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X2NaD7sPuPPmvJ0Ams2+QkJ/sCZ1VN5QZSzV/EOc23s+QbgHtyQtgFHBGL9Awn8u5161hJ681aKAIfcS54272Q==" workbookSaltValue="2F25slLRJUPyYYTEHXvvTw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23" i="7"/>
  <c r="E6" i="7"/>
  <c r="E7" i="7" s="1"/>
  <c r="E8" i="7" s="1"/>
  <c r="E9" i="7" s="1"/>
  <c r="E10" i="7" s="1"/>
  <c r="E11" i="7" s="1"/>
  <c r="A46" i="7"/>
  <c r="A64" i="7" s="1"/>
  <c r="A63" i="7"/>
  <c r="E46" i="7"/>
  <c r="E47" i="7" s="1"/>
  <c r="E48" i="7" s="1"/>
  <c r="E49" i="7" s="1"/>
  <c r="E50" i="7" s="1"/>
  <c r="E51" i="7" s="1"/>
  <c r="A85" i="7"/>
  <c r="A86" i="7" s="1"/>
  <c r="A87" i="7" s="1"/>
  <c r="A102" i="7"/>
  <c r="E85" i="7"/>
  <c r="E86" i="7" s="1"/>
  <c r="E87" i="7" s="1"/>
  <c r="A123" i="7"/>
  <c r="A140" i="7"/>
  <c r="E123" i="7"/>
  <c r="E124" i="7" s="1"/>
  <c r="E125" i="7" s="1"/>
  <c r="E126" i="7" s="1"/>
  <c r="A161" i="7"/>
  <c r="A179" i="7" s="1"/>
  <c r="A178" i="7"/>
  <c r="E161" i="7"/>
  <c r="A200" i="7"/>
  <c r="A201" i="7" s="1"/>
  <c r="A219" i="7" s="1"/>
  <c r="A217" i="7"/>
  <c r="E200" i="7"/>
  <c r="B3" i="16"/>
  <c r="A47" i="7" l="1"/>
  <c r="A65" i="7" s="1"/>
  <c r="A103" i="7"/>
  <c r="A24" i="7"/>
  <c r="A162" i="7"/>
  <c r="A163" i="7" s="1"/>
  <c r="A8" i="7"/>
  <c r="A9" i="7" s="1"/>
  <c r="A27" i="7" s="1"/>
  <c r="A218" i="7"/>
  <c r="A202" i="7"/>
  <c r="E201" i="7"/>
  <c r="A88" i="7"/>
  <c r="A105" i="7"/>
  <c r="A124" i="7"/>
  <c r="A141" i="7"/>
  <c r="E88" i="7"/>
  <c r="E12" i="7"/>
  <c r="E162" i="7"/>
  <c r="E52" i="7"/>
  <c r="E127" i="7"/>
  <c r="A48" i="7"/>
  <c r="A104" i="7"/>
  <c r="A10" i="7" l="1"/>
  <c r="A11" i="7" s="1"/>
  <c r="A26" i="7"/>
  <c r="A180" i="7"/>
  <c r="A181" i="7"/>
  <c r="A164" i="7"/>
  <c r="A203" i="7"/>
  <c r="A220" i="7"/>
  <c r="E53" i="7"/>
  <c r="A66" i="7"/>
  <c r="A49" i="7"/>
  <c r="E13" i="7"/>
  <c r="A125" i="7"/>
  <c r="A142" i="7"/>
  <c r="E128" i="7"/>
  <c r="E163" i="7"/>
  <c r="E89" i="7"/>
  <c r="A89" i="7"/>
  <c r="A106" i="7"/>
  <c r="E202" i="7"/>
  <c r="A28" i="7" l="1"/>
  <c r="A165" i="7"/>
  <c r="A182" i="7"/>
  <c r="A221" i="7"/>
  <c r="A204" i="7"/>
  <c r="E90" i="7"/>
  <c r="A143" i="7"/>
  <c r="A126" i="7"/>
  <c r="E54" i="7"/>
  <c r="E129" i="7"/>
  <c r="A50" i="7"/>
  <c r="A67" i="7"/>
  <c r="A29" i="7"/>
  <c r="A12" i="7"/>
  <c r="A90" i="7"/>
  <c r="A107" i="7"/>
  <c r="E14" i="7"/>
  <c r="E203" i="7"/>
  <c r="E164" i="7"/>
  <c r="A183" i="7" l="1"/>
  <c r="A166" i="7"/>
  <c r="A205" i="7"/>
  <c r="A222" i="7"/>
  <c r="E165" i="7"/>
  <c r="A13" i="7"/>
  <c r="A30" i="7"/>
  <c r="E55" i="7"/>
  <c r="A91" i="7"/>
  <c r="A108" i="7"/>
  <c r="A127" i="7"/>
  <c r="A144" i="7"/>
  <c r="E130" i="7"/>
  <c r="E91" i="7"/>
  <c r="E204" i="7"/>
  <c r="E15" i="7"/>
  <c r="A51" i="7"/>
  <c r="A68" i="7"/>
  <c r="A167" i="7" l="1"/>
  <c r="A184" i="7"/>
  <c r="A223" i="7"/>
  <c r="A206" i="7"/>
  <c r="A31" i="7"/>
  <c r="A14" i="7"/>
  <c r="A52" i="7"/>
  <c r="A69" i="7"/>
  <c r="E205" i="7"/>
  <c r="E131" i="7"/>
  <c r="A145" i="7"/>
  <c r="A128" i="7"/>
  <c r="E56" i="7"/>
  <c r="E166" i="7"/>
  <c r="E16" i="7"/>
  <c r="E92" i="7"/>
  <c r="A109" i="7"/>
  <c r="A92" i="7"/>
  <c r="A185" i="7" l="1"/>
  <c r="A168" i="7"/>
  <c r="A207" i="7"/>
  <c r="A224" i="7"/>
  <c r="E93" i="7"/>
  <c r="A146" i="7"/>
  <c r="A129" i="7"/>
  <c r="E132" i="7"/>
  <c r="E206" i="7"/>
  <c r="A15" i="7"/>
  <c r="A32" i="7"/>
  <c r="A93" i="7"/>
  <c r="A110" i="7"/>
  <c r="E57" i="7"/>
  <c r="A53" i="7"/>
  <c r="A70" i="7"/>
  <c r="E17" i="7"/>
  <c r="E167" i="7"/>
  <c r="A186" i="7" l="1"/>
  <c r="A169" i="7"/>
  <c r="A225" i="7"/>
  <c r="A208" i="7"/>
  <c r="A71" i="7"/>
  <c r="A54" i="7"/>
  <c r="A94" i="7"/>
  <c r="A111" i="7"/>
  <c r="A33" i="7"/>
  <c r="A16" i="7"/>
  <c r="E133" i="7"/>
  <c r="E94" i="7"/>
  <c r="E18" i="7"/>
  <c r="E207" i="7"/>
  <c r="A130" i="7"/>
  <c r="A147" i="7"/>
  <c r="E168" i="7"/>
  <c r="E58" i="7"/>
  <c r="A170" i="7" l="1"/>
  <c r="A187" i="7"/>
  <c r="A209" i="7"/>
  <c r="A226" i="7"/>
  <c r="A55" i="7"/>
  <c r="A72" i="7"/>
  <c r="E208" i="7"/>
  <c r="E95" i="7"/>
  <c r="A17" i="7"/>
  <c r="A34" i="7"/>
  <c r="E59" i="7"/>
  <c r="E19" i="7"/>
  <c r="E134" i="7"/>
  <c r="E169" i="7"/>
  <c r="A148" i="7"/>
  <c r="A131" i="7"/>
  <c r="A112" i="7"/>
  <c r="A95" i="7"/>
  <c r="A171" i="7" l="1"/>
  <c r="A188" i="7"/>
  <c r="A210" i="7"/>
  <c r="A227" i="7"/>
  <c r="A96" i="7"/>
  <c r="A113" i="7"/>
  <c r="E60" i="7"/>
  <c r="A35" i="7"/>
  <c r="A18" i="7"/>
  <c r="E135" i="7"/>
  <c r="E96" i="7"/>
  <c r="E209" i="7"/>
  <c r="A73" i="7"/>
  <c r="A56" i="7"/>
  <c r="A132" i="7"/>
  <c r="A149" i="7"/>
  <c r="E170" i="7"/>
  <c r="E20" i="7"/>
  <c r="A189" i="7" l="1"/>
  <c r="A172" i="7"/>
  <c r="A211" i="7"/>
  <c r="A228" i="7"/>
  <c r="E171" i="7"/>
  <c r="A133" i="7"/>
  <c r="A150" i="7"/>
  <c r="E210" i="7"/>
  <c r="A19" i="7"/>
  <c r="A36" i="7"/>
  <c r="A74" i="7"/>
  <c r="A57" i="7"/>
  <c r="E136" i="7"/>
  <c r="A97" i="7"/>
  <c r="A114" i="7"/>
  <c r="E21" i="7"/>
  <c r="E97" i="7"/>
  <c r="E61" i="7"/>
  <c r="A173" i="7" l="1"/>
  <c r="A190" i="7"/>
  <c r="A212" i="7"/>
  <c r="A229" i="7"/>
  <c r="E62" i="7"/>
  <c r="A98" i="7"/>
  <c r="A115" i="7"/>
  <c r="E137" i="7"/>
  <c r="A58" i="7"/>
  <c r="A75" i="7"/>
  <c r="A151" i="7"/>
  <c r="A134" i="7"/>
  <c r="E98" i="7"/>
  <c r="E22" i="7"/>
  <c r="A37" i="7"/>
  <c r="A20" i="7"/>
  <c r="E211" i="7"/>
  <c r="E172" i="7"/>
  <c r="A174" i="7" l="1"/>
  <c r="A191" i="7"/>
  <c r="A213" i="7"/>
  <c r="A230" i="7"/>
  <c r="E173" i="7"/>
  <c r="A21" i="7"/>
  <c r="A38" i="7"/>
  <c r="E99" i="7"/>
  <c r="E138" i="7"/>
  <c r="E63" i="7"/>
  <c r="A99" i="7"/>
  <c r="A116" i="7"/>
  <c r="E212" i="7"/>
  <c r="E23" i="7"/>
  <c r="A135" i="7"/>
  <c r="A152" i="7"/>
  <c r="A59" i="7"/>
  <c r="A76" i="7"/>
  <c r="A192" i="7" l="1"/>
  <c r="A175" i="7"/>
  <c r="A231" i="7"/>
  <c r="A214" i="7"/>
  <c r="A117" i="7"/>
  <c r="A100" i="7"/>
  <c r="E139" i="7"/>
  <c r="A136" i="7"/>
  <c r="A153" i="7"/>
  <c r="E213" i="7"/>
  <c r="A39" i="7"/>
  <c r="A22" i="7"/>
  <c r="A60" i="7"/>
  <c r="A77" i="7"/>
  <c r="E100" i="7"/>
  <c r="E174" i="7"/>
  <c r="E24" i="7"/>
  <c r="E64" i="7"/>
  <c r="A193" i="7" l="1"/>
  <c r="A176" i="7"/>
  <c r="A215" i="7"/>
  <c r="A232" i="7"/>
  <c r="E65" i="7"/>
  <c r="A101" i="7"/>
  <c r="A118" i="7"/>
  <c r="E25" i="7"/>
  <c r="A61" i="7"/>
  <c r="A78" i="7"/>
  <c r="A40" i="7"/>
  <c r="E175" i="7"/>
  <c r="E214" i="7"/>
  <c r="E140" i="7"/>
  <c r="E101" i="7"/>
  <c r="A154" i="7"/>
  <c r="A137" i="7"/>
  <c r="A194" i="7" l="1"/>
  <c r="A177" i="7"/>
  <c r="A195" i="7" s="1"/>
  <c r="A233" i="7"/>
  <c r="A216" i="7"/>
  <c r="A234" i="7" s="1"/>
  <c r="E141" i="7"/>
  <c r="A138" i="7"/>
  <c r="A155" i="7"/>
  <c r="E102" i="7"/>
  <c r="E215" i="7"/>
  <c r="E26" i="7"/>
  <c r="A79" i="7"/>
  <c r="A62" i="7"/>
  <c r="A119" i="7"/>
  <c r="E66" i="7"/>
  <c r="E176" i="7"/>
  <c r="E27" i="7" l="1"/>
  <c r="A156" i="7"/>
  <c r="A139" i="7"/>
  <c r="A80" i="7"/>
  <c r="E103" i="7"/>
  <c r="E177" i="7"/>
  <c r="E67" i="7"/>
  <c r="E216" i="7"/>
  <c r="E142" i="7"/>
  <c r="E143" i="7" l="1"/>
  <c r="E178" i="7"/>
  <c r="E68" i="7"/>
  <c r="A157" i="7"/>
  <c r="E28" i="7"/>
  <c r="E217" i="7"/>
  <c r="E104" i="7"/>
  <c r="E29" i="7" l="1"/>
  <c r="E105" i="7"/>
  <c r="E69" i="7"/>
  <c r="E144" i="7"/>
  <c r="E218" i="7"/>
  <c r="E179" i="7"/>
  <c r="E145" i="7" l="1"/>
  <c r="E106" i="7"/>
  <c r="E70" i="7"/>
  <c r="E219" i="7"/>
  <c r="E180" i="7"/>
  <c r="E30" i="7"/>
  <c r="E107" i="7" l="1"/>
  <c r="E220" i="7"/>
  <c r="E181" i="7"/>
  <c r="E146" i="7"/>
  <c r="E31" i="7"/>
  <c r="E71" i="7"/>
  <c r="E221" i="7" l="1"/>
  <c r="E72" i="7"/>
  <c r="E182" i="7"/>
  <c r="E147" i="7"/>
  <c r="E32" i="7"/>
  <c r="E108" i="7"/>
  <c r="E148" i="7" l="1"/>
  <c r="E109" i="7"/>
  <c r="E73" i="7"/>
  <c r="E33" i="7"/>
  <c r="E183" i="7"/>
  <c r="E222" i="7"/>
  <c r="E110" i="7" l="1"/>
  <c r="E223" i="7"/>
  <c r="E34" i="7"/>
  <c r="E184" i="7"/>
  <c r="E74" i="7"/>
  <c r="E149" i="7"/>
  <c r="E224" i="7" l="1"/>
  <c r="E150" i="7"/>
  <c r="E35" i="7"/>
  <c r="E185" i="7"/>
  <c r="E75" i="7"/>
  <c r="E111" i="7"/>
  <c r="E186" i="7" l="1"/>
  <c r="E151" i="7"/>
  <c r="E112" i="7"/>
  <c r="E76" i="7"/>
  <c r="E225" i="7"/>
  <c r="E36" i="7"/>
  <c r="E37" i="7" l="1"/>
  <c r="E226" i="7"/>
  <c r="E187" i="7"/>
  <c r="E152" i="7"/>
  <c r="E77" i="7"/>
  <c r="E113" i="7"/>
  <c r="E114" i="7" l="1"/>
  <c r="E153" i="7"/>
  <c r="E227" i="7"/>
  <c r="E78" i="7"/>
  <c r="E188" i="7"/>
  <c r="E38" i="7"/>
  <c r="E79" i="7" l="1"/>
  <c r="E228" i="7"/>
  <c r="E115" i="7"/>
  <c r="E39" i="7"/>
  <c r="E154" i="7"/>
  <c r="E189" i="7"/>
  <c r="E155" i="7" l="1"/>
  <c r="E190" i="7"/>
  <c r="E229" i="7"/>
  <c r="E40" i="7"/>
  <c r="E116" i="7"/>
  <c r="E80" i="7"/>
  <c r="E191" i="7" l="1"/>
  <c r="E230" i="7"/>
  <c r="E156" i="7"/>
  <c r="E117" i="7"/>
  <c r="E157" i="7" l="1"/>
  <c r="E192" i="7"/>
  <c r="E118" i="7"/>
  <c r="E231" i="7"/>
  <c r="E193" i="7" l="1"/>
  <c r="E232" i="7"/>
  <c r="E119" i="7"/>
  <c r="E194" i="7" l="1"/>
  <c r="E233" i="7"/>
  <c r="E234" i="7" l="1"/>
  <c r="E195" i="7"/>
  <c r="B3" i="15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X5" i="16" l="1"/>
  <c r="X5" i="15"/>
  <c r="X5" i="14"/>
  <c r="X5" i="13"/>
  <c r="X5" i="12"/>
  <c r="W5" i="16"/>
  <c r="W5" i="15"/>
  <c r="W5" i="14"/>
  <c r="W5" i="13"/>
  <c r="W5" i="12"/>
  <c r="S5" i="16"/>
  <c r="S5" i="15"/>
  <c r="S5" i="14"/>
  <c r="S5" i="13"/>
  <c r="S5" i="12"/>
  <c r="T5" i="16"/>
  <c r="T5" i="15"/>
  <c r="T5" i="14"/>
  <c r="T5" i="13"/>
  <c r="T5" i="12"/>
  <c r="AH5" i="16"/>
  <c r="AH5" i="15"/>
  <c r="AH5" i="14"/>
  <c r="AH5" i="13"/>
  <c r="AH5" i="12"/>
  <c r="V5" i="16"/>
  <c r="V5" i="15"/>
  <c r="V5" i="14"/>
  <c r="V5" i="13"/>
  <c r="V5" i="12"/>
  <c r="R5" i="16"/>
  <c r="R5" i="15"/>
  <c r="R5" i="14"/>
  <c r="R5" i="13"/>
  <c r="R5" i="12"/>
  <c r="AL5" i="16"/>
  <c r="AL5" i="15"/>
  <c r="AL5" i="14"/>
  <c r="AL5" i="13"/>
  <c r="AL5" i="12"/>
  <c r="AK5" i="16"/>
  <c r="AK5" i="15"/>
  <c r="AK5" i="14"/>
  <c r="AK5" i="13"/>
  <c r="AK5" i="12"/>
  <c r="AG5" i="16"/>
  <c r="AG5" i="15"/>
  <c r="AG5" i="14"/>
  <c r="AG5" i="13"/>
  <c r="AG5" i="12"/>
  <c r="U5" i="16"/>
  <c r="U5" i="15"/>
  <c r="U5" i="14"/>
  <c r="U5" i="13"/>
  <c r="U5" i="12"/>
  <c r="Q5" i="16"/>
  <c r="Q5" i="15"/>
  <c r="Q5" i="14"/>
  <c r="Q5" i="13"/>
  <c r="Q5" i="12"/>
  <c r="AG6" i="3"/>
  <c r="AK6" i="3"/>
  <c r="S7" i="16" l="1"/>
  <c r="T7" i="16"/>
  <c r="AD7" i="16" s="1"/>
  <c r="W7" i="16"/>
  <c r="X7" i="16"/>
  <c r="U8" i="16"/>
  <c r="U12" i="16"/>
  <c r="U16" i="16"/>
  <c r="Y16" i="16" s="1"/>
  <c r="U20" i="16"/>
  <c r="U24" i="16"/>
  <c r="U9" i="16"/>
  <c r="U13" i="16"/>
  <c r="U17" i="16"/>
  <c r="U21" i="16"/>
  <c r="U25" i="16"/>
  <c r="U7" i="16"/>
  <c r="U10" i="16"/>
  <c r="U14" i="16"/>
  <c r="Y14" i="16" s="1"/>
  <c r="U18" i="16"/>
  <c r="U22" i="16"/>
  <c r="U26" i="16"/>
  <c r="U11" i="16"/>
  <c r="U15" i="16"/>
  <c r="U19" i="16"/>
  <c r="U23" i="16"/>
  <c r="V8" i="16"/>
  <c r="V10" i="16"/>
  <c r="V12" i="16"/>
  <c r="V14" i="16"/>
  <c r="Z14" i="16" s="1"/>
  <c r="V16" i="16"/>
  <c r="Z16" i="16" s="1"/>
  <c r="V18" i="16"/>
  <c r="V20" i="16"/>
  <c r="V22" i="16"/>
  <c r="V24" i="16"/>
  <c r="V26" i="16"/>
  <c r="V7" i="16"/>
  <c r="V9" i="16"/>
  <c r="V11" i="16"/>
  <c r="V19" i="16"/>
  <c r="V17" i="16"/>
  <c r="V25" i="16"/>
  <c r="V13" i="16"/>
  <c r="V21" i="16"/>
  <c r="V15" i="16"/>
  <c r="V23" i="16"/>
  <c r="AL7" i="16"/>
  <c r="R7" i="16"/>
  <c r="Q7" i="16" s="1"/>
  <c r="AK6" i="16"/>
  <c r="AK7" i="16" s="1"/>
  <c r="AK6" i="15"/>
  <c r="AK6" i="14"/>
  <c r="AK6" i="13"/>
  <c r="AK6" i="12"/>
  <c r="AG6" i="16"/>
  <c r="AG6" i="15"/>
  <c r="AG6" i="14"/>
  <c r="AG6" i="13"/>
  <c r="AG6" i="12"/>
  <c r="AH7" i="16"/>
  <c r="AF7" i="16" l="1"/>
  <c r="AG7" i="16"/>
  <c r="AA7" i="16"/>
  <c r="AJ7" i="16" l="1"/>
  <c r="Z13" i="16" l="1"/>
  <c r="Z10" i="16"/>
  <c r="Z23" i="16"/>
  <c r="Z15" i="16"/>
  <c r="Z25" i="16"/>
  <c r="Z7" i="16"/>
  <c r="Z9" i="16"/>
  <c r="Z19" i="16"/>
  <c r="Z26" i="16"/>
  <c r="Z24" i="16"/>
  <c r="R1" i="8" l="1"/>
  <c r="AC3" i="8"/>
  <c r="AC4" i="8" s="1"/>
  <c r="AC27" i="8"/>
  <c r="AC28" i="8" s="1"/>
  <c r="AC29" i="8" s="1"/>
  <c r="AC30" i="8" s="1"/>
  <c r="AC31" i="8" s="1"/>
  <c r="AC33" i="8"/>
  <c r="AC34" i="8" s="1"/>
  <c r="AC35" i="8" s="1"/>
  <c r="AC36" i="8" s="1"/>
  <c r="AC37" i="8" s="1"/>
  <c r="AC15" i="8"/>
  <c r="AC16" i="8" s="1"/>
  <c r="AC17" i="8" s="1"/>
  <c r="AC18" i="8" s="1"/>
  <c r="AC19" i="8" s="1"/>
  <c r="AC21" i="8"/>
  <c r="AC22" i="8" s="1"/>
  <c r="AC23" i="8" s="1"/>
  <c r="AC24" i="8" s="1"/>
  <c r="AC25" i="8" s="1"/>
  <c r="AC9" i="8"/>
  <c r="AC10" i="8" s="1"/>
  <c r="AC11" i="8" s="1"/>
  <c r="AC12" i="8" s="1"/>
  <c r="AC13" i="8" s="1"/>
  <c r="AC46" i="8"/>
  <c r="AC47" i="8" s="1"/>
  <c r="AC48" i="8" s="1"/>
  <c r="AC49" i="8" s="1"/>
  <c r="AC50" i="8" s="1"/>
  <c r="AC51" i="8" s="1"/>
  <c r="AC52" i="8" s="1"/>
  <c r="AC53" i="8" s="1"/>
  <c r="AC54" i="8" s="1"/>
  <c r="AC55" i="8" s="1"/>
  <c r="AC56" i="8" s="1"/>
  <c r="AC57" i="8" s="1"/>
  <c r="AC58" i="8" s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Y20" i="8"/>
  <c r="W46" i="8"/>
  <c r="W47" i="8" s="1"/>
  <c r="W48" i="8" s="1"/>
  <c r="W49" i="8" s="1"/>
  <c r="W50" i="8" s="1"/>
  <c r="W51" i="8" s="1"/>
  <c r="W52" i="8" s="1"/>
  <c r="W53" i="8" s="1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 s="1"/>
  <c r="BA44" i="8" s="1"/>
  <c r="BB44" i="8" s="1"/>
  <c r="BC44" i="8" s="1"/>
  <c r="BE44" i="8"/>
  <c r="BF44" i="8" s="1"/>
  <c r="BG44" i="8" s="1"/>
  <c r="BH44" i="8" s="1"/>
  <c r="BI44" i="8" s="1"/>
  <c r="BK44" i="8"/>
  <c r="BL44" i="8" s="1"/>
  <c r="BM44" i="8" s="1"/>
  <c r="BN44" i="8" s="1"/>
  <c r="BO44" i="8" s="1"/>
  <c r="B45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AC5" i="8" l="1"/>
  <c r="AC6" i="8" s="1"/>
  <c r="AC7" i="8" s="1"/>
  <c r="AB2" i="8"/>
  <c r="N2" i="8" l="1"/>
  <c r="B7" i="8"/>
  <c r="F7" i="8"/>
  <c r="J7" i="8"/>
  <c r="N7" i="8"/>
  <c r="R7" i="8"/>
  <c r="B12" i="8"/>
  <c r="F12" i="8"/>
  <c r="J12" i="8"/>
  <c r="N12" i="8"/>
  <c r="R12" i="8"/>
  <c r="B17" i="8"/>
  <c r="F17" i="8"/>
  <c r="J17" i="8"/>
  <c r="N17" i="8"/>
  <c r="R17" i="8"/>
  <c r="D22" i="8"/>
  <c r="H22" i="8"/>
  <c r="L22" i="8"/>
  <c r="P22" i="8"/>
  <c r="C27" i="8"/>
  <c r="G27" i="8"/>
  <c r="K27" i="8"/>
  <c r="O27" i="8"/>
  <c r="S27" i="8"/>
  <c r="B32" i="8"/>
  <c r="F32" i="8"/>
  <c r="J32" i="8"/>
  <c r="N32" i="8"/>
  <c r="R32" i="8"/>
  <c r="B3" i="8"/>
  <c r="C7" i="8"/>
  <c r="G7" i="8"/>
  <c r="K7" i="8"/>
  <c r="O7" i="8"/>
  <c r="S7" i="8"/>
  <c r="C12" i="8"/>
  <c r="G12" i="8"/>
  <c r="K12" i="8"/>
  <c r="O12" i="8"/>
  <c r="S12" i="8"/>
  <c r="C17" i="8"/>
  <c r="G17" i="8"/>
  <c r="K17" i="8"/>
  <c r="O17" i="8"/>
  <c r="S17" i="8"/>
  <c r="E22" i="8"/>
  <c r="I22" i="8"/>
  <c r="M22" i="8"/>
  <c r="Q22" i="8"/>
  <c r="D27" i="8"/>
  <c r="H27" i="8"/>
  <c r="L27" i="8"/>
  <c r="P27" i="8"/>
  <c r="C32" i="8"/>
  <c r="G32" i="8"/>
  <c r="K32" i="8"/>
  <c r="O32" i="8"/>
  <c r="S32" i="8"/>
  <c r="AD44" i="8"/>
  <c r="D7" i="8"/>
  <c r="H7" i="8"/>
  <c r="L7" i="8"/>
  <c r="P7" i="8"/>
  <c r="D12" i="8"/>
  <c r="H12" i="8"/>
  <c r="L12" i="8"/>
  <c r="P12" i="8"/>
  <c r="D17" i="8"/>
  <c r="H17" i="8"/>
  <c r="L17" i="8"/>
  <c r="P17" i="8"/>
  <c r="B22" i="8"/>
  <c r="F22" i="8"/>
  <c r="J22" i="8"/>
  <c r="N22" i="8"/>
  <c r="R22" i="8"/>
  <c r="E27" i="8"/>
  <c r="I27" i="8"/>
  <c r="M27" i="8"/>
  <c r="Q27" i="8"/>
  <c r="D32" i="8"/>
  <c r="H32" i="8"/>
  <c r="L32" i="8"/>
  <c r="P32" i="8"/>
  <c r="K2" i="8"/>
  <c r="B34" i="8" s="1"/>
  <c r="E7" i="8"/>
  <c r="I7" i="8"/>
  <c r="M7" i="8"/>
  <c r="Q7" i="8"/>
  <c r="E12" i="8"/>
  <c r="I12" i="8"/>
  <c r="M12" i="8"/>
  <c r="Q12" i="8"/>
  <c r="E17" i="8"/>
  <c r="I17" i="8"/>
  <c r="M17" i="8"/>
  <c r="Q17" i="8"/>
  <c r="C22" i="8"/>
  <c r="G22" i="8"/>
  <c r="K22" i="8"/>
  <c r="O22" i="8"/>
  <c r="S22" i="8"/>
  <c r="B27" i="8"/>
  <c r="F27" i="8"/>
  <c r="J27" i="8"/>
  <c r="N27" i="8"/>
  <c r="R27" i="8"/>
  <c r="E32" i="8"/>
  <c r="I32" i="8"/>
  <c r="M32" i="8"/>
  <c r="Q32" i="8"/>
  <c r="B44" i="8"/>
  <c r="S44" i="8"/>
  <c r="Y8" i="16" l="1"/>
  <c r="Y18" i="16"/>
  <c r="Y12" i="16"/>
  <c r="Y17" i="16"/>
  <c r="Y22" i="16"/>
  <c r="Y24" i="16"/>
  <c r="Y11" i="16"/>
  <c r="Y21" i="16"/>
  <c r="Y9" i="16"/>
  <c r="Y25" i="16"/>
  <c r="Z12" i="16"/>
  <c r="Z11" i="16"/>
  <c r="Y20" i="16" l="1"/>
  <c r="Y13" i="16"/>
  <c r="Z21" i="16"/>
  <c r="Z22" i="16"/>
  <c r="Z20" i="16"/>
  <c r="Z8" i="16"/>
  <c r="Z17" i="16"/>
  <c r="Z18" i="16"/>
  <c r="Y10" i="16"/>
  <c r="Y23" i="16"/>
  <c r="Y15" i="16"/>
  <c r="Y7" i="16"/>
  <c r="Y19" i="16"/>
  <c r="Y26" i="16"/>
  <c r="AE7" i="16" l="1"/>
  <c r="AN7" i="16" l="1"/>
  <c r="AM7" i="16" l="1"/>
  <c r="J184" i="8" l="1"/>
  <c r="R143" i="12"/>
  <c r="V180" i="12"/>
  <c r="Z180" i="12" s="1"/>
  <c r="L221" i="8"/>
  <c r="N221" i="8"/>
  <c r="U180" i="12"/>
  <c r="Y180" i="12" s="1"/>
  <c r="N260" i="8"/>
  <c r="L260" i="8"/>
  <c r="U219" i="12"/>
  <c r="Y219" i="12" s="1"/>
  <c r="V219" i="12"/>
  <c r="Z219" i="12" s="1"/>
  <c r="AH27" i="15"/>
  <c r="AJ27" i="15" s="1"/>
  <c r="AG27" i="15"/>
  <c r="C349" i="8"/>
  <c r="U29" i="13"/>
  <c r="Y29" i="13" s="1"/>
  <c r="V29" i="13"/>
  <c r="Z29" i="13" s="1"/>
  <c r="K548" i="8"/>
  <c r="D169" i="8"/>
  <c r="AG338" i="12"/>
  <c r="AI338" i="12" s="1"/>
  <c r="R379" i="8"/>
  <c r="AH338" i="12"/>
  <c r="AJ338" i="12" s="1"/>
  <c r="R37" i="14"/>
  <c r="H315" i="8"/>
  <c r="C276" i="8"/>
  <c r="I173" i="8"/>
  <c r="I262" i="8"/>
  <c r="AH16" i="16"/>
  <c r="AJ16" i="16" s="1"/>
  <c r="AG16" i="16"/>
  <c r="I251" i="8"/>
  <c r="AL54" i="15"/>
  <c r="AN54" i="15" s="1"/>
  <c r="AK54" i="15"/>
  <c r="AM54" i="15" s="1"/>
  <c r="R81" i="15"/>
  <c r="AG393" i="12"/>
  <c r="AI393" i="12" s="1"/>
  <c r="AH393" i="12"/>
  <c r="AJ393" i="12" s="1"/>
  <c r="R434" i="8"/>
  <c r="C201" i="8"/>
  <c r="AK29" i="12"/>
  <c r="AM29" i="12" s="1"/>
  <c r="S70" i="8"/>
  <c r="AL29" i="12"/>
  <c r="H497" i="8"/>
  <c r="G480" i="8"/>
  <c r="T439" i="12"/>
  <c r="AD439" i="12" s="1"/>
  <c r="F480" i="8"/>
  <c r="S439" i="12"/>
  <c r="AC439" i="12" s="1"/>
  <c r="E105" i="8"/>
  <c r="E342" i="8"/>
  <c r="M137" i="8"/>
  <c r="AH481" i="12"/>
  <c r="AJ481" i="12" s="1"/>
  <c r="R522" i="8"/>
  <c r="AG481" i="12"/>
  <c r="AI481" i="12" s="1"/>
  <c r="F465" i="8"/>
  <c r="T424" i="12"/>
  <c r="AD424" i="12" s="1"/>
  <c r="G465" i="8"/>
  <c r="S424" i="12"/>
  <c r="R307" i="12"/>
  <c r="J348" i="8"/>
  <c r="H149" i="8"/>
  <c r="P171" i="8"/>
  <c r="U23" i="14"/>
  <c r="Y23" i="14" s="1"/>
  <c r="V23" i="14"/>
  <c r="Z23" i="14" s="1"/>
  <c r="G132" i="8"/>
  <c r="F132" i="8"/>
  <c r="T91" i="12"/>
  <c r="AD91" i="12" s="1"/>
  <c r="S91" i="12"/>
  <c r="C129" i="8"/>
  <c r="X119" i="12"/>
  <c r="AB119" i="12" s="1"/>
  <c r="W119" i="12"/>
  <c r="AA119" i="12" s="1"/>
  <c r="Q160" i="8"/>
  <c r="O160" i="8"/>
  <c r="U41" i="15"/>
  <c r="Y41" i="15" s="1"/>
  <c r="V41" i="15"/>
  <c r="Z41" i="15" s="1"/>
  <c r="O393" i="8"/>
  <c r="W352" i="12"/>
  <c r="AA352" i="12" s="1"/>
  <c r="Q393" i="8"/>
  <c r="X352" i="12"/>
  <c r="AB352" i="12" s="1"/>
  <c r="V79" i="3"/>
  <c r="Z79" i="3" s="1"/>
  <c r="U79" i="3"/>
  <c r="Y79" i="3" s="1"/>
  <c r="H128" i="8"/>
  <c r="AH93" i="12"/>
  <c r="AJ93" i="12" s="1"/>
  <c r="R134" i="8"/>
  <c r="AG93" i="12"/>
  <c r="AI93" i="12" s="1"/>
  <c r="H379" i="8"/>
  <c r="H206" i="8"/>
  <c r="I341" i="8"/>
  <c r="W21" i="16"/>
  <c r="X21" i="16"/>
  <c r="AB21" i="16" s="1"/>
  <c r="AK105" i="3"/>
  <c r="AM105" i="3" s="1"/>
  <c r="AL105" i="3"/>
  <c r="AN105" i="3" s="1"/>
  <c r="P322" i="8"/>
  <c r="F310" i="8"/>
  <c r="T269" i="12"/>
  <c r="AD269" i="12" s="1"/>
  <c r="G310" i="8"/>
  <c r="S269" i="12"/>
  <c r="AC269" i="12" s="1"/>
  <c r="AK85" i="12"/>
  <c r="AM85" i="12" s="1"/>
  <c r="AL85" i="12"/>
  <c r="AN85" i="12" s="1"/>
  <c r="S126" i="8"/>
  <c r="T25" i="3"/>
  <c r="AD25" i="3" s="1"/>
  <c r="S25" i="3"/>
  <c r="AC25" i="3" s="1"/>
  <c r="R306" i="12"/>
  <c r="J347" i="8"/>
  <c r="H552" i="8"/>
  <c r="AL20" i="16"/>
  <c r="AN20" i="16" s="1"/>
  <c r="AK20" i="16"/>
  <c r="AM20" i="16" s="1"/>
  <c r="W495" i="12"/>
  <c r="AA495" i="12" s="1"/>
  <c r="Q536" i="8"/>
  <c r="X495" i="12"/>
  <c r="AB495" i="12" s="1"/>
  <c r="O536" i="8"/>
  <c r="S296" i="8"/>
  <c r="AK255" i="12"/>
  <c r="AM255" i="12" s="1"/>
  <c r="AL255" i="12"/>
  <c r="AN255" i="12" s="1"/>
  <c r="T33" i="15"/>
  <c r="AD33" i="15" s="1"/>
  <c r="S33" i="15"/>
  <c r="AC33" i="15" s="1"/>
  <c r="U499" i="12"/>
  <c r="Y499" i="12" s="1"/>
  <c r="L540" i="8"/>
  <c r="V499" i="12"/>
  <c r="Z499" i="12" s="1"/>
  <c r="N540" i="8"/>
  <c r="P410" i="8"/>
  <c r="H298" i="8"/>
  <c r="X98" i="15"/>
  <c r="AB98" i="15" s="1"/>
  <c r="W98" i="15"/>
  <c r="J546" i="8"/>
  <c r="R505" i="12"/>
  <c r="Q235" i="8"/>
  <c r="O235" i="8"/>
  <c r="X194" i="12"/>
  <c r="W194" i="12"/>
  <c r="AA194" i="12" s="1"/>
  <c r="I306" i="8"/>
  <c r="H519" i="8"/>
  <c r="C110" i="8"/>
  <c r="P87" i="8"/>
  <c r="R16" i="13"/>
  <c r="D394" i="8"/>
  <c r="AK113" i="12"/>
  <c r="AM113" i="12" s="1"/>
  <c r="S154" i="8"/>
  <c r="AL113" i="12"/>
  <c r="AN113" i="12" s="1"/>
  <c r="S98" i="3"/>
  <c r="T98" i="3"/>
  <c r="AD98" i="3" s="1"/>
  <c r="C153" i="8"/>
  <c r="F367" i="8"/>
  <c r="S326" i="12"/>
  <c r="AC326" i="12" s="1"/>
  <c r="G367" i="8"/>
  <c r="T326" i="12"/>
  <c r="AD326" i="12" s="1"/>
  <c r="AH59" i="3"/>
  <c r="AJ59" i="3" s="1"/>
  <c r="AG59" i="3"/>
  <c r="H384" i="8"/>
  <c r="P441" i="8"/>
  <c r="K351" i="8"/>
  <c r="S41" i="15"/>
  <c r="T41" i="15"/>
  <c r="AD41" i="15" s="1"/>
  <c r="AL438" i="12"/>
  <c r="AN438" i="12" s="1"/>
  <c r="S479" i="8"/>
  <c r="AK438" i="12"/>
  <c r="AM438" i="12" s="1"/>
  <c r="AH32" i="14"/>
  <c r="AJ32" i="14" s="1"/>
  <c r="AG32" i="14"/>
  <c r="X39" i="3"/>
  <c r="AB39" i="3" s="1"/>
  <c r="W39" i="3"/>
  <c r="R112" i="12"/>
  <c r="J153" i="8"/>
  <c r="M405" i="8"/>
  <c r="C185" i="8"/>
  <c r="M334" i="8"/>
  <c r="L458" i="8"/>
  <c r="U417" i="12"/>
  <c r="Y417" i="12" s="1"/>
  <c r="N458" i="8"/>
  <c r="V417" i="12"/>
  <c r="Z417" i="12" s="1"/>
  <c r="R339" i="12"/>
  <c r="J380" i="8"/>
  <c r="N181" i="8"/>
  <c r="L181" i="8"/>
  <c r="V140" i="12"/>
  <c r="Z140" i="12" s="1"/>
  <c r="U140" i="12"/>
  <c r="Y140" i="12" s="1"/>
  <c r="AK82" i="15"/>
  <c r="AM82" i="15" s="1"/>
  <c r="AL82" i="15"/>
  <c r="AN82" i="15" s="1"/>
  <c r="E491" i="8"/>
  <c r="C549" i="8"/>
  <c r="R122" i="12"/>
  <c r="J163" i="8"/>
  <c r="I86" i="8"/>
  <c r="K338" i="8"/>
  <c r="O191" i="8"/>
  <c r="Q191" i="8"/>
  <c r="X150" i="12"/>
  <c r="AB150" i="12" s="1"/>
  <c r="W150" i="12"/>
  <c r="AA150" i="12" s="1"/>
  <c r="R46" i="15"/>
  <c r="E70" i="8"/>
  <c r="M310" i="8"/>
  <c r="R103" i="8"/>
  <c r="AG62" i="12"/>
  <c r="AH62" i="12"/>
  <c r="AJ62" i="12" s="1"/>
  <c r="R333" i="12"/>
  <c r="J374" i="8"/>
  <c r="I250" i="8"/>
  <c r="K321" i="8"/>
  <c r="AL51" i="15"/>
  <c r="AN51" i="15" s="1"/>
  <c r="AK51" i="15"/>
  <c r="AM51" i="15" s="1"/>
  <c r="Q290" i="8"/>
  <c r="X249" i="12"/>
  <c r="AB249" i="12" s="1"/>
  <c r="O290" i="8"/>
  <c r="W249" i="12"/>
  <c r="AA249" i="12" s="1"/>
  <c r="M350" i="8"/>
  <c r="I436" i="8"/>
  <c r="S107" i="8"/>
  <c r="AL66" i="12"/>
  <c r="AN66" i="12" s="1"/>
  <c r="AK66" i="12"/>
  <c r="T277" i="12"/>
  <c r="AD277" i="12" s="1"/>
  <c r="S277" i="12"/>
  <c r="G318" i="8"/>
  <c r="F318" i="8"/>
  <c r="C354" i="8"/>
  <c r="AL80" i="3"/>
  <c r="AN80" i="3" s="1"/>
  <c r="AK80" i="3"/>
  <c r="AM80" i="3" s="1"/>
  <c r="AL88" i="15"/>
  <c r="AN88" i="15" s="1"/>
  <c r="AK88" i="15"/>
  <c r="AM88" i="15" s="1"/>
  <c r="H159" i="8"/>
  <c r="K75" i="8"/>
  <c r="C345" i="8"/>
  <c r="R17" i="13"/>
  <c r="D444" i="8"/>
  <c r="M192" i="8"/>
  <c r="I321" i="8"/>
  <c r="P382" i="8"/>
  <c r="T99" i="3"/>
  <c r="AD99" i="3" s="1"/>
  <c r="S99" i="3"/>
  <c r="R11" i="16"/>
  <c r="V16" i="3"/>
  <c r="Z16" i="3" s="1"/>
  <c r="U16" i="3"/>
  <c r="Y16" i="3" s="1"/>
  <c r="S343" i="12"/>
  <c r="T343" i="12"/>
  <c r="AD343" i="12" s="1"/>
  <c r="F384" i="8"/>
  <c r="G384" i="8"/>
  <c r="I254" i="8"/>
  <c r="J321" i="8"/>
  <c r="R280" i="12"/>
  <c r="R326" i="12"/>
  <c r="J367" i="8"/>
  <c r="AG28" i="15"/>
  <c r="AH28" i="15"/>
  <c r="AJ28" i="15" s="1"/>
  <c r="D276" i="8"/>
  <c r="V41" i="14"/>
  <c r="Z41" i="14" s="1"/>
  <c r="U41" i="14"/>
  <c r="Y41" i="14" s="1"/>
  <c r="R111" i="8"/>
  <c r="AG70" i="12"/>
  <c r="AH70" i="12"/>
  <c r="AJ70" i="12" s="1"/>
  <c r="W145" i="12"/>
  <c r="AA145" i="12" s="1"/>
  <c r="Q186" i="8"/>
  <c r="X145" i="12"/>
  <c r="O186" i="8"/>
  <c r="I62" i="8"/>
  <c r="S14" i="14"/>
  <c r="AC14" i="14" s="1"/>
  <c r="T14" i="14"/>
  <c r="AD14" i="14" s="1"/>
  <c r="E290" i="8"/>
  <c r="AH24" i="14"/>
  <c r="AJ24" i="14" s="1"/>
  <c r="AG24" i="14"/>
  <c r="AL11" i="16"/>
  <c r="AN11" i="16" s="1"/>
  <c r="AK11" i="16"/>
  <c r="AM11" i="16" s="1"/>
  <c r="I190" i="8"/>
  <c r="X40" i="3"/>
  <c r="AB40" i="3" s="1"/>
  <c r="W40" i="3"/>
  <c r="AA40" i="3" s="1"/>
  <c r="M361" i="8"/>
  <c r="G288" i="8"/>
  <c r="T247" i="12"/>
  <c r="AD247" i="12" s="1"/>
  <c r="F288" i="8"/>
  <c r="S247" i="12"/>
  <c r="AC247" i="12" s="1"/>
  <c r="R209" i="8"/>
  <c r="AH168" i="12"/>
  <c r="AJ168" i="12" s="1"/>
  <c r="AG168" i="12"/>
  <c r="AI168" i="12" s="1"/>
  <c r="U39" i="14"/>
  <c r="Y39" i="14" s="1"/>
  <c r="V39" i="14"/>
  <c r="Z39" i="14" s="1"/>
  <c r="K387" i="8"/>
  <c r="I426" i="8"/>
  <c r="K469" i="8"/>
  <c r="M428" i="8"/>
  <c r="X89" i="3"/>
  <c r="AB89" i="3" s="1"/>
  <c r="W89" i="3"/>
  <c r="T23" i="15"/>
  <c r="AD23" i="15" s="1"/>
  <c r="S23" i="15"/>
  <c r="AC23" i="15" s="1"/>
  <c r="AK302" i="12"/>
  <c r="AM302" i="12" s="1"/>
  <c r="S343" i="8"/>
  <c r="AL302" i="12"/>
  <c r="AN302" i="12" s="1"/>
  <c r="P387" i="8"/>
  <c r="D547" i="8"/>
  <c r="AL38" i="12"/>
  <c r="AN38" i="12" s="1"/>
  <c r="AK38" i="12"/>
  <c r="AM38" i="12" s="1"/>
  <c r="S79" i="8"/>
  <c r="I315" i="8"/>
  <c r="D147" i="8"/>
  <c r="AK30" i="3"/>
  <c r="AM30" i="3" s="1"/>
  <c r="AL30" i="3"/>
  <c r="AN30" i="3" s="1"/>
  <c r="E269" i="8"/>
  <c r="J302" i="8"/>
  <c r="R261" i="12"/>
  <c r="R27" i="14"/>
  <c r="G261" i="8"/>
  <c r="F261" i="8"/>
  <c r="T220" i="12"/>
  <c r="AD220" i="12" s="1"/>
  <c r="S220" i="12"/>
  <c r="AC220" i="12" s="1"/>
  <c r="P154" i="8"/>
  <c r="D519" i="8"/>
  <c r="V408" i="12"/>
  <c r="Z408" i="12" s="1"/>
  <c r="U408" i="12"/>
  <c r="Y408" i="12" s="1"/>
  <c r="L449" i="8"/>
  <c r="N449" i="8"/>
  <c r="M542" i="8"/>
  <c r="C65" i="8"/>
  <c r="T263" i="12"/>
  <c r="AD263" i="12" s="1"/>
  <c r="G304" i="8"/>
  <c r="F304" i="8"/>
  <c r="S263" i="12"/>
  <c r="AC263" i="12" s="1"/>
  <c r="T46" i="14"/>
  <c r="AD46" i="14" s="1"/>
  <c r="S46" i="14"/>
  <c r="AC46" i="14" s="1"/>
  <c r="K239" i="8"/>
  <c r="C462" i="8"/>
  <c r="V23" i="3"/>
  <c r="Z23" i="3" s="1"/>
  <c r="U23" i="3"/>
  <c r="S22" i="14"/>
  <c r="T22" i="14"/>
  <c r="AD22" i="14" s="1"/>
  <c r="P319" i="8"/>
  <c r="AH475" i="12"/>
  <c r="AJ475" i="12" s="1"/>
  <c r="AG475" i="12"/>
  <c r="R516" i="8"/>
  <c r="E322" i="8"/>
  <c r="AG34" i="3"/>
  <c r="AH34" i="3"/>
  <c r="AJ34" i="3" s="1"/>
  <c r="F220" i="8"/>
  <c r="G220" i="8"/>
  <c r="T179" i="12"/>
  <c r="AD179" i="12" s="1"/>
  <c r="S179" i="12"/>
  <c r="AC179" i="12" s="1"/>
  <c r="X82" i="15"/>
  <c r="AB82" i="15" s="1"/>
  <c r="W82" i="15"/>
  <c r="AA82" i="15" s="1"/>
  <c r="D117" i="8"/>
  <c r="AG333" i="12"/>
  <c r="R374" i="8"/>
  <c r="AH333" i="12"/>
  <c r="AJ333" i="12" s="1"/>
  <c r="W28" i="13"/>
  <c r="X28" i="13"/>
  <c r="AB28" i="13" s="1"/>
  <c r="M271" i="8"/>
  <c r="T16" i="12"/>
  <c r="AD16" i="12" s="1"/>
  <c r="F57" i="8"/>
  <c r="G57" i="8"/>
  <c r="S16" i="12"/>
  <c r="C380" i="8"/>
  <c r="V130" i="12"/>
  <c r="Z130" i="12" s="1"/>
  <c r="U130" i="12"/>
  <c r="Y130" i="12" s="1"/>
  <c r="L171" i="8"/>
  <c r="N171" i="8"/>
  <c r="K109" i="8"/>
  <c r="X33" i="15"/>
  <c r="AB33" i="15" s="1"/>
  <c r="W33" i="15"/>
  <c r="AA33" i="15" s="1"/>
  <c r="AK303" i="12"/>
  <c r="AM303" i="12" s="1"/>
  <c r="AL303" i="12"/>
  <c r="AN303" i="12" s="1"/>
  <c r="S344" i="8"/>
  <c r="E415" i="8"/>
  <c r="F500" i="8"/>
  <c r="T459" i="12"/>
  <c r="AD459" i="12" s="1"/>
  <c r="S459" i="12"/>
  <c r="G500" i="8"/>
  <c r="P364" i="8"/>
  <c r="K471" i="8"/>
  <c r="P51" i="8"/>
  <c r="I461" i="8"/>
  <c r="AG22" i="13"/>
  <c r="AI22" i="13" s="1"/>
  <c r="AH22" i="13"/>
  <c r="AJ22" i="13" s="1"/>
  <c r="K474" i="8"/>
  <c r="R25" i="15"/>
  <c r="G80" i="8"/>
  <c r="F80" i="8"/>
  <c r="T39" i="12"/>
  <c r="AD39" i="12" s="1"/>
  <c r="S39" i="12"/>
  <c r="I400" i="8"/>
  <c r="D481" i="8"/>
  <c r="V15" i="14"/>
  <c r="Z15" i="14" s="1"/>
  <c r="U15" i="14"/>
  <c r="Y15" i="14" s="1"/>
  <c r="E519" i="8"/>
  <c r="E398" i="8"/>
  <c r="K270" i="8"/>
  <c r="M140" i="8"/>
  <c r="E78" i="8"/>
  <c r="M406" i="8"/>
  <c r="E209" i="8"/>
  <c r="R13" i="12"/>
  <c r="J54" i="8"/>
  <c r="L543" i="8"/>
  <c r="V502" i="12"/>
  <c r="Z502" i="12" s="1"/>
  <c r="U502" i="12"/>
  <c r="Y502" i="12" s="1"/>
  <c r="N543" i="8"/>
  <c r="G165" i="8"/>
  <c r="F165" i="8"/>
  <c r="S124" i="12"/>
  <c r="AC124" i="12" s="1"/>
  <c r="T124" i="12"/>
  <c r="AD124" i="12" s="1"/>
  <c r="P48" i="8"/>
  <c r="AL175" i="12"/>
  <c r="AN175" i="12" s="1"/>
  <c r="AK175" i="12"/>
  <c r="AM175" i="12" s="1"/>
  <c r="S216" i="8"/>
  <c r="C548" i="8"/>
  <c r="I165" i="8"/>
  <c r="D529" i="8"/>
  <c r="AL41" i="3"/>
  <c r="AN41" i="3" s="1"/>
  <c r="AK41" i="3"/>
  <c r="AM41" i="3" s="1"/>
  <c r="H467" i="8"/>
  <c r="S30" i="13"/>
  <c r="T30" i="13"/>
  <c r="AD30" i="13" s="1"/>
  <c r="P506" i="8"/>
  <c r="C346" i="8"/>
  <c r="Q313" i="8"/>
  <c r="O313" i="8"/>
  <c r="W272" i="12"/>
  <c r="AA272" i="12" s="1"/>
  <c r="X272" i="12"/>
  <c r="AB272" i="12" s="1"/>
  <c r="I217" i="8"/>
  <c r="M551" i="8"/>
  <c r="P307" i="8"/>
  <c r="E191" i="8"/>
  <c r="D224" i="8"/>
  <c r="F237" i="8"/>
  <c r="G237" i="8"/>
  <c r="T196" i="12"/>
  <c r="AD196" i="12" s="1"/>
  <c r="S196" i="12"/>
  <c r="AH31" i="3"/>
  <c r="AJ31" i="3" s="1"/>
  <c r="AG31" i="3"/>
  <c r="AI31" i="3" s="1"/>
  <c r="AH174" i="12"/>
  <c r="AJ174" i="12" s="1"/>
  <c r="AG174" i="12"/>
  <c r="AI174" i="12" s="1"/>
  <c r="R215" i="8"/>
  <c r="E244" i="8"/>
  <c r="P384" i="8"/>
  <c r="R36" i="13"/>
  <c r="E442" i="8"/>
  <c r="R224" i="8"/>
  <c r="AG183" i="12"/>
  <c r="AH183" i="12"/>
  <c r="AJ183" i="12" s="1"/>
  <c r="U275" i="12"/>
  <c r="Y275" i="12" s="1"/>
  <c r="L316" i="8"/>
  <c r="V275" i="12"/>
  <c r="Z275" i="12" s="1"/>
  <c r="N316" i="8"/>
  <c r="U21" i="3"/>
  <c r="Y21" i="3" s="1"/>
  <c r="V21" i="3"/>
  <c r="Z21" i="3" s="1"/>
  <c r="P267" i="8"/>
  <c r="I332" i="8"/>
  <c r="D483" i="8"/>
  <c r="AK36" i="13"/>
  <c r="AM36" i="13" s="1"/>
  <c r="AL36" i="13"/>
  <c r="AN36" i="13" s="1"/>
  <c r="O429" i="8"/>
  <c r="Q429" i="8"/>
  <c r="X388" i="12"/>
  <c r="AB388" i="12" s="1"/>
  <c r="W388" i="12"/>
  <c r="AA388" i="12" s="1"/>
  <c r="X278" i="12"/>
  <c r="AB278" i="12" s="1"/>
  <c r="Q319" i="8"/>
  <c r="W278" i="12"/>
  <c r="O319" i="8"/>
  <c r="C62" i="8"/>
  <c r="Q172" i="8"/>
  <c r="X131" i="12"/>
  <c r="W131" i="12"/>
  <c r="AA131" i="12" s="1"/>
  <c r="O172" i="8"/>
  <c r="AL21" i="13"/>
  <c r="AN21" i="13" s="1"/>
  <c r="AK21" i="13"/>
  <c r="AM21" i="13" s="1"/>
  <c r="M476" i="8"/>
  <c r="AG368" i="12"/>
  <c r="R409" i="8"/>
  <c r="AH368" i="12"/>
  <c r="AJ368" i="12" s="1"/>
  <c r="E420" i="8"/>
  <c r="S405" i="12"/>
  <c r="AC405" i="12" s="1"/>
  <c r="T405" i="12"/>
  <c r="AD405" i="12" s="1"/>
  <c r="G446" i="8"/>
  <c r="F446" i="8"/>
  <c r="M385" i="8"/>
  <c r="H413" i="8"/>
  <c r="X43" i="15"/>
  <c r="AB43" i="15" s="1"/>
  <c r="W43" i="15"/>
  <c r="R114" i="12"/>
  <c r="J155" i="8"/>
  <c r="T69" i="12"/>
  <c r="AD69" i="12" s="1"/>
  <c r="G110" i="8"/>
  <c r="S69" i="12"/>
  <c r="AC69" i="12" s="1"/>
  <c r="F110" i="8"/>
  <c r="AH33" i="15"/>
  <c r="AJ33" i="15" s="1"/>
  <c r="AG33" i="15"/>
  <c r="I389" i="8"/>
  <c r="I247" i="8"/>
  <c r="K480" i="8"/>
  <c r="W96" i="3"/>
  <c r="AA96" i="3" s="1"/>
  <c r="X96" i="3"/>
  <c r="O258" i="8"/>
  <c r="X217" i="12"/>
  <c r="AB217" i="12" s="1"/>
  <c r="W217" i="12"/>
  <c r="AA217" i="12" s="1"/>
  <c r="Q258" i="8"/>
  <c r="M532" i="8"/>
  <c r="Q233" i="8"/>
  <c r="X192" i="12"/>
  <c r="AB192" i="12" s="1"/>
  <c r="W192" i="12"/>
  <c r="O233" i="8"/>
  <c r="J287" i="8"/>
  <c r="R246" i="12"/>
  <c r="M49" i="8"/>
  <c r="D333" i="8"/>
  <c r="E316" i="8"/>
  <c r="S100" i="12"/>
  <c r="F141" i="8"/>
  <c r="T100" i="12"/>
  <c r="AD100" i="12" s="1"/>
  <c r="G141" i="8"/>
  <c r="AK383" i="12"/>
  <c r="AM383" i="12" s="1"/>
  <c r="S424" i="8"/>
  <c r="AL383" i="12"/>
  <c r="AN383" i="12" s="1"/>
  <c r="X222" i="12"/>
  <c r="AB222" i="12" s="1"/>
  <c r="W222" i="12"/>
  <c r="AA222" i="12" s="1"/>
  <c r="O263" i="8"/>
  <c r="Q263" i="8"/>
  <c r="W89" i="15"/>
  <c r="AA89" i="15" s="1"/>
  <c r="X89" i="15"/>
  <c r="K514" i="8"/>
  <c r="S29" i="15"/>
  <c r="AC29" i="15" s="1"/>
  <c r="T29" i="15"/>
  <c r="AD29" i="15" s="1"/>
  <c r="H311" i="8"/>
  <c r="M324" i="8"/>
  <c r="I222" i="8"/>
  <c r="X81" i="3"/>
  <c r="AB81" i="3" s="1"/>
  <c r="W81" i="3"/>
  <c r="AA81" i="3" s="1"/>
  <c r="R82" i="15"/>
  <c r="T90" i="3"/>
  <c r="AD90" i="3" s="1"/>
  <c r="S90" i="3"/>
  <c r="P257" i="8"/>
  <c r="R42" i="15"/>
  <c r="AK49" i="3"/>
  <c r="AM49" i="3" s="1"/>
  <c r="AL49" i="3"/>
  <c r="AN49" i="3" s="1"/>
  <c r="T38" i="3"/>
  <c r="AD38" i="3" s="1"/>
  <c r="S38" i="3"/>
  <c r="AC38" i="3" s="1"/>
  <c r="G258" i="8"/>
  <c r="S217" i="12"/>
  <c r="AC217" i="12" s="1"/>
  <c r="T217" i="12"/>
  <c r="AD217" i="12" s="1"/>
  <c r="F258" i="8"/>
  <c r="P325" i="8"/>
  <c r="E94" i="8"/>
  <c r="J93" i="8"/>
  <c r="R52" i="12"/>
  <c r="R383" i="12"/>
  <c r="J424" i="8"/>
  <c r="L408" i="8"/>
  <c r="N408" i="8"/>
  <c r="V367" i="12"/>
  <c r="Z367" i="12" s="1"/>
  <c r="U367" i="12"/>
  <c r="Y367" i="12" s="1"/>
  <c r="E550" i="8"/>
  <c r="K208" i="8"/>
  <c r="S74" i="8"/>
  <c r="AL33" i="12"/>
  <c r="AN33" i="12" s="1"/>
  <c r="AK33" i="12"/>
  <c r="AM33" i="12" s="1"/>
  <c r="M394" i="8"/>
  <c r="T41" i="3"/>
  <c r="AD41" i="3" s="1"/>
  <c r="S41" i="3"/>
  <c r="AC41" i="3" s="1"/>
  <c r="AH81" i="3"/>
  <c r="AJ81" i="3" s="1"/>
  <c r="AG81" i="3"/>
  <c r="AI81" i="3" s="1"/>
  <c r="U53" i="15"/>
  <c r="Y53" i="15" s="1"/>
  <c r="V53" i="15"/>
  <c r="Z53" i="15" s="1"/>
  <c r="W83" i="12"/>
  <c r="AA83" i="12" s="1"/>
  <c r="X83" i="12"/>
  <c r="AB83" i="12" s="1"/>
  <c r="O124" i="8"/>
  <c r="Q124" i="8"/>
  <c r="E509" i="8"/>
  <c r="I318" i="8"/>
  <c r="U511" i="12"/>
  <c r="Y511" i="12" s="1"/>
  <c r="V511" i="12"/>
  <c r="Z511" i="12" s="1"/>
  <c r="N552" i="8"/>
  <c r="L552" i="8"/>
  <c r="K466" i="8"/>
  <c r="C224" i="8"/>
  <c r="AL294" i="12"/>
  <c r="AN294" i="12" s="1"/>
  <c r="S335" i="8"/>
  <c r="AK294" i="12"/>
  <c r="AM294" i="12" s="1"/>
  <c r="I256" i="8"/>
  <c r="X86" i="15"/>
  <c r="AB86" i="15" s="1"/>
  <c r="W86" i="15"/>
  <c r="AK62" i="3"/>
  <c r="AM62" i="3" s="1"/>
  <c r="AL62" i="3"/>
  <c r="AN62" i="3" s="1"/>
  <c r="V35" i="12"/>
  <c r="Z35" i="12" s="1"/>
  <c r="L76" i="8"/>
  <c r="N76" i="8"/>
  <c r="U35" i="12"/>
  <c r="Y35" i="12" s="1"/>
  <c r="P248" i="8"/>
  <c r="W78" i="15"/>
  <c r="AA78" i="15" s="1"/>
  <c r="X78" i="15"/>
  <c r="R306" i="8"/>
  <c r="AG265" i="12"/>
  <c r="AI265" i="12" s="1"/>
  <c r="AH265" i="12"/>
  <c r="AJ265" i="12" s="1"/>
  <c r="P76" i="8"/>
  <c r="E332" i="8"/>
  <c r="I294" i="8"/>
  <c r="Q403" i="8"/>
  <c r="W362" i="12"/>
  <c r="AA362" i="12" s="1"/>
  <c r="X362" i="12"/>
  <c r="O403" i="8"/>
  <c r="P139" i="8"/>
  <c r="O543" i="8"/>
  <c r="X502" i="12"/>
  <c r="AB502" i="12" s="1"/>
  <c r="W502" i="12"/>
  <c r="AA502" i="12" s="1"/>
  <c r="Q543" i="8"/>
  <c r="H464" i="8"/>
  <c r="P514" i="8"/>
  <c r="T278" i="12"/>
  <c r="AD278" i="12" s="1"/>
  <c r="S278" i="12"/>
  <c r="AC278" i="12" s="1"/>
  <c r="G319" i="8"/>
  <c r="F319" i="8"/>
  <c r="D384" i="8"/>
  <c r="E181" i="8"/>
  <c r="S82" i="3"/>
  <c r="AC82" i="3" s="1"/>
  <c r="T82" i="3"/>
  <c r="AD82" i="3" s="1"/>
  <c r="M249" i="8"/>
  <c r="AL204" i="12"/>
  <c r="AN204" i="12" s="1"/>
  <c r="AK204" i="12"/>
  <c r="S245" i="8"/>
  <c r="C97" i="8"/>
  <c r="S81" i="8"/>
  <c r="AK40" i="12"/>
  <c r="AM40" i="12" s="1"/>
  <c r="AL40" i="12"/>
  <c r="AN40" i="12" s="1"/>
  <c r="F489" i="8"/>
  <c r="G489" i="8"/>
  <c r="T448" i="12"/>
  <c r="AD448" i="12" s="1"/>
  <c r="S448" i="12"/>
  <c r="AC448" i="12" s="1"/>
  <c r="L139" i="8"/>
  <c r="V98" i="12"/>
  <c r="Z98" i="12" s="1"/>
  <c r="U98" i="12"/>
  <c r="Y98" i="12" s="1"/>
  <c r="N139" i="8"/>
  <c r="I244" i="8"/>
  <c r="N110" i="8"/>
  <c r="V69" i="12"/>
  <c r="Z69" i="12" s="1"/>
  <c r="L110" i="8"/>
  <c r="U69" i="12"/>
  <c r="Y69" i="12" s="1"/>
  <c r="AH30" i="13"/>
  <c r="AJ30" i="13" s="1"/>
  <c r="AG30" i="13"/>
  <c r="E371" i="8"/>
  <c r="S196" i="8"/>
  <c r="AL155" i="12"/>
  <c r="AN155" i="12" s="1"/>
  <c r="AK155" i="12"/>
  <c r="AM155" i="12" s="1"/>
  <c r="AG27" i="14"/>
  <c r="AH27" i="14"/>
  <c r="AJ27" i="14" s="1"/>
  <c r="AG74" i="3"/>
  <c r="AI74" i="3" s="1"/>
  <c r="AH74" i="3"/>
  <c r="AJ74" i="3" s="1"/>
  <c r="AG191" i="12"/>
  <c r="AI191" i="12" s="1"/>
  <c r="AH191" i="12"/>
  <c r="AJ191" i="12" s="1"/>
  <c r="R232" i="8"/>
  <c r="AG361" i="12"/>
  <c r="R402" i="8"/>
  <c r="AH361" i="12"/>
  <c r="AJ361" i="12" s="1"/>
  <c r="AG80" i="15"/>
  <c r="AI80" i="15" s="1"/>
  <c r="AH80" i="15"/>
  <c r="AJ80" i="15" s="1"/>
  <c r="R413" i="12"/>
  <c r="J454" i="8"/>
  <c r="R10" i="14"/>
  <c r="G520" i="8"/>
  <c r="S479" i="12"/>
  <c r="T479" i="12"/>
  <c r="AD479" i="12" s="1"/>
  <c r="F520" i="8"/>
  <c r="E48" i="8"/>
  <c r="AG226" i="12"/>
  <c r="R267" i="8"/>
  <c r="AH226" i="12"/>
  <c r="AJ226" i="12" s="1"/>
  <c r="H345" i="8"/>
  <c r="W300" i="12"/>
  <c r="Q341" i="8"/>
  <c r="O341" i="8"/>
  <c r="X300" i="12"/>
  <c r="AB300" i="12" s="1"/>
  <c r="H240" i="8"/>
  <c r="H274" i="8"/>
  <c r="M48" i="8"/>
  <c r="P535" i="8"/>
  <c r="H222" i="8"/>
  <c r="X71" i="12"/>
  <c r="AB71" i="12" s="1"/>
  <c r="W71" i="12"/>
  <c r="O112" i="8"/>
  <c r="Q112" i="8"/>
  <c r="W321" i="12"/>
  <c r="AA321" i="12" s="1"/>
  <c r="Q362" i="8"/>
  <c r="X321" i="12"/>
  <c r="AB321" i="12" s="1"/>
  <c r="O362" i="8"/>
  <c r="AL86" i="3"/>
  <c r="AN86" i="3" s="1"/>
  <c r="AK86" i="3"/>
  <c r="AM86" i="3" s="1"/>
  <c r="W26" i="15"/>
  <c r="AA26" i="15" s="1"/>
  <c r="X26" i="15"/>
  <c r="AB26" i="15" s="1"/>
  <c r="M272" i="8"/>
  <c r="Q103" i="8"/>
  <c r="W62" i="12"/>
  <c r="AA62" i="12" s="1"/>
  <c r="O103" i="8"/>
  <c r="X62" i="12"/>
  <c r="AB62" i="12" s="1"/>
  <c r="R49" i="8"/>
  <c r="AH8" i="12"/>
  <c r="AJ8" i="12" s="1"/>
  <c r="AG8" i="12"/>
  <c r="AI8" i="12" s="1"/>
  <c r="V70" i="15"/>
  <c r="Z70" i="15" s="1"/>
  <c r="U70" i="15"/>
  <c r="Y70" i="15" s="1"/>
  <c r="H136" i="8"/>
  <c r="C287" i="8"/>
  <c r="C116" i="8"/>
  <c r="R66" i="3"/>
  <c r="AH18" i="12"/>
  <c r="AJ18" i="12" s="1"/>
  <c r="R59" i="8"/>
  <c r="AG18" i="12"/>
  <c r="C550" i="8"/>
  <c r="M415" i="8"/>
  <c r="W389" i="12"/>
  <c r="X389" i="12"/>
  <c r="AB389" i="12" s="1"/>
  <c r="O430" i="8"/>
  <c r="Q430" i="8"/>
  <c r="T35" i="3"/>
  <c r="AD35" i="3" s="1"/>
  <c r="S35" i="3"/>
  <c r="H210" i="8"/>
  <c r="AL36" i="14"/>
  <c r="AN36" i="14" s="1"/>
  <c r="AK36" i="14"/>
  <c r="AM36" i="14" s="1"/>
  <c r="C197" i="8"/>
  <c r="AK35" i="12"/>
  <c r="AM35" i="12" s="1"/>
  <c r="S76" i="8"/>
  <c r="AL35" i="12"/>
  <c r="AN35" i="12" s="1"/>
  <c r="AK72" i="12"/>
  <c r="AM72" i="12" s="1"/>
  <c r="S113" i="8"/>
  <c r="AL72" i="12"/>
  <c r="AN72" i="12" s="1"/>
  <c r="T49" i="12"/>
  <c r="AD49" i="12" s="1"/>
  <c r="G90" i="8"/>
  <c r="S49" i="12"/>
  <c r="F90" i="8"/>
  <c r="K210" i="8"/>
  <c r="I419" i="8"/>
  <c r="AG21" i="14"/>
  <c r="AH21" i="14"/>
  <c r="AJ21" i="14" s="1"/>
  <c r="X22" i="3"/>
  <c r="W22" i="3"/>
  <c r="AA22" i="3" s="1"/>
  <c r="P168" i="8"/>
  <c r="C517" i="8"/>
  <c r="U14" i="15"/>
  <c r="Y14" i="15" s="1"/>
  <c r="V14" i="15"/>
  <c r="Z14" i="15" s="1"/>
  <c r="J382" i="8"/>
  <c r="R341" i="12"/>
  <c r="V94" i="12"/>
  <c r="Z94" i="12" s="1"/>
  <c r="N135" i="8"/>
  <c r="L135" i="8"/>
  <c r="U94" i="12"/>
  <c r="Y94" i="12" s="1"/>
  <c r="D82" i="8"/>
  <c r="K86" i="8"/>
  <c r="AL60" i="15"/>
  <c r="AN60" i="15" s="1"/>
  <c r="AK60" i="15"/>
  <c r="AM60" i="15" s="1"/>
  <c r="AL25" i="15"/>
  <c r="AN25" i="15" s="1"/>
  <c r="AK25" i="15"/>
  <c r="AM25" i="15" s="1"/>
  <c r="T359" i="12"/>
  <c r="AD359" i="12" s="1"/>
  <c r="S359" i="12"/>
  <c r="G400" i="8"/>
  <c r="F400" i="8"/>
  <c r="K104" i="8"/>
  <c r="M206" i="8"/>
  <c r="K547" i="8"/>
  <c r="AK78" i="3"/>
  <c r="AM78" i="3" s="1"/>
  <c r="AL78" i="3"/>
  <c r="AN78" i="3" s="1"/>
  <c r="O155" i="8"/>
  <c r="Q155" i="8"/>
  <c r="X114" i="12"/>
  <c r="AB114" i="12" s="1"/>
  <c r="W114" i="12"/>
  <c r="AA114" i="12" s="1"/>
  <c r="AL474" i="12"/>
  <c r="AN474" i="12" s="1"/>
  <c r="AK474" i="12"/>
  <c r="AM474" i="12" s="1"/>
  <c r="S515" i="8"/>
  <c r="S523" i="8"/>
  <c r="AL482" i="12"/>
  <c r="AN482" i="12" s="1"/>
  <c r="AK482" i="12"/>
  <c r="I210" i="8"/>
  <c r="R363" i="12"/>
  <c r="J404" i="8"/>
  <c r="T259" i="12"/>
  <c r="AD259" i="12" s="1"/>
  <c r="F300" i="8"/>
  <c r="G300" i="8"/>
  <c r="S259" i="12"/>
  <c r="AC259" i="12" s="1"/>
  <c r="L153" i="8"/>
  <c r="U112" i="12"/>
  <c r="Y112" i="12" s="1"/>
  <c r="N153" i="8"/>
  <c r="V112" i="12"/>
  <c r="Z112" i="12" s="1"/>
  <c r="E145" i="8"/>
  <c r="E242" i="8"/>
  <c r="R99" i="12"/>
  <c r="J140" i="8"/>
  <c r="O159" i="8"/>
  <c r="X118" i="12"/>
  <c r="W118" i="12"/>
  <c r="AA118" i="12" s="1"/>
  <c r="Q159" i="8"/>
  <c r="R288" i="8"/>
  <c r="AH247" i="12"/>
  <c r="AJ247" i="12" s="1"/>
  <c r="AG247" i="12"/>
  <c r="AI247" i="12" s="1"/>
  <c r="C242" i="8"/>
  <c r="P395" i="8"/>
  <c r="AH123" i="12"/>
  <c r="AJ123" i="12" s="1"/>
  <c r="R164" i="8"/>
  <c r="AG123" i="12"/>
  <c r="H506" i="8"/>
  <c r="R78" i="15"/>
  <c r="P449" i="8"/>
  <c r="AL77" i="3"/>
  <c r="AN77" i="3" s="1"/>
  <c r="AK77" i="3"/>
  <c r="AM77" i="3" s="1"/>
  <c r="M507" i="8"/>
  <c r="M314" i="8"/>
  <c r="J508" i="8"/>
  <c r="R467" i="12"/>
  <c r="AG114" i="12"/>
  <c r="R155" i="8"/>
  <c r="AH114" i="12"/>
  <c r="AJ114" i="12" s="1"/>
  <c r="S17" i="3"/>
  <c r="AC17" i="3" s="1"/>
  <c r="T17" i="3"/>
  <c r="AD17" i="3" s="1"/>
  <c r="F223" i="8"/>
  <c r="T182" i="12"/>
  <c r="AD182" i="12" s="1"/>
  <c r="G223" i="8"/>
  <c r="S182" i="12"/>
  <c r="AC182" i="12" s="1"/>
  <c r="H239" i="8"/>
  <c r="AG19" i="13"/>
  <c r="AH19" i="13"/>
  <c r="AJ19" i="13" s="1"/>
  <c r="M75" i="8"/>
  <c r="E397" i="8"/>
  <c r="U8" i="12"/>
  <c r="Y8" i="12" s="1"/>
  <c r="N49" i="8"/>
  <c r="L49" i="8"/>
  <c r="V8" i="12"/>
  <c r="E458" i="8"/>
  <c r="T473" i="12"/>
  <c r="AD473" i="12" s="1"/>
  <c r="G514" i="8"/>
  <c r="F514" i="8"/>
  <c r="S473" i="12"/>
  <c r="R86" i="3"/>
  <c r="S20" i="3"/>
  <c r="AC20" i="3" s="1"/>
  <c r="T20" i="3"/>
  <c r="AD20" i="3" s="1"/>
  <c r="C286" i="8"/>
  <c r="K411" i="8"/>
  <c r="P531" i="8"/>
  <c r="P357" i="8"/>
  <c r="E523" i="8"/>
  <c r="E502" i="8"/>
  <c r="AK172" i="12"/>
  <c r="AM172" i="12" s="1"/>
  <c r="AL172" i="12"/>
  <c r="AN172" i="12" s="1"/>
  <c r="S213" i="8"/>
  <c r="T42" i="3"/>
  <c r="AD42" i="3" s="1"/>
  <c r="S42" i="3"/>
  <c r="AC42" i="3" s="1"/>
  <c r="P207" i="8"/>
  <c r="V59" i="3"/>
  <c r="Z59" i="3" s="1"/>
  <c r="U59" i="3"/>
  <c r="Y59" i="3" s="1"/>
  <c r="Q365" i="8"/>
  <c r="W324" i="12"/>
  <c r="X324" i="12"/>
  <c r="AB324" i="12" s="1"/>
  <c r="O365" i="8"/>
  <c r="F245" i="8"/>
  <c r="T204" i="12"/>
  <c r="AD204" i="12" s="1"/>
  <c r="S204" i="12"/>
  <c r="G245" i="8"/>
  <c r="W75" i="3"/>
  <c r="AA75" i="3" s="1"/>
  <c r="X75" i="3"/>
  <c r="AB75" i="3" s="1"/>
  <c r="AL323" i="12"/>
  <c r="AN323" i="12" s="1"/>
  <c r="S364" i="8"/>
  <c r="AK323" i="12"/>
  <c r="AM323" i="12" s="1"/>
  <c r="S130" i="12"/>
  <c r="F171" i="8"/>
  <c r="T130" i="12"/>
  <c r="AD130" i="12" s="1"/>
  <c r="G171" i="8"/>
  <c r="F70" i="8"/>
  <c r="T29" i="12"/>
  <c r="AD29" i="12" s="1"/>
  <c r="G70" i="8"/>
  <c r="S29" i="12"/>
  <c r="AC29" i="12" s="1"/>
  <c r="C518" i="8"/>
  <c r="S505" i="8"/>
  <c r="AL464" i="12"/>
  <c r="AN464" i="12" s="1"/>
  <c r="AK464" i="12"/>
  <c r="AM464" i="12" s="1"/>
  <c r="S125" i="8"/>
  <c r="AL84" i="12"/>
  <c r="AN84" i="12" s="1"/>
  <c r="AK84" i="12"/>
  <c r="AM84" i="12" s="1"/>
  <c r="P249" i="8"/>
  <c r="V33" i="3"/>
  <c r="Z33" i="3" s="1"/>
  <c r="U33" i="3"/>
  <c r="Y33" i="3" s="1"/>
  <c r="S281" i="8"/>
  <c r="AL240" i="12"/>
  <c r="AN240" i="12" s="1"/>
  <c r="AK240" i="12"/>
  <c r="AM240" i="12" s="1"/>
  <c r="AH213" i="12"/>
  <c r="AJ213" i="12" s="1"/>
  <c r="R254" i="8"/>
  <c r="AG213" i="12"/>
  <c r="AI213" i="12" s="1"/>
  <c r="S32" i="3"/>
  <c r="AC32" i="3" s="1"/>
  <c r="T32" i="3"/>
  <c r="AD32" i="3" s="1"/>
  <c r="I360" i="8"/>
  <c r="H186" i="8"/>
  <c r="R58" i="12"/>
  <c r="J99" i="8"/>
  <c r="W79" i="15"/>
  <c r="X79" i="15"/>
  <c r="AB79" i="15" s="1"/>
  <c r="D93" i="8"/>
  <c r="X12" i="12"/>
  <c r="O53" i="8"/>
  <c r="W12" i="12"/>
  <c r="AA12" i="12" s="1"/>
  <c r="Q53" i="8"/>
  <c r="V500" i="12"/>
  <c r="Z500" i="12" s="1"/>
  <c r="N541" i="8"/>
  <c r="L541" i="8"/>
  <c r="U500" i="12"/>
  <c r="Y500" i="12" s="1"/>
  <c r="S103" i="3"/>
  <c r="T103" i="3"/>
  <c r="AD103" i="3" s="1"/>
  <c r="R303" i="12"/>
  <c r="J344" i="8"/>
  <c r="AK111" i="12"/>
  <c r="S152" i="8"/>
  <c r="AL111" i="12"/>
  <c r="AN111" i="12" s="1"/>
  <c r="E366" i="8"/>
  <c r="E247" i="8"/>
  <c r="S10" i="16"/>
  <c r="T10" i="16"/>
  <c r="AD10" i="16" s="1"/>
  <c r="S11" i="15"/>
  <c r="AC11" i="15" s="1"/>
  <c r="T11" i="15"/>
  <c r="AD11" i="15" s="1"/>
  <c r="P519" i="8"/>
  <c r="AL439" i="12"/>
  <c r="AN439" i="12" s="1"/>
  <c r="S480" i="8"/>
  <c r="AK439" i="12"/>
  <c r="AM439" i="12" s="1"/>
  <c r="M343" i="8"/>
  <c r="J362" i="8"/>
  <c r="R321" i="12"/>
  <c r="C388" i="8"/>
  <c r="X357" i="12"/>
  <c r="AB357" i="12" s="1"/>
  <c r="Q398" i="8"/>
  <c r="O398" i="8"/>
  <c r="W357" i="12"/>
  <c r="K217" i="8"/>
  <c r="K163" i="8"/>
  <c r="AK404" i="12"/>
  <c r="AM404" i="12" s="1"/>
  <c r="AL404" i="12"/>
  <c r="AN404" i="12" s="1"/>
  <c r="S445" i="8"/>
  <c r="D81" i="8"/>
  <c r="U22" i="14"/>
  <c r="Y22" i="14" s="1"/>
  <c r="V22" i="14"/>
  <c r="Z22" i="14" s="1"/>
  <c r="AH18" i="3"/>
  <c r="AJ18" i="3" s="1"/>
  <c r="AG18" i="3"/>
  <c r="K113" i="8"/>
  <c r="E506" i="8"/>
  <c r="C212" i="8"/>
  <c r="M240" i="8"/>
  <c r="T358" i="12"/>
  <c r="AD358" i="12" s="1"/>
  <c r="S358" i="12"/>
  <c r="G399" i="8"/>
  <c r="F399" i="8"/>
  <c r="K396" i="8"/>
  <c r="V68" i="15"/>
  <c r="Z68" i="15" s="1"/>
  <c r="U68" i="15"/>
  <c r="Y68" i="15" s="1"/>
  <c r="AH318" i="12"/>
  <c r="AJ318" i="12" s="1"/>
  <c r="R359" i="8"/>
  <c r="AG318" i="12"/>
  <c r="AI318" i="12" s="1"/>
  <c r="C326" i="8"/>
  <c r="AK28" i="14"/>
  <c r="AM28" i="14" s="1"/>
  <c r="AL28" i="14"/>
  <c r="AN28" i="14" s="1"/>
  <c r="H101" i="8"/>
  <c r="X43" i="12"/>
  <c r="AB43" i="12" s="1"/>
  <c r="W43" i="12"/>
  <c r="AA43" i="12" s="1"/>
  <c r="Q84" i="8"/>
  <c r="O84" i="8"/>
  <c r="AL125" i="12"/>
  <c r="AN125" i="12" s="1"/>
  <c r="AK125" i="12"/>
  <c r="AM125" i="12" s="1"/>
  <c r="S166" i="8"/>
  <c r="AK74" i="15"/>
  <c r="AM74" i="15" s="1"/>
  <c r="AL74" i="15"/>
  <c r="AN74" i="15" s="1"/>
  <c r="P370" i="8"/>
  <c r="F172" i="8"/>
  <c r="G172" i="8"/>
  <c r="T131" i="12"/>
  <c r="AD131" i="12" s="1"/>
  <c r="S131" i="12"/>
  <c r="C353" i="8"/>
  <c r="I273" i="8"/>
  <c r="U11" i="15"/>
  <c r="Y11" i="15" s="1"/>
  <c r="V11" i="15"/>
  <c r="Z11" i="15" s="1"/>
  <c r="W17" i="3"/>
  <c r="AA17" i="3" s="1"/>
  <c r="X17" i="3"/>
  <c r="AB17" i="3" s="1"/>
  <c r="W21" i="13"/>
  <c r="X21" i="13"/>
  <c r="AB21" i="13" s="1"/>
  <c r="C473" i="8"/>
  <c r="K155" i="8"/>
  <c r="J396" i="8"/>
  <c r="R355" i="12"/>
  <c r="P148" i="8"/>
  <c r="C187" i="8"/>
  <c r="L130" i="8"/>
  <c r="N130" i="8"/>
  <c r="U89" i="12"/>
  <c r="Y89" i="12" s="1"/>
  <c r="V89" i="12"/>
  <c r="Z89" i="12" s="1"/>
  <c r="R19" i="12"/>
  <c r="J60" i="8"/>
  <c r="E286" i="8"/>
  <c r="AG55" i="3"/>
  <c r="AI55" i="3" s="1"/>
  <c r="AH55" i="3"/>
  <c r="AJ55" i="3" s="1"/>
  <c r="AK141" i="12"/>
  <c r="AM141" i="12" s="1"/>
  <c r="S182" i="8"/>
  <c r="AL141" i="12"/>
  <c r="AN141" i="12" s="1"/>
  <c r="E98" i="8"/>
  <c r="H215" i="8"/>
  <c r="D152" i="8"/>
  <c r="AH124" i="12"/>
  <c r="AJ124" i="12" s="1"/>
  <c r="AG124" i="12"/>
  <c r="R165" i="8"/>
  <c r="H491" i="8"/>
  <c r="E291" i="8"/>
  <c r="J130" i="8"/>
  <c r="R89" i="12"/>
  <c r="AH65" i="15"/>
  <c r="AJ65" i="15" s="1"/>
  <c r="AG65" i="15"/>
  <c r="AI65" i="15" s="1"/>
  <c r="P539" i="8"/>
  <c r="K73" i="8"/>
  <c r="E432" i="8"/>
  <c r="P163" i="8"/>
  <c r="D409" i="8"/>
  <c r="D254" i="8"/>
  <c r="T60" i="3"/>
  <c r="AD60" i="3" s="1"/>
  <c r="S60" i="3"/>
  <c r="AC60" i="3" s="1"/>
  <c r="R309" i="8"/>
  <c r="AG268" i="12"/>
  <c r="AH268" i="12"/>
  <c r="AJ268" i="12" s="1"/>
  <c r="AH78" i="12"/>
  <c r="AJ78" i="12" s="1"/>
  <c r="AG78" i="12"/>
  <c r="AI78" i="12" s="1"/>
  <c r="R119" i="8"/>
  <c r="H162" i="8"/>
  <c r="W457" i="12"/>
  <c r="Q498" i="8"/>
  <c r="X457" i="12"/>
  <c r="AB457" i="12" s="1"/>
  <c r="O498" i="8"/>
  <c r="P424" i="8"/>
  <c r="X48" i="3"/>
  <c r="AB48" i="3" s="1"/>
  <c r="W48" i="3"/>
  <c r="AA48" i="3" s="1"/>
  <c r="N223" i="8"/>
  <c r="V182" i="12"/>
  <c r="Z182" i="12" s="1"/>
  <c r="L223" i="8"/>
  <c r="U182" i="12"/>
  <c r="I252" i="8"/>
  <c r="H172" i="8"/>
  <c r="H540" i="8"/>
  <c r="D128" i="8"/>
  <c r="P472" i="8"/>
  <c r="N183" i="8"/>
  <c r="U142" i="12"/>
  <c r="Y142" i="12" s="1"/>
  <c r="L183" i="8"/>
  <c r="V142" i="12"/>
  <c r="Z142" i="12" s="1"/>
  <c r="E51" i="8"/>
  <c r="W88" i="3"/>
  <c r="X88" i="3"/>
  <c r="AB88" i="3" s="1"/>
  <c r="G88" i="8"/>
  <c r="T47" i="12"/>
  <c r="AD47" i="12" s="1"/>
  <c r="S47" i="12"/>
  <c r="F88" i="8"/>
  <c r="P362" i="8"/>
  <c r="I258" i="8"/>
  <c r="S477" i="8"/>
  <c r="AK436" i="12"/>
  <c r="AM436" i="12" s="1"/>
  <c r="AL436" i="12"/>
  <c r="AN436" i="12" s="1"/>
  <c r="O483" i="8"/>
  <c r="Q483" i="8"/>
  <c r="X442" i="12"/>
  <c r="AB442" i="12" s="1"/>
  <c r="W442" i="12"/>
  <c r="J431" i="8"/>
  <c r="R390" i="12"/>
  <c r="X38" i="15"/>
  <c r="AB38" i="15" s="1"/>
  <c r="W38" i="15"/>
  <c r="AA38" i="15" s="1"/>
  <c r="P250" i="8"/>
  <c r="T24" i="13"/>
  <c r="AD24" i="13" s="1"/>
  <c r="S24" i="13"/>
  <c r="K254" i="8"/>
  <c r="F329" i="8"/>
  <c r="S288" i="12"/>
  <c r="AC288" i="12" s="1"/>
  <c r="T288" i="12"/>
  <c r="AD288" i="12" s="1"/>
  <c r="G329" i="8"/>
  <c r="H331" i="8"/>
  <c r="O449" i="8"/>
  <c r="W408" i="12"/>
  <c r="Q449" i="8"/>
  <c r="X408" i="12"/>
  <c r="AB408" i="12" s="1"/>
  <c r="E96" i="8"/>
  <c r="Q528" i="8"/>
  <c r="X487" i="12"/>
  <c r="O528" i="8"/>
  <c r="W487" i="12"/>
  <c r="AA487" i="12" s="1"/>
  <c r="P549" i="8"/>
  <c r="AG20" i="13"/>
  <c r="AH20" i="13"/>
  <c r="AJ20" i="13" s="1"/>
  <c r="K230" i="8"/>
  <c r="E121" i="8"/>
  <c r="AK89" i="12"/>
  <c r="AM89" i="12" s="1"/>
  <c r="AL89" i="12"/>
  <c r="AN89" i="12" s="1"/>
  <c r="S130" i="8"/>
  <c r="H335" i="8"/>
  <c r="AL154" i="12"/>
  <c r="AN154" i="12" s="1"/>
  <c r="S195" i="8"/>
  <c r="AK154" i="12"/>
  <c r="AM154" i="12" s="1"/>
  <c r="P125" i="8"/>
  <c r="I237" i="8"/>
  <c r="P162" i="8"/>
  <c r="R13" i="14"/>
  <c r="D420" i="8"/>
  <c r="U486" i="12"/>
  <c r="Y486" i="12" s="1"/>
  <c r="L527" i="8"/>
  <c r="N527" i="8"/>
  <c r="V486" i="12"/>
  <c r="Z486" i="12" s="1"/>
  <c r="C372" i="8"/>
  <c r="N519" i="8"/>
  <c r="V478" i="12"/>
  <c r="Z478" i="12" s="1"/>
  <c r="U478" i="12"/>
  <c r="Y478" i="12" s="1"/>
  <c r="L519" i="8"/>
  <c r="K438" i="8"/>
  <c r="H442" i="8"/>
  <c r="AK19" i="13"/>
  <c r="AM19" i="13" s="1"/>
  <c r="AL19" i="13"/>
  <c r="H371" i="8"/>
  <c r="W497" i="12"/>
  <c r="AA497" i="12" s="1"/>
  <c r="X497" i="12"/>
  <c r="O538" i="8"/>
  <c r="Q538" i="8"/>
  <c r="K166" i="8"/>
  <c r="U42" i="3"/>
  <c r="Y42" i="3" s="1"/>
  <c r="V42" i="3"/>
  <c r="Z42" i="3" s="1"/>
  <c r="W383" i="12"/>
  <c r="O424" i="8"/>
  <c r="Q424" i="8"/>
  <c r="X383" i="12"/>
  <c r="AB383" i="12" s="1"/>
  <c r="D355" i="8"/>
  <c r="F473" i="8"/>
  <c r="T432" i="12"/>
  <c r="AD432" i="12" s="1"/>
  <c r="G473" i="8"/>
  <c r="S432" i="12"/>
  <c r="AC432" i="12" s="1"/>
  <c r="R85" i="3"/>
  <c r="T19" i="3"/>
  <c r="AD19" i="3" s="1"/>
  <c r="S19" i="3"/>
  <c r="U268" i="12"/>
  <c r="Y268" i="12" s="1"/>
  <c r="L309" i="8"/>
  <c r="N309" i="8"/>
  <c r="V268" i="12"/>
  <c r="Z268" i="12" s="1"/>
  <c r="C406" i="8"/>
  <c r="K220" i="8"/>
  <c r="N218" i="8"/>
  <c r="L218" i="8"/>
  <c r="V177" i="12"/>
  <c r="Z177" i="12" s="1"/>
  <c r="U177" i="12"/>
  <c r="Y177" i="12" s="1"/>
  <c r="D230" i="8"/>
  <c r="K317" i="8"/>
  <c r="P427" i="8"/>
  <c r="U98" i="3"/>
  <c r="Y98" i="3" s="1"/>
  <c r="V98" i="3"/>
  <c r="Z98" i="3" s="1"/>
  <c r="AG45" i="15"/>
  <c r="AH45" i="15"/>
  <c r="AJ45" i="15" s="1"/>
  <c r="H423" i="8"/>
  <c r="K203" i="8"/>
  <c r="R262" i="12"/>
  <c r="J303" i="8"/>
  <c r="E347" i="8"/>
  <c r="R14" i="3"/>
  <c r="AG16" i="14"/>
  <c r="AH16" i="14"/>
  <c r="AJ16" i="14" s="1"/>
  <c r="R99" i="15"/>
  <c r="P74" i="8"/>
  <c r="W13" i="12"/>
  <c r="AA13" i="12" s="1"/>
  <c r="O54" i="8"/>
  <c r="Q54" i="8"/>
  <c r="X13" i="12"/>
  <c r="AB13" i="12" s="1"/>
  <c r="D273" i="8"/>
  <c r="W24" i="3"/>
  <c r="AA24" i="3" s="1"/>
  <c r="X24" i="3"/>
  <c r="AB24" i="3" s="1"/>
  <c r="D69" i="8"/>
  <c r="C159" i="8"/>
  <c r="H124" i="8"/>
  <c r="X99" i="3"/>
  <c r="AB99" i="3" s="1"/>
  <c r="W99" i="3"/>
  <c r="D257" i="8"/>
  <c r="D118" i="8"/>
  <c r="R490" i="8"/>
  <c r="AH449" i="12"/>
  <c r="AJ449" i="12" s="1"/>
  <c r="AG449" i="12"/>
  <c r="M521" i="8"/>
  <c r="V48" i="15"/>
  <c r="Z48" i="15" s="1"/>
  <c r="U48" i="15"/>
  <c r="Y48" i="15" s="1"/>
  <c r="T32" i="14"/>
  <c r="AD32" i="14" s="1"/>
  <c r="S32" i="14"/>
  <c r="AH274" i="12"/>
  <c r="AJ274" i="12" s="1"/>
  <c r="R315" i="8"/>
  <c r="AG274" i="12"/>
  <c r="D202" i="8"/>
  <c r="O175" i="8"/>
  <c r="W134" i="12"/>
  <c r="AA134" i="12" s="1"/>
  <c r="Q175" i="8"/>
  <c r="X134" i="12"/>
  <c r="AK365" i="12"/>
  <c r="AM365" i="12" s="1"/>
  <c r="AL365" i="12"/>
  <c r="AN365" i="12" s="1"/>
  <c r="S406" i="8"/>
  <c r="P228" i="8"/>
  <c r="L495" i="8"/>
  <c r="U454" i="12"/>
  <c r="Y454" i="12" s="1"/>
  <c r="N495" i="8"/>
  <c r="V454" i="12"/>
  <c r="Z454" i="12" s="1"/>
  <c r="P230" i="8"/>
  <c r="H456" i="8"/>
  <c r="W296" i="12"/>
  <c r="Q337" i="8"/>
  <c r="X296" i="12"/>
  <c r="AB296" i="12" s="1"/>
  <c r="O337" i="8"/>
  <c r="U313" i="12"/>
  <c r="Y313" i="12" s="1"/>
  <c r="V313" i="12"/>
  <c r="Z313" i="12" s="1"/>
  <c r="L354" i="8"/>
  <c r="N354" i="8"/>
  <c r="U407" i="12"/>
  <c r="Y407" i="12" s="1"/>
  <c r="L448" i="8"/>
  <c r="N448" i="8"/>
  <c r="V407" i="12"/>
  <c r="Z407" i="12" s="1"/>
  <c r="AH22" i="12"/>
  <c r="AJ22" i="12" s="1"/>
  <c r="R63" i="8"/>
  <c r="AG22" i="12"/>
  <c r="E372" i="8"/>
  <c r="AH93" i="3"/>
  <c r="AJ93" i="3" s="1"/>
  <c r="AG93" i="3"/>
  <c r="S75" i="3"/>
  <c r="T75" i="3"/>
  <c r="AD75" i="3" s="1"/>
  <c r="I323" i="8"/>
  <c r="AL8" i="14"/>
  <c r="AN8" i="14" s="1"/>
  <c r="AK8" i="14"/>
  <c r="AM8" i="14" s="1"/>
  <c r="AH84" i="15"/>
  <c r="AJ84" i="15" s="1"/>
  <c r="AG84" i="15"/>
  <c r="D449" i="8"/>
  <c r="K280" i="8"/>
  <c r="L80" i="8"/>
  <c r="V39" i="12"/>
  <c r="Z39" i="12" s="1"/>
  <c r="N80" i="8"/>
  <c r="U39" i="12"/>
  <c r="Y39" i="12" s="1"/>
  <c r="X106" i="3"/>
  <c r="AB106" i="3" s="1"/>
  <c r="W106" i="3"/>
  <c r="K65" i="8"/>
  <c r="AL472" i="12"/>
  <c r="AN472" i="12" s="1"/>
  <c r="S513" i="8"/>
  <c r="AK472" i="12"/>
  <c r="AM472" i="12" s="1"/>
  <c r="U300" i="12"/>
  <c r="Y300" i="12" s="1"/>
  <c r="L341" i="8"/>
  <c r="V300" i="12"/>
  <c r="Z300" i="12" s="1"/>
  <c r="N341" i="8"/>
  <c r="V13" i="3"/>
  <c r="Z13" i="3" s="1"/>
  <c r="U13" i="3"/>
  <c r="Y13" i="3" s="1"/>
  <c r="T159" i="12"/>
  <c r="AD159" i="12" s="1"/>
  <c r="F200" i="8"/>
  <c r="G200" i="8"/>
  <c r="S159" i="12"/>
  <c r="T27" i="13"/>
  <c r="AD27" i="13" s="1"/>
  <c r="S27" i="13"/>
  <c r="AC27" i="13" s="1"/>
  <c r="AH9" i="16"/>
  <c r="AJ9" i="16" s="1"/>
  <c r="AG9" i="16"/>
  <c r="L113" i="8"/>
  <c r="N113" i="8"/>
  <c r="V72" i="12"/>
  <c r="Z72" i="12" s="1"/>
  <c r="U72" i="12"/>
  <c r="Y72" i="12" s="1"/>
  <c r="H263" i="8"/>
  <c r="J445" i="8"/>
  <c r="R404" i="12"/>
  <c r="M66" i="8"/>
  <c r="S122" i="12"/>
  <c r="AC122" i="12" s="1"/>
  <c r="F163" i="8"/>
  <c r="G163" i="8"/>
  <c r="T122" i="12"/>
  <c r="AD122" i="12" s="1"/>
  <c r="R510" i="12"/>
  <c r="J551" i="8"/>
  <c r="AK73" i="15"/>
  <c r="AL73" i="15"/>
  <c r="AN73" i="15" s="1"/>
  <c r="N371" i="8"/>
  <c r="V330" i="12"/>
  <c r="Z330" i="12" s="1"/>
  <c r="L371" i="8"/>
  <c r="U330" i="12"/>
  <c r="Y330" i="12" s="1"/>
  <c r="S96" i="3"/>
  <c r="T96" i="3"/>
  <c r="AD96" i="3" s="1"/>
  <c r="K341" i="8"/>
  <c r="D171" i="8"/>
  <c r="X19" i="13"/>
  <c r="W19" i="13"/>
  <c r="AA19" i="13" s="1"/>
  <c r="W22" i="13"/>
  <c r="X22" i="13"/>
  <c r="AB22" i="13" s="1"/>
  <c r="S29" i="14"/>
  <c r="T29" i="14"/>
  <c r="AD29" i="14" s="1"/>
  <c r="T30" i="15"/>
  <c r="AD30" i="15" s="1"/>
  <c r="S30" i="15"/>
  <c r="D343" i="8"/>
  <c r="AG101" i="3"/>
  <c r="AH101" i="3"/>
  <c r="AJ101" i="3" s="1"/>
  <c r="AG29" i="3"/>
  <c r="AI29" i="3" s="1"/>
  <c r="AH29" i="3"/>
  <c r="AJ29" i="3" s="1"/>
  <c r="J158" i="8"/>
  <c r="R117" i="12"/>
  <c r="K504" i="8"/>
  <c r="M490" i="8"/>
  <c r="C250" i="8"/>
  <c r="Q109" i="8"/>
  <c r="X68" i="12"/>
  <c r="AB68" i="12" s="1"/>
  <c r="O109" i="8"/>
  <c r="W68" i="12"/>
  <c r="M457" i="8"/>
  <c r="O276" i="8"/>
  <c r="X235" i="12"/>
  <c r="AB235" i="12" s="1"/>
  <c r="Q276" i="8"/>
  <c r="W235" i="12"/>
  <c r="R96" i="3"/>
  <c r="S66" i="12"/>
  <c r="F107" i="8"/>
  <c r="G107" i="8"/>
  <c r="T66" i="12"/>
  <c r="AD66" i="12" s="1"/>
  <c r="R34" i="3"/>
  <c r="U381" i="12"/>
  <c r="Y381" i="12" s="1"/>
  <c r="L422" i="8"/>
  <c r="N422" i="8"/>
  <c r="V381" i="12"/>
  <c r="Z381" i="12" s="1"/>
  <c r="M165" i="8"/>
  <c r="M473" i="8"/>
  <c r="P131" i="8"/>
  <c r="AL57" i="15"/>
  <c r="AN57" i="15" s="1"/>
  <c r="AK57" i="15"/>
  <c r="AM57" i="15" s="1"/>
  <c r="J521" i="8"/>
  <c r="R480" i="12"/>
  <c r="O122" i="8"/>
  <c r="X81" i="12"/>
  <c r="Q122" i="8"/>
  <c r="W81" i="12"/>
  <c r="AA81" i="12" s="1"/>
  <c r="AH494" i="12"/>
  <c r="AJ494" i="12" s="1"/>
  <c r="R535" i="8"/>
  <c r="AG494" i="12"/>
  <c r="R99" i="3"/>
  <c r="R84" i="15"/>
  <c r="AG18" i="13"/>
  <c r="AH18" i="13"/>
  <c r="AJ18" i="13" s="1"/>
  <c r="W429" i="12"/>
  <c r="Q470" i="8"/>
  <c r="O470" i="8"/>
  <c r="X429" i="12"/>
  <c r="AB429" i="12" s="1"/>
  <c r="L472" i="8"/>
  <c r="N472" i="8"/>
  <c r="V431" i="12"/>
  <c r="Z431" i="12" s="1"/>
  <c r="U431" i="12"/>
  <c r="Y431" i="12" s="1"/>
  <c r="R150" i="8"/>
  <c r="AG109" i="12"/>
  <c r="AH109" i="12"/>
  <c r="AJ109" i="12" s="1"/>
  <c r="D378" i="8"/>
  <c r="P470" i="8"/>
  <c r="AH26" i="14"/>
  <c r="AJ26" i="14" s="1"/>
  <c r="AG26" i="14"/>
  <c r="V487" i="12"/>
  <c r="Z487" i="12" s="1"/>
  <c r="N528" i="8"/>
  <c r="U487" i="12"/>
  <c r="Y487" i="12" s="1"/>
  <c r="L528" i="8"/>
  <c r="E499" i="8"/>
  <c r="AL336" i="12"/>
  <c r="AN336" i="12" s="1"/>
  <c r="S377" i="8"/>
  <c r="AK336" i="12"/>
  <c r="AM336" i="12" s="1"/>
  <c r="E103" i="8"/>
  <c r="T80" i="3"/>
  <c r="AD80" i="3" s="1"/>
  <c r="S80" i="3"/>
  <c r="G377" i="8"/>
  <c r="S336" i="12"/>
  <c r="F377" i="8"/>
  <c r="T336" i="12"/>
  <c r="AD336" i="12" s="1"/>
  <c r="X359" i="12"/>
  <c r="O400" i="8"/>
  <c r="W359" i="12"/>
  <c r="AA359" i="12" s="1"/>
  <c r="Q400" i="8"/>
  <c r="E333" i="8"/>
  <c r="I278" i="8"/>
  <c r="U274" i="12"/>
  <c r="Y274" i="12" s="1"/>
  <c r="L315" i="8"/>
  <c r="V274" i="12"/>
  <c r="Z274" i="12" s="1"/>
  <c r="N315" i="8"/>
  <c r="K184" i="8"/>
  <c r="AL50" i="12"/>
  <c r="AN50" i="12" s="1"/>
  <c r="AK50" i="12"/>
  <c r="AM50" i="12" s="1"/>
  <c r="S91" i="8"/>
  <c r="L167" i="8"/>
  <c r="U126" i="12"/>
  <c r="Y126" i="12" s="1"/>
  <c r="V126" i="12"/>
  <c r="Z126" i="12" s="1"/>
  <c r="N167" i="8"/>
  <c r="I470" i="8"/>
  <c r="R232" i="12"/>
  <c r="J273" i="8"/>
  <c r="K415" i="8"/>
  <c r="AL29" i="13"/>
  <c r="AN29" i="13" s="1"/>
  <c r="AK29" i="13"/>
  <c r="AM29" i="13" s="1"/>
  <c r="F441" i="8"/>
  <c r="G441" i="8"/>
  <c r="S400" i="12"/>
  <c r="AC400" i="12" s="1"/>
  <c r="T400" i="12"/>
  <c r="AD400" i="12" s="1"/>
  <c r="I424" i="8"/>
  <c r="H207" i="8"/>
  <c r="AH71" i="3"/>
  <c r="AJ71" i="3" s="1"/>
  <c r="AG71" i="3"/>
  <c r="AI71" i="3" s="1"/>
  <c r="C104" i="8"/>
  <c r="R36" i="15"/>
  <c r="O76" i="8"/>
  <c r="W35" i="12"/>
  <c r="AA35" i="12" s="1"/>
  <c r="Q76" i="8"/>
  <c r="X35" i="12"/>
  <c r="J413" i="8"/>
  <c r="R372" i="12"/>
  <c r="S499" i="8"/>
  <c r="AK458" i="12"/>
  <c r="AM458" i="12" s="1"/>
  <c r="AL458" i="12"/>
  <c r="AN458" i="12" s="1"/>
  <c r="I301" i="8"/>
  <c r="T52" i="3"/>
  <c r="AD52" i="3" s="1"/>
  <c r="S52" i="3"/>
  <c r="AC52" i="3" s="1"/>
  <c r="T435" i="12"/>
  <c r="AD435" i="12" s="1"/>
  <c r="G476" i="8"/>
  <c r="F476" i="8"/>
  <c r="S435" i="12"/>
  <c r="E221" i="8"/>
  <c r="AK368" i="12"/>
  <c r="AM368" i="12" s="1"/>
  <c r="AL368" i="12"/>
  <c r="AN368" i="12" s="1"/>
  <c r="S409" i="8"/>
  <c r="P202" i="8"/>
  <c r="O140" i="8"/>
  <c r="W99" i="12"/>
  <c r="AA99" i="12" s="1"/>
  <c r="X99" i="12"/>
  <c r="AB99" i="12" s="1"/>
  <c r="Q140" i="8"/>
  <c r="F552" i="8"/>
  <c r="S511" i="12"/>
  <c r="T511" i="12"/>
  <c r="AD511" i="12" s="1"/>
  <c r="G552" i="8"/>
  <c r="C474" i="8"/>
  <c r="AL53" i="12"/>
  <c r="AN53" i="12" s="1"/>
  <c r="AK53" i="12"/>
  <c r="AM53" i="12" s="1"/>
  <c r="S94" i="8"/>
  <c r="M65" i="8"/>
  <c r="AK267" i="12"/>
  <c r="AM267" i="12" s="1"/>
  <c r="AL267" i="12"/>
  <c r="AN267" i="12" s="1"/>
  <c r="S308" i="8"/>
  <c r="H487" i="8"/>
  <c r="T25" i="12"/>
  <c r="AD25" i="12" s="1"/>
  <c r="S25" i="12"/>
  <c r="AC25" i="12" s="1"/>
  <c r="G66" i="8"/>
  <c r="F66" i="8"/>
  <c r="C143" i="8"/>
  <c r="I326" i="8"/>
  <c r="T55" i="3"/>
  <c r="AD55" i="3" s="1"/>
  <c r="S55" i="3"/>
  <c r="AC55" i="3" s="1"/>
  <c r="AL22" i="3"/>
  <c r="AN22" i="3" s="1"/>
  <c r="AK22" i="3"/>
  <c r="AM22" i="3" s="1"/>
  <c r="AG105" i="12"/>
  <c r="AI105" i="12" s="1"/>
  <c r="AH105" i="12"/>
  <c r="AJ105" i="12" s="1"/>
  <c r="R146" i="8"/>
  <c r="AH483" i="12"/>
  <c r="AJ483" i="12" s="1"/>
  <c r="R524" i="8"/>
  <c r="AG483" i="12"/>
  <c r="W85" i="12"/>
  <c r="AA85" i="12" s="1"/>
  <c r="O126" i="8"/>
  <c r="Q126" i="8"/>
  <c r="X85" i="12"/>
  <c r="K495" i="8"/>
  <c r="O467" i="8"/>
  <c r="X426" i="12"/>
  <c r="AB426" i="12" s="1"/>
  <c r="Q467" i="8"/>
  <c r="W426" i="12"/>
  <c r="AL40" i="15"/>
  <c r="AN40" i="15" s="1"/>
  <c r="AK40" i="15"/>
  <c r="AM40" i="15" s="1"/>
  <c r="F283" i="8"/>
  <c r="S242" i="12"/>
  <c r="AC242" i="12" s="1"/>
  <c r="T242" i="12"/>
  <c r="AD242" i="12" s="1"/>
  <c r="G283" i="8"/>
  <c r="M448" i="8"/>
  <c r="R465" i="12"/>
  <c r="J506" i="8"/>
  <c r="S16" i="13"/>
  <c r="AC16" i="13" s="1"/>
  <c r="T16" i="13"/>
  <c r="AD16" i="13" s="1"/>
  <c r="X91" i="3"/>
  <c r="W91" i="3"/>
  <c r="AA91" i="3" s="1"/>
  <c r="N507" i="8"/>
  <c r="L507" i="8"/>
  <c r="V466" i="12"/>
  <c r="Z466" i="12" s="1"/>
  <c r="U466" i="12"/>
  <c r="Y466" i="12" s="1"/>
  <c r="K428" i="8"/>
  <c r="M69" i="8"/>
  <c r="P175" i="8"/>
  <c r="S382" i="8"/>
  <c r="AK341" i="12"/>
  <c r="AM341" i="12" s="1"/>
  <c r="AL341" i="12"/>
  <c r="AN341" i="12" s="1"/>
  <c r="Q55" i="8"/>
  <c r="X14" i="12"/>
  <c r="AB14" i="12" s="1"/>
  <c r="O55" i="8"/>
  <c r="W14" i="12"/>
  <c r="U64" i="3"/>
  <c r="Y64" i="3" s="1"/>
  <c r="V64" i="3"/>
  <c r="Z64" i="3" s="1"/>
  <c r="H326" i="8"/>
  <c r="I529" i="8"/>
  <c r="Q189" i="8"/>
  <c r="O189" i="8"/>
  <c r="X148" i="12"/>
  <c r="AB148" i="12" s="1"/>
  <c r="W148" i="12"/>
  <c r="T20" i="15"/>
  <c r="AD20" i="15" s="1"/>
  <c r="S20" i="15"/>
  <c r="AC20" i="15" s="1"/>
  <c r="N330" i="8"/>
  <c r="V289" i="12"/>
  <c r="Z289" i="12" s="1"/>
  <c r="U289" i="12"/>
  <c r="Y289" i="12" s="1"/>
  <c r="L330" i="8"/>
  <c r="E531" i="8"/>
  <c r="D415" i="8"/>
  <c r="X504" i="12"/>
  <c r="O545" i="8"/>
  <c r="W504" i="12"/>
  <c r="AA504" i="12" s="1"/>
  <c r="Q545" i="8"/>
  <c r="AL345" i="12"/>
  <c r="AN345" i="12" s="1"/>
  <c r="S386" i="8"/>
  <c r="AK345" i="12"/>
  <c r="AM345" i="12" s="1"/>
  <c r="I508" i="8"/>
  <c r="E419" i="8"/>
  <c r="R7" i="3"/>
  <c r="T136" i="12"/>
  <c r="AD136" i="12" s="1"/>
  <c r="F177" i="8"/>
  <c r="S136" i="12"/>
  <c r="AC136" i="12" s="1"/>
  <c r="G177" i="8"/>
  <c r="R317" i="12"/>
  <c r="J358" i="8"/>
  <c r="S278" i="8"/>
  <c r="AL237" i="12"/>
  <c r="AN237" i="12" s="1"/>
  <c r="AK237" i="12"/>
  <c r="AM237" i="12" s="1"/>
  <c r="AG312" i="12"/>
  <c r="AI312" i="12" s="1"/>
  <c r="R353" i="8"/>
  <c r="AH312" i="12"/>
  <c r="AJ312" i="12" s="1"/>
  <c r="M190" i="8"/>
  <c r="X505" i="12"/>
  <c r="AB505" i="12" s="1"/>
  <c r="Q546" i="8"/>
  <c r="O546" i="8"/>
  <c r="W505" i="12"/>
  <c r="J87" i="8"/>
  <c r="R46" i="12"/>
  <c r="Q491" i="8"/>
  <c r="W450" i="12"/>
  <c r="X450" i="12"/>
  <c r="AB450" i="12" s="1"/>
  <c r="O491" i="8"/>
  <c r="L550" i="8"/>
  <c r="U509" i="12"/>
  <c r="Y509" i="12" s="1"/>
  <c r="V509" i="12"/>
  <c r="Z509" i="12" s="1"/>
  <c r="N550" i="8"/>
  <c r="F490" i="8"/>
  <c r="T449" i="12"/>
  <c r="AD449" i="12" s="1"/>
  <c r="S449" i="12"/>
  <c r="G490" i="8"/>
  <c r="X24" i="15"/>
  <c r="W24" i="15"/>
  <c r="AA24" i="15" s="1"/>
  <c r="W10" i="13"/>
  <c r="X10" i="13"/>
  <c r="AB10" i="13" s="1"/>
  <c r="S418" i="12"/>
  <c r="AC418" i="12" s="1"/>
  <c r="G459" i="8"/>
  <c r="F459" i="8"/>
  <c r="T418" i="12"/>
  <c r="AD418" i="12" s="1"/>
  <c r="R227" i="12"/>
  <c r="J268" i="8"/>
  <c r="K507" i="8"/>
  <c r="E445" i="8"/>
  <c r="M117" i="8"/>
  <c r="I420" i="8"/>
  <c r="AL463" i="12"/>
  <c r="AN463" i="12" s="1"/>
  <c r="S504" i="8"/>
  <c r="AK463" i="12"/>
  <c r="AM463" i="12" s="1"/>
  <c r="J405" i="8"/>
  <c r="R364" i="12"/>
  <c r="O515" i="8"/>
  <c r="W474" i="12"/>
  <c r="Q515" i="8"/>
  <c r="X474" i="12"/>
  <c r="AB474" i="12" s="1"/>
  <c r="R59" i="15"/>
  <c r="AG323" i="12"/>
  <c r="R364" i="8"/>
  <c r="AH323" i="12"/>
  <c r="AJ323" i="12" s="1"/>
  <c r="I433" i="8"/>
  <c r="C425" i="8"/>
  <c r="J514" i="8"/>
  <c r="R473" i="12"/>
  <c r="U86" i="15"/>
  <c r="V86" i="15"/>
  <c r="Z86" i="15" s="1"/>
  <c r="I300" i="8"/>
  <c r="C392" i="8"/>
  <c r="K454" i="8"/>
  <c r="I124" i="8"/>
  <c r="D231" i="8"/>
  <c r="K297" i="8"/>
  <c r="C260" i="8"/>
  <c r="AH37" i="12"/>
  <c r="AJ37" i="12" s="1"/>
  <c r="R78" i="8"/>
  <c r="AG37" i="12"/>
  <c r="AI37" i="12" s="1"/>
  <c r="K241" i="8"/>
  <c r="M509" i="8"/>
  <c r="R16" i="12"/>
  <c r="J57" i="8"/>
  <c r="M195" i="8"/>
  <c r="U63" i="3"/>
  <c r="Y63" i="3" s="1"/>
  <c r="V63" i="3"/>
  <c r="Z63" i="3" s="1"/>
  <c r="O388" i="8"/>
  <c r="X347" i="12"/>
  <c r="AB347" i="12" s="1"/>
  <c r="W347" i="12"/>
  <c r="AA347" i="12" s="1"/>
  <c r="Q388" i="8"/>
  <c r="X308" i="12"/>
  <c r="AB308" i="12" s="1"/>
  <c r="Q349" i="8"/>
  <c r="O349" i="8"/>
  <c r="W308" i="12"/>
  <c r="U92" i="15"/>
  <c r="Y92" i="15" s="1"/>
  <c r="V92" i="15"/>
  <c r="Z92" i="15" s="1"/>
  <c r="I395" i="8"/>
  <c r="Q252" i="8"/>
  <c r="X211" i="12"/>
  <c r="W211" i="12"/>
  <c r="AA211" i="12" s="1"/>
  <c r="O252" i="8"/>
  <c r="C505" i="8"/>
  <c r="M164" i="8"/>
  <c r="C107" i="8"/>
  <c r="D52" i="8"/>
  <c r="W91" i="15"/>
  <c r="AA91" i="15" s="1"/>
  <c r="X91" i="15"/>
  <c r="AK245" i="12"/>
  <c r="AM245" i="12" s="1"/>
  <c r="S286" i="8"/>
  <c r="AL245" i="12"/>
  <c r="AN245" i="12" s="1"/>
  <c r="H193" i="8"/>
  <c r="AL47" i="15"/>
  <c r="AN47" i="15" s="1"/>
  <c r="AK47" i="15"/>
  <c r="AM47" i="15" s="1"/>
  <c r="AH73" i="3"/>
  <c r="AJ73" i="3" s="1"/>
  <c r="AG73" i="3"/>
  <c r="AI73" i="3" s="1"/>
  <c r="AG390" i="12"/>
  <c r="R431" i="8"/>
  <c r="AH390" i="12"/>
  <c r="AJ390" i="12" s="1"/>
  <c r="AL15" i="13"/>
  <c r="AN15" i="13" s="1"/>
  <c r="AK15" i="13"/>
  <c r="AM15" i="13" s="1"/>
  <c r="H296" i="8"/>
  <c r="S129" i="8"/>
  <c r="AL88" i="12"/>
  <c r="AN88" i="12" s="1"/>
  <c r="AK88" i="12"/>
  <c r="AM88" i="12" s="1"/>
  <c r="P386" i="8"/>
  <c r="D312" i="8"/>
  <c r="AK507" i="12"/>
  <c r="AM507" i="12" s="1"/>
  <c r="AL507" i="12"/>
  <c r="AN507" i="12" s="1"/>
  <c r="S548" i="8"/>
  <c r="K436" i="8"/>
  <c r="S10" i="3"/>
  <c r="T10" i="3"/>
  <c r="AD10" i="3" s="1"/>
  <c r="V46" i="15"/>
  <c r="Z46" i="15" s="1"/>
  <c r="U46" i="15"/>
  <c r="Y46" i="15" s="1"/>
  <c r="Q342" i="8"/>
  <c r="X301" i="12"/>
  <c r="W301" i="12"/>
  <c r="AA301" i="12" s="1"/>
  <c r="O342" i="8"/>
  <c r="R236" i="8"/>
  <c r="AH195" i="12"/>
  <c r="AJ195" i="12" s="1"/>
  <c r="AG195" i="12"/>
  <c r="AI195" i="12" s="1"/>
  <c r="H354" i="8"/>
  <c r="M388" i="8"/>
  <c r="W207" i="12"/>
  <c r="AA207" i="12" s="1"/>
  <c r="X207" i="12"/>
  <c r="AB207" i="12" s="1"/>
  <c r="O248" i="8"/>
  <c r="Q248" i="8"/>
  <c r="H71" i="8"/>
  <c r="I70" i="8"/>
  <c r="AL81" i="12"/>
  <c r="AN81" i="12" s="1"/>
  <c r="AK81" i="12"/>
  <c r="AM81" i="12" s="1"/>
  <c r="S122" i="8"/>
  <c r="C467" i="8"/>
  <c r="K446" i="8"/>
  <c r="D488" i="8"/>
  <c r="D366" i="8"/>
  <c r="R361" i="12"/>
  <c r="J402" i="8"/>
  <c r="H270" i="8"/>
  <c r="AG447" i="12"/>
  <c r="AI447" i="12" s="1"/>
  <c r="AH447" i="12"/>
  <c r="AJ447" i="12" s="1"/>
  <c r="R488" i="8"/>
  <c r="R83" i="3"/>
  <c r="C370" i="8"/>
  <c r="AL41" i="15"/>
  <c r="AN41" i="15" s="1"/>
  <c r="AK41" i="15"/>
  <c r="AM41" i="15" s="1"/>
  <c r="J308" i="8"/>
  <c r="R267" i="12"/>
  <c r="I140" i="8"/>
  <c r="W375" i="12"/>
  <c r="AA375" i="12" s="1"/>
  <c r="Q416" i="8"/>
  <c r="X375" i="12"/>
  <c r="AB375" i="12" s="1"/>
  <c r="O416" i="8"/>
  <c r="P263" i="8"/>
  <c r="P214" i="8"/>
  <c r="I205" i="8"/>
  <c r="T120" i="12"/>
  <c r="AD120" i="12" s="1"/>
  <c r="S120" i="12"/>
  <c r="AC120" i="12" s="1"/>
  <c r="F161" i="8"/>
  <c r="G161" i="8"/>
  <c r="H107" i="8"/>
  <c r="E409" i="8"/>
  <c r="S257" i="8"/>
  <c r="AK216" i="12"/>
  <c r="AM216" i="12" s="1"/>
  <c r="AL216" i="12"/>
  <c r="AN216" i="12" s="1"/>
  <c r="H49" i="8"/>
  <c r="Q247" i="8"/>
  <c r="O247" i="8"/>
  <c r="X206" i="12"/>
  <c r="AB206" i="12" s="1"/>
  <c r="W206" i="12"/>
  <c r="AA206" i="12" s="1"/>
  <c r="R413" i="8"/>
  <c r="AG372" i="12"/>
  <c r="AH372" i="12"/>
  <c r="AJ372" i="12" s="1"/>
  <c r="H500" i="8"/>
  <c r="H201" i="8"/>
  <c r="R338" i="12"/>
  <c r="J379" i="8"/>
  <c r="S84" i="15"/>
  <c r="AC84" i="15" s="1"/>
  <c r="T84" i="15"/>
  <c r="AD84" i="15" s="1"/>
  <c r="S27" i="14"/>
  <c r="AC27" i="14" s="1"/>
  <c r="T27" i="14"/>
  <c r="AD27" i="14" s="1"/>
  <c r="S24" i="14"/>
  <c r="T24" i="14"/>
  <c r="AD24" i="14" s="1"/>
  <c r="W393" i="12"/>
  <c r="AA393" i="12" s="1"/>
  <c r="O434" i="8"/>
  <c r="Q434" i="8"/>
  <c r="X393" i="12"/>
  <c r="T7" i="15"/>
  <c r="AD7" i="15" s="1"/>
  <c r="S7" i="15"/>
  <c r="AC7" i="15" s="1"/>
  <c r="J210" i="8"/>
  <c r="R169" i="12"/>
  <c r="AK142" i="12"/>
  <c r="AM142" i="12" s="1"/>
  <c r="AL142" i="12"/>
  <c r="AN142" i="12" s="1"/>
  <c r="S183" i="8"/>
  <c r="AK115" i="12"/>
  <c r="AM115" i="12" s="1"/>
  <c r="AL115" i="12"/>
  <c r="AN115" i="12" s="1"/>
  <c r="S156" i="8"/>
  <c r="J81" i="8"/>
  <c r="R40" i="12"/>
  <c r="AH59" i="12"/>
  <c r="AJ59" i="12" s="1"/>
  <c r="AG59" i="12"/>
  <c r="AI59" i="12" s="1"/>
  <c r="R100" i="8"/>
  <c r="H363" i="8"/>
  <c r="R18" i="13"/>
  <c r="F496" i="8"/>
  <c r="G496" i="8"/>
  <c r="T455" i="12"/>
  <c r="AD455" i="12" s="1"/>
  <c r="S455" i="12"/>
  <c r="C527" i="8"/>
  <c r="W18" i="16"/>
  <c r="AA18" i="16" s="1"/>
  <c r="X18" i="16"/>
  <c r="I193" i="8"/>
  <c r="U392" i="12"/>
  <c r="Y392" i="12" s="1"/>
  <c r="N433" i="8"/>
  <c r="V392" i="12"/>
  <c r="Z392" i="12" s="1"/>
  <c r="L433" i="8"/>
  <c r="AH50" i="15"/>
  <c r="AJ50" i="15" s="1"/>
  <c r="AG50" i="15"/>
  <c r="AH99" i="15"/>
  <c r="AJ99" i="15" s="1"/>
  <c r="AG99" i="15"/>
  <c r="U32" i="15"/>
  <c r="V32" i="15"/>
  <c r="Z32" i="15" s="1"/>
  <c r="I270" i="8"/>
  <c r="V84" i="3"/>
  <c r="Z84" i="3" s="1"/>
  <c r="U84" i="3"/>
  <c r="Y84" i="3" s="1"/>
  <c r="C503" i="8"/>
  <c r="C297" i="8"/>
  <c r="AG83" i="3"/>
  <c r="AH83" i="3"/>
  <c r="AJ83" i="3" s="1"/>
  <c r="I185" i="8"/>
  <c r="R174" i="12"/>
  <c r="J215" i="8"/>
  <c r="H81" i="8"/>
  <c r="M218" i="8"/>
  <c r="W140" i="12"/>
  <c r="O181" i="8"/>
  <c r="X140" i="12"/>
  <c r="AB140" i="12" s="1"/>
  <c r="Q181" i="8"/>
  <c r="M402" i="8"/>
  <c r="M328" i="8"/>
  <c r="E374" i="8"/>
  <c r="D540" i="8"/>
  <c r="K52" i="8"/>
  <c r="U65" i="3"/>
  <c r="Y65" i="3" s="1"/>
  <c r="V65" i="3"/>
  <c r="Z65" i="3" s="1"/>
  <c r="AG33" i="3"/>
  <c r="AH33" i="3"/>
  <c r="AJ33" i="3" s="1"/>
  <c r="W16" i="16"/>
  <c r="AA16" i="16" s="1"/>
  <c r="X16" i="16"/>
  <c r="AB16" i="16" s="1"/>
  <c r="C135" i="8"/>
  <c r="AG138" i="12"/>
  <c r="AI138" i="12" s="1"/>
  <c r="AH138" i="12"/>
  <c r="AJ138" i="12" s="1"/>
  <c r="R179" i="8"/>
  <c r="U9" i="14"/>
  <c r="Y9" i="14" s="1"/>
  <c r="V9" i="14"/>
  <c r="Z9" i="14" s="1"/>
  <c r="I350" i="8"/>
  <c r="P423" i="8"/>
  <c r="N241" i="8"/>
  <c r="V200" i="12"/>
  <c r="Z200" i="12" s="1"/>
  <c r="L241" i="8"/>
  <c r="U200" i="12"/>
  <c r="Y200" i="12" s="1"/>
  <c r="C303" i="8"/>
  <c r="R103" i="3"/>
  <c r="AL363" i="12"/>
  <c r="AN363" i="12" s="1"/>
  <c r="AK363" i="12"/>
  <c r="AM363" i="12" s="1"/>
  <c r="S404" i="8"/>
  <c r="M409" i="8"/>
  <c r="S372" i="8"/>
  <c r="AL331" i="12"/>
  <c r="AN331" i="12" s="1"/>
  <c r="AK331" i="12"/>
  <c r="AM331" i="12" s="1"/>
  <c r="S65" i="3"/>
  <c r="T65" i="3"/>
  <c r="AD65" i="3" s="1"/>
  <c r="M209" i="8"/>
  <c r="J178" i="8"/>
  <c r="R137" i="12"/>
  <c r="P239" i="8"/>
  <c r="N332" i="8"/>
  <c r="V291" i="12"/>
  <c r="Z291" i="12" s="1"/>
  <c r="L332" i="8"/>
  <c r="U291" i="12"/>
  <c r="Y291" i="12" s="1"/>
  <c r="AH35" i="15"/>
  <c r="AJ35" i="15" s="1"/>
  <c r="AG35" i="15"/>
  <c r="AI35" i="15" s="1"/>
  <c r="K102" i="8"/>
  <c r="D122" i="8"/>
  <c r="D131" i="8"/>
  <c r="M408" i="8"/>
  <c r="U61" i="15"/>
  <c r="Y61" i="15" s="1"/>
  <c r="V61" i="15"/>
  <c r="Z61" i="15" s="1"/>
  <c r="U236" i="12"/>
  <c r="N277" i="8"/>
  <c r="L277" i="8"/>
  <c r="V236" i="12"/>
  <c r="Z236" i="12" s="1"/>
  <c r="T58" i="15"/>
  <c r="AD58" i="15" s="1"/>
  <c r="S58" i="15"/>
  <c r="AC58" i="15" s="1"/>
  <c r="H87" i="8"/>
  <c r="H200" i="8"/>
  <c r="H527" i="8"/>
  <c r="I344" i="8"/>
  <c r="V19" i="13"/>
  <c r="Z19" i="13" s="1"/>
  <c r="U19" i="13"/>
  <c r="Y19" i="13" s="1"/>
  <c r="P303" i="8"/>
  <c r="U394" i="12"/>
  <c r="N435" i="8"/>
  <c r="L435" i="8"/>
  <c r="V394" i="12"/>
  <c r="Z394" i="12" s="1"/>
  <c r="W363" i="12"/>
  <c r="AA363" i="12" s="1"/>
  <c r="O404" i="8"/>
  <c r="Q404" i="8"/>
  <c r="X363" i="12"/>
  <c r="AB363" i="12" s="1"/>
  <c r="R416" i="12"/>
  <c r="J457" i="8"/>
  <c r="M465" i="8"/>
  <c r="K91" i="8"/>
  <c r="I406" i="8"/>
  <c r="M290" i="8"/>
  <c r="M449" i="8"/>
  <c r="AH9" i="12"/>
  <c r="AJ9" i="12" s="1"/>
  <c r="R50" i="8"/>
  <c r="AG9" i="12"/>
  <c r="AI9" i="12" s="1"/>
  <c r="C317" i="8"/>
  <c r="R298" i="8"/>
  <c r="AG257" i="12"/>
  <c r="AI257" i="12" s="1"/>
  <c r="AH257" i="12"/>
  <c r="AJ257" i="12" s="1"/>
  <c r="L53" i="8"/>
  <c r="N53" i="8"/>
  <c r="U12" i="12"/>
  <c r="Y12" i="12" s="1"/>
  <c r="V12" i="12"/>
  <c r="Z12" i="12" s="1"/>
  <c r="H68" i="8"/>
  <c r="C245" i="8"/>
  <c r="AL33" i="3"/>
  <c r="AN33" i="3" s="1"/>
  <c r="AK33" i="3"/>
  <c r="AM33" i="3" s="1"/>
  <c r="P104" i="8"/>
  <c r="I159" i="8"/>
  <c r="L136" i="8"/>
  <c r="V95" i="12"/>
  <c r="Z95" i="12" s="1"/>
  <c r="U95" i="12"/>
  <c r="Y95" i="12" s="1"/>
  <c r="N136" i="8"/>
  <c r="P227" i="8"/>
  <c r="E199" i="8"/>
  <c r="E477" i="8"/>
  <c r="S452" i="8"/>
  <c r="AL411" i="12"/>
  <c r="AN411" i="12" s="1"/>
  <c r="AK411" i="12"/>
  <c r="AM411" i="12" s="1"/>
  <c r="C89" i="8"/>
  <c r="H318" i="8"/>
  <c r="E177" i="8"/>
  <c r="L198" i="8"/>
  <c r="N198" i="8"/>
  <c r="U157" i="12"/>
  <c r="Y157" i="12" s="1"/>
  <c r="V157" i="12"/>
  <c r="Z157" i="12" s="1"/>
  <c r="X177" i="12"/>
  <c r="AB177" i="12" s="1"/>
  <c r="O218" i="8"/>
  <c r="W177" i="12"/>
  <c r="AA177" i="12" s="1"/>
  <c r="Q218" i="8"/>
  <c r="F529" i="8"/>
  <c r="T488" i="12"/>
  <c r="AD488" i="12" s="1"/>
  <c r="S488" i="12"/>
  <c r="G529" i="8"/>
  <c r="X277" i="12"/>
  <c r="AB277" i="12" s="1"/>
  <c r="W277" i="12"/>
  <c r="O318" i="8"/>
  <c r="Q318" i="8"/>
  <c r="C364" i="8"/>
  <c r="I335" i="8"/>
  <c r="W18" i="13"/>
  <c r="AA18" i="13" s="1"/>
  <c r="X18" i="13"/>
  <c r="AB18" i="13" s="1"/>
  <c r="M423" i="8"/>
  <c r="J221" i="8"/>
  <c r="R180" i="12"/>
  <c r="H293" i="8"/>
  <c r="T17" i="13"/>
  <c r="AD17" i="13" s="1"/>
  <c r="S17" i="13"/>
  <c r="AC17" i="13" s="1"/>
  <c r="X115" i="12"/>
  <c r="W115" i="12"/>
  <c r="AA115" i="12" s="1"/>
  <c r="O156" i="8"/>
  <c r="Q156" i="8"/>
  <c r="M486" i="8"/>
  <c r="M97" i="8"/>
  <c r="K219" i="8"/>
  <c r="P64" i="8"/>
  <c r="AG203" i="12"/>
  <c r="R244" i="8"/>
  <c r="AH203" i="12"/>
  <c r="AJ203" i="12" s="1"/>
  <c r="AG468" i="12"/>
  <c r="R509" i="8"/>
  <c r="AH468" i="12"/>
  <c r="AJ468" i="12" s="1"/>
  <c r="K94" i="8"/>
  <c r="K170" i="8"/>
  <c r="C200" i="8"/>
  <c r="AH222" i="12"/>
  <c r="AJ222" i="12" s="1"/>
  <c r="AG222" i="12"/>
  <c r="R263" i="8"/>
  <c r="W404" i="12"/>
  <c r="AA404" i="12" s="1"/>
  <c r="Q445" i="8"/>
  <c r="X404" i="12"/>
  <c r="O445" i="8"/>
  <c r="R423" i="8"/>
  <c r="AG382" i="12"/>
  <c r="AH382" i="12"/>
  <c r="AJ382" i="12" s="1"/>
  <c r="M201" i="8"/>
  <c r="I108" i="8"/>
  <c r="T63" i="15"/>
  <c r="AD63" i="15" s="1"/>
  <c r="S63" i="15"/>
  <c r="AC63" i="15" s="1"/>
  <c r="I297" i="8"/>
  <c r="X16" i="14"/>
  <c r="AB16" i="14" s="1"/>
  <c r="W16" i="14"/>
  <c r="AA16" i="14" s="1"/>
  <c r="R98" i="3"/>
  <c r="N483" i="8"/>
  <c r="U442" i="12"/>
  <c r="Y442" i="12" s="1"/>
  <c r="V442" i="12"/>
  <c r="Z442" i="12" s="1"/>
  <c r="L483" i="8"/>
  <c r="T59" i="15"/>
  <c r="AD59" i="15" s="1"/>
  <c r="S59" i="15"/>
  <c r="AC59" i="15" s="1"/>
  <c r="E200" i="8"/>
  <c r="M62" i="8"/>
  <c r="I208" i="8"/>
  <c r="V307" i="12"/>
  <c r="Z307" i="12" s="1"/>
  <c r="N348" i="8"/>
  <c r="L348" i="8"/>
  <c r="U307" i="12"/>
  <c r="Y307" i="12" s="1"/>
  <c r="AH156" i="12"/>
  <c r="AJ156" i="12" s="1"/>
  <c r="R197" i="8"/>
  <c r="AG156" i="12"/>
  <c r="AI156" i="12" s="1"/>
  <c r="Q461" i="8"/>
  <c r="X420" i="12"/>
  <c r="AB420" i="12" s="1"/>
  <c r="W420" i="12"/>
  <c r="AA420" i="12" s="1"/>
  <c r="O461" i="8"/>
  <c r="M100" i="8"/>
  <c r="S339" i="8"/>
  <c r="AK298" i="12"/>
  <c r="AM298" i="12" s="1"/>
  <c r="AL298" i="12"/>
  <c r="AN298" i="12" s="1"/>
  <c r="N240" i="8"/>
  <c r="V199" i="12"/>
  <c r="Z199" i="12" s="1"/>
  <c r="L240" i="8"/>
  <c r="U199" i="12"/>
  <c r="Y199" i="12" s="1"/>
  <c r="C271" i="8"/>
  <c r="R449" i="12"/>
  <c r="J490" i="8"/>
  <c r="N440" i="8"/>
  <c r="U399" i="12"/>
  <c r="L440" i="8"/>
  <c r="V399" i="12"/>
  <c r="Z399" i="12" s="1"/>
  <c r="K201" i="8"/>
  <c r="M349" i="8"/>
  <c r="D535" i="8"/>
  <c r="J156" i="8"/>
  <c r="R115" i="12"/>
  <c r="M284" i="8"/>
  <c r="C182" i="8"/>
  <c r="D182" i="8"/>
  <c r="I55" i="8"/>
  <c r="AL158" i="12"/>
  <c r="AN158" i="12" s="1"/>
  <c r="S199" i="8"/>
  <c r="AK158" i="12"/>
  <c r="AM158" i="12" s="1"/>
  <c r="H253" i="8"/>
  <c r="U19" i="14"/>
  <c r="V19" i="14"/>
  <c r="Z19" i="14" s="1"/>
  <c r="R92" i="3"/>
  <c r="D215" i="8"/>
  <c r="N547" i="8"/>
  <c r="V506" i="12"/>
  <c r="Z506" i="12" s="1"/>
  <c r="L547" i="8"/>
  <c r="U506" i="12"/>
  <c r="Y506" i="12" s="1"/>
  <c r="R291" i="8"/>
  <c r="AG250" i="12"/>
  <c r="AI250" i="12" s="1"/>
  <c r="AH250" i="12"/>
  <c r="AJ250" i="12" s="1"/>
  <c r="D159" i="8"/>
  <c r="P262" i="8"/>
  <c r="C348" i="8"/>
  <c r="U364" i="12"/>
  <c r="Y364" i="12" s="1"/>
  <c r="N405" i="8"/>
  <c r="L405" i="8"/>
  <c r="V364" i="12"/>
  <c r="Z364" i="12" s="1"/>
  <c r="C437" i="8"/>
  <c r="M376" i="8"/>
  <c r="S197" i="12"/>
  <c r="AC197" i="12" s="1"/>
  <c r="T197" i="12"/>
  <c r="AD197" i="12" s="1"/>
  <c r="F238" i="8"/>
  <c r="G238" i="8"/>
  <c r="X156" i="12"/>
  <c r="Q197" i="8"/>
  <c r="W156" i="12"/>
  <c r="AA156" i="12" s="1"/>
  <c r="O197" i="8"/>
  <c r="E77" i="8"/>
  <c r="G457" i="8"/>
  <c r="T416" i="12"/>
  <c r="AD416" i="12" s="1"/>
  <c r="F457" i="8"/>
  <c r="S416" i="12"/>
  <c r="AC416" i="12" s="1"/>
  <c r="D183" i="8"/>
  <c r="AL18" i="12"/>
  <c r="AN18" i="12" s="1"/>
  <c r="S59" i="8"/>
  <c r="AK18" i="12"/>
  <c r="AM18" i="12" s="1"/>
  <c r="M327" i="8"/>
  <c r="G207" i="8"/>
  <c r="S166" i="12"/>
  <c r="T166" i="12"/>
  <c r="AD166" i="12" s="1"/>
  <c r="F207" i="8"/>
  <c r="H185" i="8"/>
  <c r="V36" i="13"/>
  <c r="Z36" i="13" s="1"/>
  <c r="U36" i="13"/>
  <c r="P459" i="8"/>
  <c r="AL52" i="3"/>
  <c r="AN52" i="3" s="1"/>
  <c r="AK52" i="3"/>
  <c r="AM52" i="3" s="1"/>
  <c r="AL24" i="12"/>
  <c r="AN24" i="12" s="1"/>
  <c r="S65" i="8"/>
  <c r="AK24" i="12"/>
  <c r="AM24" i="12" s="1"/>
  <c r="AL7" i="14"/>
  <c r="AN7" i="14" s="1"/>
  <c r="AK7" i="14"/>
  <c r="AM7" i="14" s="1"/>
  <c r="J364" i="8"/>
  <c r="R323" i="12"/>
  <c r="U62" i="12"/>
  <c r="Y62" i="12" s="1"/>
  <c r="L103" i="8"/>
  <c r="N103" i="8"/>
  <c r="V62" i="12"/>
  <c r="Z62" i="12" s="1"/>
  <c r="U92" i="3"/>
  <c r="Y92" i="3" s="1"/>
  <c r="V92" i="3"/>
  <c r="Z92" i="3" s="1"/>
  <c r="AG18" i="14"/>
  <c r="AI18" i="14" s="1"/>
  <c r="AH18" i="14"/>
  <c r="AJ18" i="14" s="1"/>
  <c r="V19" i="15"/>
  <c r="Z19" i="15" s="1"/>
  <c r="U19" i="15"/>
  <c r="Y19" i="15" s="1"/>
  <c r="D460" i="8"/>
  <c r="C408" i="8"/>
  <c r="W14" i="15"/>
  <c r="AA14" i="15" s="1"/>
  <c r="X14" i="15"/>
  <c r="AB14" i="15" s="1"/>
  <c r="I130" i="8"/>
  <c r="M360" i="8"/>
  <c r="U45" i="15"/>
  <c r="Y45" i="15" s="1"/>
  <c r="V45" i="15"/>
  <c r="Z45" i="15" s="1"/>
  <c r="M277" i="8"/>
  <c r="E54" i="8"/>
  <c r="H474" i="8"/>
  <c r="E182" i="8"/>
  <c r="AL91" i="15"/>
  <c r="AN91" i="15" s="1"/>
  <c r="AK91" i="15"/>
  <c r="AM91" i="15" s="1"/>
  <c r="C501" i="8"/>
  <c r="C424" i="8"/>
  <c r="U26" i="3"/>
  <c r="Y26" i="3" s="1"/>
  <c r="V26" i="3"/>
  <c r="Z26" i="3" s="1"/>
  <c r="AK19" i="3"/>
  <c r="AM19" i="3" s="1"/>
  <c r="AL19" i="3"/>
  <c r="AN19" i="3" s="1"/>
  <c r="I145" i="8"/>
  <c r="AL85" i="15"/>
  <c r="AN85" i="15" s="1"/>
  <c r="AK85" i="15"/>
  <c r="AM85" i="15" s="1"/>
  <c r="E97" i="8"/>
  <c r="X159" i="12"/>
  <c r="AB159" i="12" s="1"/>
  <c r="Q200" i="8"/>
  <c r="O200" i="8"/>
  <c r="W159" i="12"/>
  <c r="N272" i="8"/>
  <c r="V231" i="12"/>
  <c r="Z231" i="12" s="1"/>
  <c r="U231" i="12"/>
  <c r="Y231" i="12" s="1"/>
  <c r="L272" i="8"/>
  <c r="R275" i="12"/>
  <c r="J316" i="8"/>
  <c r="P542" i="8"/>
  <c r="AH96" i="15"/>
  <c r="AJ96" i="15" s="1"/>
  <c r="AG96" i="15"/>
  <c r="M429" i="8"/>
  <c r="M320" i="8"/>
  <c r="AK80" i="12"/>
  <c r="AM80" i="12" s="1"/>
  <c r="S121" i="8"/>
  <c r="AL80" i="12"/>
  <c r="AN80" i="12" s="1"/>
  <c r="J113" i="8"/>
  <c r="R72" i="12"/>
  <c r="I495" i="8"/>
  <c r="E302" i="8"/>
  <c r="I92" i="8"/>
  <c r="I460" i="8"/>
  <c r="G317" i="8"/>
  <c r="S276" i="12"/>
  <c r="AC276" i="12" s="1"/>
  <c r="T276" i="12"/>
  <c r="AD276" i="12" s="1"/>
  <c r="F317" i="8"/>
  <c r="P112" i="8"/>
  <c r="R94" i="8"/>
  <c r="AH53" i="12"/>
  <c r="AJ53" i="12" s="1"/>
  <c r="AG53" i="12"/>
  <c r="D275" i="8"/>
  <c r="Q353" i="8"/>
  <c r="O353" i="8"/>
  <c r="X312" i="12"/>
  <c r="AB312" i="12" s="1"/>
  <c r="W312" i="12"/>
  <c r="I157" i="8"/>
  <c r="R190" i="12"/>
  <c r="J231" i="8"/>
  <c r="I379" i="8"/>
  <c r="T28" i="13"/>
  <c r="AD28" i="13" s="1"/>
  <c r="S28" i="13"/>
  <c r="AC28" i="13" s="1"/>
  <c r="W187" i="12"/>
  <c r="AA187" i="12" s="1"/>
  <c r="Q228" i="8"/>
  <c r="X187" i="12"/>
  <c r="O228" i="8"/>
  <c r="E225" i="8"/>
  <c r="J421" i="8"/>
  <c r="R380" i="12"/>
  <c r="H338" i="8"/>
  <c r="E437" i="8"/>
  <c r="AK89" i="15"/>
  <c r="AM89" i="15" s="1"/>
  <c r="AL89" i="15"/>
  <c r="AN89" i="15" s="1"/>
  <c r="U135" i="12"/>
  <c r="Y135" i="12" s="1"/>
  <c r="V135" i="12"/>
  <c r="Z135" i="12" s="1"/>
  <c r="N176" i="8"/>
  <c r="L176" i="8"/>
  <c r="R201" i="12"/>
  <c r="J242" i="8"/>
  <c r="H129" i="8"/>
  <c r="U51" i="3"/>
  <c r="Y51" i="3" s="1"/>
  <c r="V51" i="3"/>
  <c r="Z51" i="3" s="1"/>
  <c r="AL12" i="16"/>
  <c r="AN12" i="16" s="1"/>
  <c r="AK12" i="16"/>
  <c r="AM12" i="16" s="1"/>
  <c r="AK31" i="3"/>
  <c r="AM31" i="3" s="1"/>
  <c r="AL31" i="3"/>
  <c r="AN31" i="3" s="1"/>
  <c r="S431" i="8"/>
  <c r="AK390" i="12"/>
  <c r="AM390" i="12" s="1"/>
  <c r="AL390" i="12"/>
  <c r="AN390" i="12" s="1"/>
  <c r="K90" i="8"/>
  <c r="X167" i="12"/>
  <c r="AB167" i="12" s="1"/>
  <c r="O208" i="8"/>
  <c r="Q208" i="8"/>
  <c r="W167" i="12"/>
  <c r="AA167" i="12" s="1"/>
  <c r="E134" i="8"/>
  <c r="D319" i="8"/>
  <c r="V287" i="12"/>
  <c r="Z287" i="12" s="1"/>
  <c r="N328" i="8"/>
  <c r="L328" i="8"/>
  <c r="U287" i="12"/>
  <c r="Y287" i="12" s="1"/>
  <c r="R20" i="3"/>
  <c r="K365" i="8"/>
  <c r="P433" i="8"/>
  <c r="AK218" i="12"/>
  <c r="AM218" i="12" s="1"/>
  <c r="AL218" i="12"/>
  <c r="AN218" i="12" s="1"/>
  <c r="S259" i="8"/>
  <c r="G72" i="8"/>
  <c r="S31" i="12"/>
  <c r="AC31" i="12" s="1"/>
  <c r="F72" i="8"/>
  <c r="T31" i="12"/>
  <c r="AD31" i="12" s="1"/>
  <c r="I339" i="8"/>
  <c r="C284" i="8"/>
  <c r="AG33" i="14"/>
  <c r="AH33" i="14"/>
  <c r="AJ33" i="14" s="1"/>
  <c r="AL277" i="12"/>
  <c r="AN277" i="12" s="1"/>
  <c r="AK277" i="12"/>
  <c r="AM277" i="12" s="1"/>
  <c r="S318" i="8"/>
  <c r="R17" i="3"/>
  <c r="O245" i="8"/>
  <c r="X204" i="12"/>
  <c r="AB204" i="12" s="1"/>
  <c r="W204" i="12"/>
  <c r="Q245" i="8"/>
  <c r="D114" i="8"/>
  <c r="W86" i="3"/>
  <c r="AA86" i="3" s="1"/>
  <c r="X86" i="3"/>
  <c r="AB86" i="3" s="1"/>
  <c r="E431" i="8"/>
  <c r="K59" i="8"/>
  <c r="K399" i="8"/>
  <c r="AK77" i="12"/>
  <c r="AM77" i="12" s="1"/>
  <c r="S118" i="8"/>
  <c r="AL77" i="12"/>
  <c r="AN77" i="12" s="1"/>
  <c r="J411" i="8"/>
  <c r="R370" i="12"/>
  <c r="U312" i="12"/>
  <c r="Y312" i="12" s="1"/>
  <c r="V312" i="12"/>
  <c r="Z312" i="12" s="1"/>
  <c r="N353" i="8"/>
  <c r="L353" i="8"/>
  <c r="I476" i="8"/>
  <c r="K402" i="8"/>
  <c r="H243" i="8"/>
  <c r="V50" i="15"/>
  <c r="Z50" i="15" s="1"/>
  <c r="U50" i="15"/>
  <c r="E376" i="8"/>
  <c r="H415" i="8"/>
  <c r="J200" i="8"/>
  <c r="R159" i="12"/>
  <c r="M93" i="8"/>
  <c r="R19" i="14"/>
  <c r="R148" i="8"/>
  <c r="AH107" i="12"/>
  <c r="AJ107" i="12" s="1"/>
  <c r="AG107" i="12"/>
  <c r="AL71" i="3"/>
  <c r="AN71" i="3" s="1"/>
  <c r="AK71" i="3"/>
  <c r="AM71" i="3" s="1"/>
  <c r="M478" i="8"/>
  <c r="C374" i="8"/>
  <c r="S239" i="12"/>
  <c r="AC239" i="12" s="1"/>
  <c r="F280" i="8"/>
  <c r="T239" i="12"/>
  <c r="AD239" i="12" s="1"/>
  <c r="G280" i="8"/>
  <c r="O460" i="8"/>
  <c r="Q460" i="8"/>
  <c r="X419" i="12"/>
  <c r="AB419" i="12" s="1"/>
  <c r="W419" i="12"/>
  <c r="AA419" i="12" s="1"/>
  <c r="R472" i="12"/>
  <c r="J513" i="8"/>
  <c r="AK278" i="12"/>
  <c r="AM278" i="12" s="1"/>
  <c r="AL278" i="12"/>
  <c r="AN278" i="12" s="1"/>
  <c r="S319" i="8"/>
  <c r="I187" i="8"/>
  <c r="D262" i="8"/>
  <c r="K285" i="8"/>
  <c r="K278" i="8"/>
  <c r="AK81" i="3"/>
  <c r="AM81" i="3" s="1"/>
  <c r="AL81" i="3"/>
  <c r="AN81" i="3" s="1"/>
  <c r="D479" i="8"/>
  <c r="H453" i="8"/>
  <c r="N52" i="8"/>
  <c r="U11" i="12"/>
  <c r="Y11" i="12" s="1"/>
  <c r="L52" i="8"/>
  <c r="V11" i="12"/>
  <c r="Z11" i="12" s="1"/>
  <c r="T42" i="15"/>
  <c r="AD42" i="15" s="1"/>
  <c r="S42" i="15"/>
  <c r="AC42" i="15" s="1"/>
  <c r="C99" i="8"/>
  <c r="H314" i="8"/>
  <c r="D103" i="8"/>
  <c r="R16" i="14"/>
  <c r="AL451" i="12"/>
  <c r="AN451" i="12" s="1"/>
  <c r="S492" i="8"/>
  <c r="AK451" i="12"/>
  <c r="AM451" i="12" s="1"/>
  <c r="R18" i="16"/>
  <c r="W339" i="12"/>
  <c r="AA339" i="12" s="1"/>
  <c r="O380" i="8"/>
  <c r="X339" i="12"/>
  <c r="Q380" i="8"/>
  <c r="C342" i="8"/>
  <c r="D453" i="8"/>
  <c r="S316" i="8"/>
  <c r="AK275" i="12"/>
  <c r="AM275" i="12" s="1"/>
  <c r="AL275" i="12"/>
  <c r="AN275" i="12" s="1"/>
  <c r="I170" i="8"/>
  <c r="M288" i="8"/>
  <c r="W90" i="15"/>
  <c r="AA90" i="15" s="1"/>
  <c r="X90" i="15"/>
  <c r="AB90" i="15" s="1"/>
  <c r="E373" i="8"/>
  <c r="AL58" i="3"/>
  <c r="AN58" i="3" s="1"/>
  <c r="AK58" i="3"/>
  <c r="AM58" i="3" s="1"/>
  <c r="P60" i="8"/>
  <c r="AK182" i="12"/>
  <c r="AM182" i="12" s="1"/>
  <c r="S223" i="8"/>
  <c r="AL182" i="12"/>
  <c r="AN182" i="12" s="1"/>
  <c r="D536" i="8"/>
  <c r="E66" i="8"/>
  <c r="AH17" i="12"/>
  <c r="AJ17" i="12" s="1"/>
  <c r="AG17" i="12"/>
  <c r="R58" i="8"/>
  <c r="U29" i="3"/>
  <c r="Y29" i="3" s="1"/>
  <c r="V29" i="3"/>
  <c r="Z29" i="3" s="1"/>
  <c r="AH221" i="12"/>
  <c r="AJ221" i="12" s="1"/>
  <c r="R262" i="8"/>
  <c r="AG221" i="12"/>
  <c r="M245" i="8"/>
  <c r="K384" i="8"/>
  <c r="J159" i="8"/>
  <c r="R118" i="12"/>
  <c r="H492" i="8"/>
  <c r="X7" i="15"/>
  <c r="W7" i="15"/>
  <c r="AA7" i="15" s="1"/>
  <c r="P483" i="8"/>
  <c r="P71" i="8"/>
  <c r="D88" i="8"/>
  <c r="T321" i="12"/>
  <c r="AD321" i="12" s="1"/>
  <c r="S321" i="12"/>
  <c r="F362" i="8"/>
  <c r="G362" i="8"/>
  <c r="P525" i="8"/>
  <c r="AK11" i="13"/>
  <c r="AM11" i="13" s="1"/>
  <c r="AL11" i="13"/>
  <c r="F204" i="8"/>
  <c r="T163" i="12"/>
  <c r="AD163" i="12" s="1"/>
  <c r="G204" i="8"/>
  <c r="S163" i="12"/>
  <c r="AC163" i="12" s="1"/>
  <c r="E155" i="8"/>
  <c r="V348" i="12"/>
  <c r="Z348" i="12" s="1"/>
  <c r="N389" i="8"/>
  <c r="U348" i="12"/>
  <c r="Y348" i="12" s="1"/>
  <c r="L389" i="8"/>
  <c r="D501" i="8"/>
  <c r="V401" i="12"/>
  <c r="Z401" i="12" s="1"/>
  <c r="U401" i="12"/>
  <c r="Y401" i="12" s="1"/>
  <c r="L442" i="8"/>
  <c r="N442" i="8"/>
  <c r="P209" i="8"/>
  <c r="M407" i="8"/>
  <c r="U40" i="14"/>
  <c r="Y40" i="14" s="1"/>
  <c r="V40" i="14"/>
  <c r="Z40" i="14" s="1"/>
  <c r="D258" i="8"/>
  <c r="J176" i="8"/>
  <c r="R135" i="12"/>
  <c r="T234" i="12"/>
  <c r="AD234" i="12" s="1"/>
  <c r="S234" i="12"/>
  <c r="AC234" i="12" s="1"/>
  <c r="G275" i="8"/>
  <c r="F275" i="8"/>
  <c r="M481" i="8"/>
  <c r="R52" i="3"/>
  <c r="N208" i="8"/>
  <c r="L208" i="8"/>
  <c r="V167" i="12"/>
  <c r="Z167" i="12" s="1"/>
  <c r="U167" i="12"/>
  <c r="Y167" i="12" s="1"/>
  <c r="L243" i="8"/>
  <c r="N243" i="8"/>
  <c r="U202" i="12"/>
  <c r="V202" i="12"/>
  <c r="Z202" i="12" s="1"/>
  <c r="U144" i="12"/>
  <c r="Y144" i="12" s="1"/>
  <c r="V144" i="12"/>
  <c r="Z144" i="12" s="1"/>
  <c r="N185" i="8"/>
  <c r="L185" i="8"/>
  <c r="C522" i="8"/>
  <c r="AH35" i="3"/>
  <c r="AJ35" i="3" s="1"/>
  <c r="AG35" i="3"/>
  <c r="AG279" i="12"/>
  <c r="R320" i="8"/>
  <c r="AH279" i="12"/>
  <c r="AJ279" i="12" s="1"/>
  <c r="I96" i="8"/>
  <c r="G335" i="8"/>
  <c r="F335" i="8"/>
  <c r="S294" i="12"/>
  <c r="T294" i="12"/>
  <c r="AD294" i="12" s="1"/>
  <c r="O357" i="8"/>
  <c r="X316" i="12"/>
  <c r="AB316" i="12" s="1"/>
  <c r="Q357" i="8"/>
  <c r="W316" i="12"/>
  <c r="R91" i="12"/>
  <c r="J132" i="8"/>
  <c r="S186" i="12"/>
  <c r="AC186" i="12" s="1"/>
  <c r="F227" i="8"/>
  <c r="G227" i="8"/>
  <c r="T186" i="12"/>
  <c r="AD186" i="12" s="1"/>
  <c r="E520" i="8"/>
  <c r="AG444" i="12"/>
  <c r="R485" i="8"/>
  <c r="AH444" i="12"/>
  <c r="AJ444" i="12" s="1"/>
  <c r="S224" i="8"/>
  <c r="AK183" i="12"/>
  <c r="AM183" i="12" s="1"/>
  <c r="AL183" i="12"/>
  <c r="AN183" i="12" s="1"/>
  <c r="AK511" i="12"/>
  <c r="AM511" i="12" s="1"/>
  <c r="AL511" i="12"/>
  <c r="AN511" i="12" s="1"/>
  <c r="S552" i="8"/>
  <c r="R43" i="3"/>
  <c r="AL24" i="15"/>
  <c r="AN24" i="15" s="1"/>
  <c r="AK24" i="15"/>
  <c r="AM24" i="15" s="1"/>
  <c r="AG49" i="12"/>
  <c r="AI49" i="12" s="1"/>
  <c r="R90" i="8"/>
  <c r="AH49" i="12"/>
  <c r="AJ49" i="12" s="1"/>
  <c r="AG85" i="3"/>
  <c r="AH85" i="3"/>
  <c r="AJ85" i="3" s="1"/>
  <c r="S524" i="8"/>
  <c r="AL483" i="12"/>
  <c r="AK483" i="12"/>
  <c r="AM483" i="12" s="1"/>
  <c r="D282" i="8"/>
  <c r="X503" i="12"/>
  <c r="AB503" i="12" s="1"/>
  <c r="O544" i="8"/>
  <c r="Q544" i="8"/>
  <c r="W503" i="12"/>
  <c r="AK170" i="12"/>
  <c r="AM170" i="12" s="1"/>
  <c r="S211" i="8"/>
  <c r="AL170" i="12"/>
  <c r="AN170" i="12" s="1"/>
  <c r="S496" i="8"/>
  <c r="AK455" i="12"/>
  <c r="AM455" i="12" s="1"/>
  <c r="AL455" i="12"/>
  <c r="AN455" i="12" s="1"/>
  <c r="AL86" i="12"/>
  <c r="AN86" i="12" s="1"/>
  <c r="AK86" i="12"/>
  <c r="AM86" i="12" s="1"/>
  <c r="S127" i="8"/>
  <c r="K281" i="8"/>
  <c r="AG75" i="3"/>
  <c r="AI75" i="3" s="1"/>
  <c r="AH75" i="3"/>
  <c r="AJ75" i="3" s="1"/>
  <c r="R92" i="12"/>
  <c r="J133" i="8"/>
  <c r="P191" i="8"/>
  <c r="H285" i="8"/>
  <c r="J55" i="8"/>
  <c r="R14" i="12"/>
  <c r="M163" i="8"/>
  <c r="D484" i="8"/>
  <c r="AK37" i="15"/>
  <c r="AM37" i="15" s="1"/>
  <c r="AL37" i="15"/>
  <c r="AN37" i="15" s="1"/>
  <c r="I455" i="8"/>
  <c r="M552" i="8"/>
  <c r="X73" i="3"/>
  <c r="AB73" i="3" s="1"/>
  <c r="W73" i="3"/>
  <c r="R97" i="3"/>
  <c r="I163" i="8"/>
  <c r="G413" i="8"/>
  <c r="S372" i="12"/>
  <c r="AC372" i="12" s="1"/>
  <c r="T372" i="12"/>
  <c r="AD372" i="12" s="1"/>
  <c r="F413" i="8"/>
  <c r="I274" i="8"/>
  <c r="AG34" i="12"/>
  <c r="AI34" i="12" s="1"/>
  <c r="R75" i="8"/>
  <c r="AH34" i="12"/>
  <c r="AJ34" i="12" s="1"/>
  <c r="D94" i="8"/>
  <c r="AG13" i="14"/>
  <c r="AH13" i="14"/>
  <c r="AJ13" i="14" s="1"/>
  <c r="D277" i="8"/>
  <c r="U374" i="12"/>
  <c r="Y374" i="12" s="1"/>
  <c r="N415" i="8"/>
  <c r="V374" i="12"/>
  <c r="Z374" i="12" s="1"/>
  <c r="L415" i="8"/>
  <c r="S265" i="8"/>
  <c r="AK224" i="12"/>
  <c r="AM224" i="12" s="1"/>
  <c r="AL224" i="12"/>
  <c r="AN224" i="12" s="1"/>
  <c r="E484" i="8"/>
  <c r="E237" i="8"/>
  <c r="J548" i="8"/>
  <c r="R507" i="12"/>
  <c r="S221" i="8"/>
  <c r="AL180" i="12"/>
  <c r="AN180" i="12" s="1"/>
  <c r="AK180" i="12"/>
  <c r="AM180" i="12" s="1"/>
  <c r="M504" i="8"/>
  <c r="T102" i="3"/>
  <c r="AD102" i="3" s="1"/>
  <c r="S102" i="3"/>
  <c r="AC102" i="3" s="1"/>
  <c r="AH97" i="3"/>
  <c r="AJ97" i="3" s="1"/>
  <c r="AG97" i="3"/>
  <c r="AI97" i="3" s="1"/>
  <c r="R100" i="3"/>
  <c r="D287" i="8"/>
  <c r="P316" i="8"/>
  <c r="E497" i="8"/>
  <c r="AK351" i="12"/>
  <c r="AM351" i="12" s="1"/>
  <c r="S392" i="8"/>
  <c r="AL351" i="12"/>
  <c r="AN351" i="12" s="1"/>
  <c r="U378" i="12"/>
  <c r="Y378" i="12" s="1"/>
  <c r="V378" i="12"/>
  <c r="Z378" i="12" s="1"/>
  <c r="L419" i="8"/>
  <c r="N419" i="8"/>
  <c r="S16" i="16"/>
  <c r="AC16" i="16" s="1"/>
  <c r="T16" i="16"/>
  <c r="AD16" i="16" s="1"/>
  <c r="W35" i="13"/>
  <c r="AA35" i="13" s="1"/>
  <c r="X35" i="13"/>
  <c r="K120" i="8"/>
  <c r="AL326" i="12"/>
  <c r="AN326" i="12" s="1"/>
  <c r="S367" i="8"/>
  <c r="AK326" i="12"/>
  <c r="S12" i="3"/>
  <c r="T12" i="3"/>
  <c r="AD12" i="3" s="1"/>
  <c r="T74" i="15"/>
  <c r="AD74" i="15" s="1"/>
  <c r="S74" i="15"/>
  <c r="AC74" i="15" s="1"/>
  <c r="V104" i="15"/>
  <c r="Z104" i="15" s="1"/>
  <c r="U104" i="15"/>
  <c r="Y104" i="15" s="1"/>
  <c r="C273" i="8"/>
  <c r="Q278" i="8"/>
  <c r="W237" i="12"/>
  <c r="AA237" i="12" s="1"/>
  <c r="O278" i="8"/>
  <c r="X237" i="12"/>
  <c r="E241" i="8"/>
  <c r="P99" i="8"/>
  <c r="K488" i="8"/>
  <c r="AL262" i="12"/>
  <c r="AN262" i="12" s="1"/>
  <c r="AK262" i="12"/>
  <c r="AM262" i="12" s="1"/>
  <c r="S303" i="8"/>
  <c r="H63" i="8"/>
  <c r="E251" i="8"/>
  <c r="R54" i="15"/>
  <c r="D400" i="8"/>
  <c r="S231" i="12"/>
  <c r="T231" i="12"/>
  <c r="AD231" i="12" s="1"/>
  <c r="G272" i="8"/>
  <c r="F272" i="8"/>
  <c r="K311" i="8"/>
  <c r="D425" i="8"/>
  <c r="AH369" i="12"/>
  <c r="AJ369" i="12" s="1"/>
  <c r="AG369" i="12"/>
  <c r="R410" i="8"/>
  <c r="G320" i="8"/>
  <c r="F320" i="8"/>
  <c r="T279" i="12"/>
  <c r="AD279" i="12" s="1"/>
  <c r="S279" i="12"/>
  <c r="I98" i="8"/>
  <c r="K302" i="8"/>
  <c r="AL128" i="12"/>
  <c r="AN128" i="12" s="1"/>
  <c r="S169" i="8"/>
  <c r="AK128" i="12"/>
  <c r="AM128" i="12" s="1"/>
  <c r="AK272" i="12"/>
  <c r="AM272" i="12" s="1"/>
  <c r="S313" i="8"/>
  <c r="AL272" i="12"/>
  <c r="AN272" i="12" s="1"/>
  <c r="S401" i="12"/>
  <c r="AC401" i="12" s="1"/>
  <c r="F442" i="8"/>
  <c r="G442" i="8"/>
  <c r="T401" i="12"/>
  <c r="AD401" i="12" s="1"/>
  <c r="K294" i="8"/>
  <c r="I133" i="8"/>
  <c r="X16" i="15"/>
  <c r="AB16" i="15" s="1"/>
  <c r="W16" i="15"/>
  <c r="K510" i="8"/>
  <c r="AG288" i="12"/>
  <c r="AI288" i="12" s="1"/>
  <c r="AH288" i="12"/>
  <c r="AJ288" i="12" s="1"/>
  <c r="R329" i="8"/>
  <c r="W327" i="12"/>
  <c r="AA327" i="12" s="1"/>
  <c r="O368" i="8"/>
  <c r="Q368" i="8"/>
  <c r="X327" i="12"/>
  <c r="J480" i="8"/>
  <c r="R439" i="12"/>
  <c r="H541" i="8"/>
  <c r="E195" i="8"/>
  <c r="M270" i="8"/>
  <c r="I440" i="8"/>
  <c r="W15" i="14"/>
  <c r="X15" i="14"/>
  <c r="AB15" i="14" s="1"/>
  <c r="K339" i="8"/>
  <c r="AL23" i="14"/>
  <c r="AN23" i="14" s="1"/>
  <c r="AK23" i="14"/>
  <c r="AM23" i="14" s="1"/>
  <c r="P54" i="8"/>
  <c r="M73" i="8"/>
  <c r="P285" i="8"/>
  <c r="R28" i="14"/>
  <c r="H294" i="8"/>
  <c r="S267" i="8"/>
  <c r="AK226" i="12"/>
  <c r="AM226" i="12" s="1"/>
  <c r="AL226" i="12"/>
  <c r="AN226" i="12" s="1"/>
  <c r="C358" i="8"/>
  <c r="D250" i="8"/>
  <c r="U39" i="3"/>
  <c r="Y39" i="3" s="1"/>
  <c r="V39" i="3"/>
  <c r="Z39" i="3" s="1"/>
  <c r="AK34" i="3"/>
  <c r="AM34" i="3" s="1"/>
  <c r="AL34" i="3"/>
  <c r="AN34" i="3" s="1"/>
  <c r="D480" i="8"/>
  <c r="U44" i="15"/>
  <c r="Y44" i="15" s="1"/>
  <c r="V44" i="15"/>
  <c r="Z44" i="15" s="1"/>
  <c r="V82" i="3"/>
  <c r="Z82" i="3" s="1"/>
  <c r="U82" i="3"/>
  <c r="Y82" i="3" s="1"/>
  <c r="N496" i="8"/>
  <c r="V455" i="12"/>
  <c r="Z455" i="12" s="1"/>
  <c r="U455" i="12"/>
  <c r="Y455" i="12" s="1"/>
  <c r="L496" i="8"/>
  <c r="N57" i="8"/>
  <c r="L57" i="8"/>
  <c r="V16" i="12"/>
  <c r="Z16" i="12" s="1"/>
  <c r="U16" i="12"/>
  <c r="AG502" i="12"/>
  <c r="AH502" i="12"/>
  <c r="AJ502" i="12" s="1"/>
  <c r="R543" i="8"/>
  <c r="F502" i="8"/>
  <c r="S461" i="12"/>
  <c r="AC461" i="12" s="1"/>
  <c r="G502" i="8"/>
  <c r="T461" i="12"/>
  <c r="AD461" i="12" s="1"/>
  <c r="AK284" i="12"/>
  <c r="AM284" i="12" s="1"/>
  <c r="AL284" i="12"/>
  <c r="AN284" i="12" s="1"/>
  <c r="S325" i="8"/>
  <c r="O523" i="8"/>
  <c r="X482" i="12"/>
  <c r="AB482" i="12" s="1"/>
  <c r="W482" i="12"/>
  <c r="Q523" i="8"/>
  <c r="N510" i="8"/>
  <c r="V469" i="12"/>
  <c r="Z469" i="12" s="1"/>
  <c r="L510" i="8"/>
  <c r="U469" i="12"/>
  <c r="Y469" i="12" s="1"/>
  <c r="R81" i="12"/>
  <c r="J122" i="8"/>
  <c r="P186" i="8"/>
  <c r="S12" i="16"/>
  <c r="AC12" i="16" s="1"/>
  <c r="T12" i="16"/>
  <c r="AD12" i="16" s="1"/>
  <c r="I519" i="8"/>
  <c r="R495" i="12"/>
  <c r="J536" i="8"/>
  <c r="D208" i="8"/>
  <c r="S49" i="3"/>
  <c r="T49" i="3"/>
  <c r="AD49" i="3" s="1"/>
  <c r="C115" i="8"/>
  <c r="T17" i="14"/>
  <c r="AD17" i="14" s="1"/>
  <c r="S17" i="14"/>
  <c r="AK74" i="12"/>
  <c r="AM74" i="12" s="1"/>
  <c r="S115" i="8"/>
  <c r="AL74" i="12"/>
  <c r="E125" i="8"/>
  <c r="AH15" i="13"/>
  <c r="AJ15" i="13" s="1"/>
  <c r="AG15" i="13"/>
  <c r="S82" i="12"/>
  <c r="AC82" i="12" s="1"/>
  <c r="T82" i="12"/>
  <c r="AD82" i="12" s="1"/>
  <c r="F123" i="8"/>
  <c r="G123" i="8"/>
  <c r="C305" i="8"/>
  <c r="R87" i="15"/>
  <c r="I263" i="8"/>
  <c r="R199" i="8"/>
  <c r="AH158" i="12"/>
  <c r="AJ158" i="12" s="1"/>
  <c r="AG158" i="12"/>
  <c r="AI158" i="12" s="1"/>
  <c r="H305" i="8"/>
  <c r="AH259" i="12"/>
  <c r="AJ259" i="12" s="1"/>
  <c r="AG259" i="12"/>
  <c r="R300" i="8"/>
  <c r="E277" i="8"/>
  <c r="I118" i="8"/>
  <c r="J124" i="8"/>
  <c r="R83" i="12"/>
  <c r="AH72" i="12"/>
  <c r="AJ72" i="12" s="1"/>
  <c r="AG72" i="12"/>
  <c r="R113" i="8"/>
  <c r="AH19" i="14"/>
  <c r="AJ19" i="14" s="1"/>
  <c r="AG19" i="14"/>
  <c r="AI19" i="14" s="1"/>
  <c r="AL43" i="3"/>
  <c r="AN43" i="3" s="1"/>
  <c r="AK43" i="3"/>
  <c r="AM43" i="3" s="1"/>
  <c r="G338" i="8"/>
  <c r="T297" i="12"/>
  <c r="AD297" i="12" s="1"/>
  <c r="F338" i="8"/>
  <c r="S297" i="12"/>
  <c r="E351" i="8"/>
  <c r="D510" i="8"/>
  <c r="AH267" i="12"/>
  <c r="AJ267" i="12" s="1"/>
  <c r="AG267" i="12"/>
  <c r="AI267" i="12" s="1"/>
  <c r="R308" i="8"/>
  <c r="T290" i="12"/>
  <c r="AD290" i="12" s="1"/>
  <c r="G331" i="8"/>
  <c r="S290" i="12"/>
  <c r="AC290" i="12" s="1"/>
  <c r="F331" i="8"/>
  <c r="D65" i="8"/>
  <c r="AH339" i="12"/>
  <c r="AJ339" i="12" s="1"/>
  <c r="R380" i="8"/>
  <c r="AG339" i="12"/>
  <c r="AI339" i="12" s="1"/>
  <c r="C60" i="8"/>
  <c r="I397" i="8"/>
  <c r="K135" i="8"/>
  <c r="K268" i="8"/>
  <c r="T387" i="12"/>
  <c r="AD387" i="12" s="1"/>
  <c r="G428" i="8"/>
  <c r="F428" i="8"/>
  <c r="S387" i="12"/>
  <c r="J195" i="8"/>
  <c r="R154" i="12"/>
  <c r="D193" i="8"/>
  <c r="R26" i="15"/>
  <c r="AG76" i="3"/>
  <c r="AI76" i="3" s="1"/>
  <c r="AH76" i="3"/>
  <c r="AJ76" i="3" s="1"/>
  <c r="D475" i="8"/>
  <c r="G416" i="8"/>
  <c r="F416" i="8"/>
  <c r="T375" i="12"/>
  <c r="AD375" i="12" s="1"/>
  <c r="S375" i="12"/>
  <c r="AC375" i="12" s="1"/>
  <c r="L261" i="8"/>
  <c r="N261" i="8"/>
  <c r="V220" i="12"/>
  <c r="Z220" i="12" s="1"/>
  <c r="U220" i="12"/>
  <c r="Y220" i="12" s="1"/>
  <c r="U69" i="15"/>
  <c r="Y69" i="15" s="1"/>
  <c r="V69" i="15"/>
  <c r="Z69" i="15" s="1"/>
  <c r="C204" i="8"/>
  <c r="H400" i="8"/>
  <c r="K165" i="8"/>
  <c r="S302" i="12"/>
  <c r="G343" i="8"/>
  <c r="F343" i="8"/>
  <c r="T302" i="12"/>
  <c r="AD302" i="12" s="1"/>
  <c r="AH147" i="12"/>
  <c r="AJ147" i="12" s="1"/>
  <c r="R188" i="8"/>
  <c r="AG147" i="12"/>
  <c r="AI147" i="12" s="1"/>
  <c r="H505" i="8"/>
  <c r="I539" i="8"/>
  <c r="M177" i="8"/>
  <c r="AK312" i="12"/>
  <c r="AM312" i="12" s="1"/>
  <c r="S353" i="8"/>
  <c r="AL312" i="12"/>
  <c r="AN312" i="12" s="1"/>
  <c r="K143" i="8"/>
  <c r="V395" i="12"/>
  <c r="Z395" i="12" s="1"/>
  <c r="U395" i="12"/>
  <c r="Y395" i="12" s="1"/>
  <c r="N436" i="8"/>
  <c r="L436" i="8"/>
  <c r="I513" i="8"/>
  <c r="R386" i="8"/>
  <c r="AG345" i="12"/>
  <c r="AH345" i="12"/>
  <c r="AJ345" i="12" s="1"/>
  <c r="C383" i="8"/>
  <c r="K347" i="8"/>
  <c r="R501" i="12"/>
  <c r="J542" i="8"/>
  <c r="I441" i="8"/>
  <c r="AK79" i="15"/>
  <c r="AM79" i="15" s="1"/>
  <c r="AL79" i="15"/>
  <c r="AN79" i="15" s="1"/>
  <c r="AK34" i="14"/>
  <c r="AM34" i="14" s="1"/>
  <c r="AL34" i="14"/>
  <c r="AN34" i="14" s="1"/>
  <c r="F146" i="8"/>
  <c r="S105" i="12"/>
  <c r="G146" i="8"/>
  <c r="T105" i="12"/>
  <c r="AD105" i="12" s="1"/>
  <c r="AH28" i="14"/>
  <c r="AJ28" i="14" s="1"/>
  <c r="AG28" i="14"/>
  <c r="K283" i="8"/>
  <c r="J547" i="8"/>
  <c r="R506" i="12"/>
  <c r="M372" i="8"/>
  <c r="V393" i="12"/>
  <c r="Z393" i="12" s="1"/>
  <c r="U393" i="12"/>
  <c r="Y393" i="12" s="1"/>
  <c r="N434" i="8"/>
  <c r="L434" i="8"/>
  <c r="X82" i="3"/>
  <c r="AB82" i="3" s="1"/>
  <c r="W82" i="3"/>
  <c r="AA82" i="3" s="1"/>
  <c r="S284" i="8"/>
  <c r="AK243" i="12"/>
  <c r="AM243" i="12" s="1"/>
  <c r="AL243" i="12"/>
  <c r="AN243" i="12" s="1"/>
  <c r="Q257" i="8"/>
  <c r="O257" i="8"/>
  <c r="X216" i="12"/>
  <c r="W216" i="12"/>
  <c r="AA216" i="12" s="1"/>
  <c r="R89" i="3"/>
  <c r="AK41" i="12"/>
  <c r="AM41" i="12" s="1"/>
  <c r="S82" i="8"/>
  <c r="AL41" i="12"/>
  <c r="AN41" i="12" s="1"/>
  <c r="U116" i="12"/>
  <c r="Y116" i="12" s="1"/>
  <c r="L157" i="8"/>
  <c r="N157" i="8"/>
  <c r="V116" i="12"/>
  <c r="Z116" i="12" s="1"/>
  <c r="H251" i="8"/>
  <c r="C343" i="8"/>
  <c r="I76" i="8"/>
  <c r="J388" i="8"/>
  <c r="R347" i="12"/>
  <c r="R102" i="15"/>
  <c r="C446" i="8"/>
  <c r="AG209" i="12"/>
  <c r="AH209" i="12"/>
  <c r="AJ209" i="12" s="1"/>
  <c r="R250" i="8"/>
  <c r="C496" i="8"/>
  <c r="V391" i="12"/>
  <c r="Z391" i="12" s="1"/>
  <c r="U391" i="12"/>
  <c r="Y391" i="12" s="1"/>
  <c r="N432" i="8"/>
  <c r="L432" i="8"/>
  <c r="D437" i="8"/>
  <c r="P479" i="8"/>
  <c r="P446" i="8"/>
  <c r="M316" i="8"/>
  <c r="E148" i="8"/>
  <c r="P212" i="8"/>
  <c r="X244" i="12"/>
  <c r="AB244" i="12" s="1"/>
  <c r="O285" i="8"/>
  <c r="Q285" i="8"/>
  <c r="W244" i="12"/>
  <c r="AK200" i="12"/>
  <c r="AM200" i="12" s="1"/>
  <c r="S241" i="8"/>
  <c r="AL200" i="12"/>
  <c r="AN200" i="12" s="1"/>
  <c r="F440" i="8"/>
  <c r="G440" i="8"/>
  <c r="S399" i="12"/>
  <c r="T399" i="12"/>
  <c r="AD399" i="12" s="1"/>
  <c r="F175" i="8"/>
  <c r="G175" i="8"/>
  <c r="S134" i="12"/>
  <c r="T134" i="12"/>
  <c r="AD134" i="12" s="1"/>
  <c r="D90" i="8"/>
  <c r="M265" i="8"/>
  <c r="D438" i="8"/>
  <c r="D474" i="8"/>
  <c r="X48" i="12"/>
  <c r="AB48" i="12" s="1"/>
  <c r="O89" i="8"/>
  <c r="Q89" i="8"/>
  <c r="W48" i="12"/>
  <c r="E131" i="8"/>
  <c r="S193" i="8"/>
  <c r="AK152" i="12"/>
  <c r="AM152" i="12" s="1"/>
  <c r="AL152" i="12"/>
  <c r="AN152" i="12" s="1"/>
  <c r="J539" i="8"/>
  <c r="R498" i="12"/>
  <c r="D509" i="8"/>
  <c r="D145" i="8"/>
  <c r="AH462" i="12"/>
  <c r="AJ462" i="12" s="1"/>
  <c r="AG462" i="12"/>
  <c r="AI462" i="12" s="1"/>
  <c r="R503" i="8"/>
  <c r="R31" i="15"/>
  <c r="J94" i="8"/>
  <c r="R53" i="12"/>
  <c r="AL13" i="3"/>
  <c r="AN13" i="3" s="1"/>
  <c r="AK13" i="3"/>
  <c r="AM13" i="3" s="1"/>
  <c r="S106" i="8"/>
  <c r="AL65" i="12"/>
  <c r="AN65" i="12" s="1"/>
  <c r="AK65" i="12"/>
  <c r="AM65" i="12" s="1"/>
  <c r="C466" i="8"/>
  <c r="J541" i="8"/>
  <c r="R500" i="12"/>
  <c r="X396" i="12"/>
  <c r="W396" i="12"/>
  <c r="AA396" i="12" s="1"/>
  <c r="Q437" i="8"/>
  <c r="O437" i="8"/>
  <c r="W25" i="16"/>
  <c r="AA25" i="16" s="1"/>
  <c r="X25" i="16"/>
  <c r="E482" i="8"/>
  <c r="S67" i="12"/>
  <c r="AC67" i="12" s="1"/>
  <c r="F108" i="8"/>
  <c r="T67" i="12"/>
  <c r="AD67" i="12" s="1"/>
  <c r="G108" i="8"/>
  <c r="C298" i="8"/>
  <c r="R53" i="15"/>
  <c r="D225" i="8"/>
  <c r="M185" i="8"/>
  <c r="E503" i="8"/>
  <c r="G71" i="8"/>
  <c r="F71" i="8"/>
  <c r="S30" i="12"/>
  <c r="T30" i="12"/>
  <c r="AD30" i="12" s="1"/>
  <c r="S57" i="15"/>
  <c r="T57" i="15"/>
  <c r="AD57" i="15" s="1"/>
  <c r="J180" i="8"/>
  <c r="R139" i="12"/>
  <c r="I500" i="8"/>
  <c r="AH335" i="12"/>
  <c r="AJ335" i="12" s="1"/>
  <c r="R376" i="8"/>
  <c r="AG335" i="12"/>
  <c r="AI335" i="12" s="1"/>
  <c r="D113" i="8"/>
  <c r="P81" i="8"/>
  <c r="R126" i="8"/>
  <c r="AG85" i="12"/>
  <c r="AI85" i="12" s="1"/>
  <c r="AH85" i="12"/>
  <c r="AJ85" i="12" s="1"/>
  <c r="AL134" i="12"/>
  <c r="AN134" i="12" s="1"/>
  <c r="AK134" i="12"/>
  <c r="AM134" i="12" s="1"/>
  <c r="S175" i="8"/>
  <c r="P507" i="8"/>
  <c r="W40" i="15"/>
  <c r="X40" i="15"/>
  <c r="AB40" i="15" s="1"/>
  <c r="R58" i="15"/>
  <c r="AL163" i="12"/>
  <c r="AN163" i="12" s="1"/>
  <c r="S204" i="8"/>
  <c r="AK163" i="12"/>
  <c r="AM163" i="12" s="1"/>
  <c r="D502" i="8"/>
  <c r="R107" i="8"/>
  <c r="AG66" i="12"/>
  <c r="AH66" i="12"/>
  <c r="AJ66" i="12" s="1"/>
  <c r="R41" i="3"/>
  <c r="F230" i="8"/>
  <c r="T189" i="12"/>
  <c r="AD189" i="12" s="1"/>
  <c r="S189" i="12"/>
  <c r="AC189" i="12" s="1"/>
  <c r="G230" i="8"/>
  <c r="V43" i="12"/>
  <c r="Z43" i="12" s="1"/>
  <c r="N84" i="8"/>
  <c r="U43" i="12"/>
  <c r="Y43" i="12" s="1"/>
  <c r="L84" i="8"/>
  <c r="O108" i="8"/>
  <c r="W67" i="12"/>
  <c r="AA67" i="12" s="1"/>
  <c r="X67" i="12"/>
  <c r="AB67" i="12" s="1"/>
  <c r="Q108" i="8"/>
  <c r="R28" i="13"/>
  <c r="R8" i="12"/>
  <c r="J49" i="8"/>
  <c r="K422" i="8"/>
  <c r="K523" i="8"/>
  <c r="U317" i="12"/>
  <c r="Y317" i="12" s="1"/>
  <c r="V317" i="12"/>
  <c r="Z317" i="12" s="1"/>
  <c r="L358" i="8"/>
  <c r="N358" i="8"/>
  <c r="R475" i="12"/>
  <c r="J516" i="8"/>
  <c r="G358" i="8"/>
  <c r="F358" i="8"/>
  <c r="T317" i="12"/>
  <c r="AD317" i="12" s="1"/>
  <c r="S317" i="12"/>
  <c r="AC317" i="12" s="1"/>
  <c r="H111" i="8"/>
  <c r="E172" i="8"/>
  <c r="E229" i="8"/>
  <c r="W12" i="14"/>
  <c r="X12" i="14"/>
  <c r="AB12" i="14" s="1"/>
  <c r="I548" i="8"/>
  <c r="S51" i="12"/>
  <c r="T51" i="12"/>
  <c r="AD51" i="12" s="1"/>
  <c r="G92" i="8"/>
  <c r="F92" i="8"/>
  <c r="AK69" i="3"/>
  <c r="AM69" i="3" s="1"/>
  <c r="AL69" i="3"/>
  <c r="AN69" i="3" s="1"/>
  <c r="H551" i="8"/>
  <c r="R436" i="12"/>
  <c r="J477" i="8"/>
  <c r="K550" i="8"/>
  <c r="AH73" i="12"/>
  <c r="AJ73" i="12" s="1"/>
  <c r="R114" i="8"/>
  <c r="AG73" i="12"/>
  <c r="AI73" i="12" s="1"/>
  <c r="V67" i="15"/>
  <c r="Z67" i="15" s="1"/>
  <c r="U67" i="15"/>
  <c r="Y67" i="15" s="1"/>
  <c r="T60" i="12"/>
  <c r="AD60" i="12" s="1"/>
  <c r="F101" i="8"/>
  <c r="S60" i="12"/>
  <c r="AC60" i="12" s="1"/>
  <c r="G101" i="8"/>
  <c r="AK62" i="15"/>
  <c r="AM62" i="15" s="1"/>
  <c r="AL62" i="15"/>
  <c r="AN62" i="15" s="1"/>
  <c r="AG38" i="12"/>
  <c r="AI38" i="12" s="1"/>
  <c r="AH38" i="12"/>
  <c r="AJ38" i="12" s="1"/>
  <c r="R79" i="8"/>
  <c r="E265" i="8"/>
  <c r="I465" i="8"/>
  <c r="I429" i="8"/>
  <c r="H313" i="8"/>
  <c r="T68" i="3"/>
  <c r="AD68" i="3" s="1"/>
  <c r="S68" i="3"/>
  <c r="H351" i="8"/>
  <c r="K68" i="8"/>
  <c r="M160" i="8"/>
  <c r="C221" i="8"/>
  <c r="K288" i="8"/>
  <c r="O289" i="8"/>
  <c r="W248" i="12"/>
  <c r="Q289" i="8"/>
  <c r="X248" i="12"/>
  <c r="AB248" i="12" s="1"/>
  <c r="P352" i="8"/>
  <c r="L210" i="8"/>
  <c r="U169" i="12"/>
  <c r="Y169" i="12" s="1"/>
  <c r="N210" i="8"/>
  <c r="V169" i="12"/>
  <c r="Z169" i="12" s="1"/>
  <c r="Q225" i="8"/>
  <c r="X184" i="12"/>
  <c r="AB184" i="12" s="1"/>
  <c r="O225" i="8"/>
  <c r="W184" i="12"/>
  <c r="H114" i="8"/>
  <c r="E489" i="8"/>
  <c r="R84" i="3"/>
  <c r="F87" i="8"/>
  <c r="S46" i="12"/>
  <c r="G87" i="8"/>
  <c r="T46" i="12"/>
  <c r="AD46" i="12" s="1"/>
  <c r="P127" i="8"/>
  <c r="H531" i="8"/>
  <c r="E308" i="8"/>
  <c r="V33" i="14"/>
  <c r="Z33" i="14" s="1"/>
  <c r="U33" i="14"/>
  <c r="Y33" i="14" s="1"/>
  <c r="I114" i="8"/>
  <c r="W83" i="3"/>
  <c r="AA83" i="3" s="1"/>
  <c r="X83" i="3"/>
  <c r="G493" i="8"/>
  <c r="S452" i="12"/>
  <c r="AC452" i="12" s="1"/>
  <c r="T452" i="12"/>
  <c r="AD452" i="12" s="1"/>
  <c r="F493" i="8"/>
  <c r="M138" i="8"/>
  <c r="K325" i="8"/>
  <c r="E284" i="8"/>
  <c r="P176" i="8"/>
  <c r="AL17" i="15"/>
  <c r="AN17" i="15" s="1"/>
  <c r="AK17" i="15"/>
  <c r="AM17" i="15" s="1"/>
  <c r="R18" i="3"/>
  <c r="X37" i="3"/>
  <c r="AB37" i="3" s="1"/>
  <c r="W37" i="3"/>
  <c r="AA37" i="3" s="1"/>
  <c r="AK399" i="12"/>
  <c r="AM399" i="12" s="1"/>
  <c r="S440" i="8"/>
  <c r="AL399" i="12"/>
  <c r="AN399" i="12" s="1"/>
  <c r="R57" i="3"/>
  <c r="AL447" i="12"/>
  <c r="AN447" i="12" s="1"/>
  <c r="S488" i="8"/>
  <c r="AK447" i="12"/>
  <c r="AM447" i="12" s="1"/>
  <c r="D133" i="8"/>
  <c r="U60" i="15"/>
  <c r="Y60" i="15" s="1"/>
  <c r="V60" i="15"/>
  <c r="Z60" i="15" s="1"/>
  <c r="N521" i="8"/>
  <c r="V480" i="12"/>
  <c r="Z480" i="12" s="1"/>
  <c r="U480" i="12"/>
  <c r="L521" i="8"/>
  <c r="M187" i="8"/>
  <c r="J314" i="8"/>
  <c r="R273" i="12"/>
  <c r="M82" i="8"/>
  <c r="C480" i="8"/>
  <c r="I186" i="8"/>
  <c r="K372" i="8"/>
  <c r="E400" i="8"/>
  <c r="AH95" i="3"/>
  <c r="AJ95" i="3" s="1"/>
  <c r="AG95" i="3"/>
  <c r="H212" i="8"/>
  <c r="E95" i="8"/>
  <c r="AK381" i="12"/>
  <c r="AM381" i="12" s="1"/>
  <c r="AL381" i="12"/>
  <c r="AN381" i="12" s="1"/>
  <c r="S422" i="8"/>
  <c r="P210" i="8"/>
  <c r="G202" i="8"/>
  <c r="F202" i="8"/>
  <c r="T161" i="12"/>
  <c r="AD161" i="12" s="1"/>
  <c r="S161" i="12"/>
  <c r="AC161" i="12" s="1"/>
  <c r="G307" i="8"/>
  <c r="S266" i="12"/>
  <c r="F307" i="8"/>
  <c r="T266" i="12"/>
  <c r="AD266" i="12" s="1"/>
  <c r="I552" i="8"/>
  <c r="D328" i="8"/>
  <c r="S432" i="8"/>
  <c r="AL391" i="12"/>
  <c r="AN391" i="12" s="1"/>
  <c r="AK391" i="12"/>
  <c r="AM391" i="12" s="1"/>
  <c r="M485" i="8"/>
  <c r="V476" i="12"/>
  <c r="Z476" i="12" s="1"/>
  <c r="N517" i="8"/>
  <c r="L517" i="8"/>
  <c r="U476" i="12"/>
  <c r="Y476" i="12" s="1"/>
  <c r="T37" i="15"/>
  <c r="AD37" i="15" s="1"/>
  <c r="S37" i="15"/>
  <c r="D514" i="8"/>
  <c r="U36" i="3"/>
  <c r="Y36" i="3" s="1"/>
  <c r="V36" i="3"/>
  <c r="Z36" i="3" s="1"/>
  <c r="D454" i="8"/>
  <c r="P389" i="8"/>
  <c r="AH68" i="15"/>
  <c r="AJ68" i="15" s="1"/>
  <c r="AG68" i="15"/>
  <c r="R45" i="15"/>
  <c r="AL93" i="3"/>
  <c r="AN93" i="3" s="1"/>
  <c r="AK93" i="3"/>
  <c r="AM93" i="3" s="1"/>
  <c r="V354" i="12"/>
  <c r="Z354" i="12" s="1"/>
  <c r="L395" i="8"/>
  <c r="U354" i="12"/>
  <c r="Y354" i="12" s="1"/>
  <c r="N395" i="8"/>
  <c r="P326" i="8"/>
  <c r="M472" i="8"/>
  <c r="L385" i="8"/>
  <c r="V344" i="12"/>
  <c r="N385" i="8"/>
  <c r="U344" i="12"/>
  <c r="Y344" i="12" s="1"/>
  <c r="D291" i="8"/>
  <c r="M301" i="8"/>
  <c r="U73" i="3"/>
  <c r="V73" i="3"/>
  <c r="Z73" i="3" s="1"/>
  <c r="V82" i="15"/>
  <c r="Z82" i="15" s="1"/>
  <c r="U82" i="15"/>
  <c r="Y82" i="15" s="1"/>
  <c r="F281" i="8"/>
  <c r="G281" i="8"/>
  <c r="T240" i="12"/>
  <c r="AD240" i="12" s="1"/>
  <c r="S240" i="12"/>
  <c r="AC240" i="12" s="1"/>
  <c r="F449" i="8"/>
  <c r="T408" i="12"/>
  <c r="AD408" i="12" s="1"/>
  <c r="S408" i="12"/>
  <c r="AC408" i="12" s="1"/>
  <c r="G449" i="8"/>
  <c r="T246" i="12"/>
  <c r="AD246" i="12" s="1"/>
  <c r="F287" i="8"/>
  <c r="S246" i="12"/>
  <c r="G287" i="8"/>
  <c r="R481" i="8"/>
  <c r="AH440" i="12"/>
  <c r="AJ440" i="12" s="1"/>
  <c r="AG440" i="12"/>
  <c r="M530" i="8"/>
  <c r="L456" i="8"/>
  <c r="V415" i="12"/>
  <c r="Z415" i="12" s="1"/>
  <c r="N456" i="8"/>
  <c r="U415" i="12"/>
  <c r="Y415" i="12" s="1"/>
  <c r="R423" i="12"/>
  <c r="J464" i="8"/>
  <c r="H269" i="8"/>
  <c r="K394" i="8"/>
  <c r="L71" i="8"/>
  <c r="N71" i="8"/>
  <c r="U30" i="12"/>
  <c r="Y30" i="12" s="1"/>
  <c r="V30" i="12"/>
  <c r="Z30" i="12" s="1"/>
  <c r="D299" i="8"/>
  <c r="Q295" i="8"/>
  <c r="X254" i="12"/>
  <c r="AB254" i="12" s="1"/>
  <c r="O295" i="8"/>
  <c r="W254" i="12"/>
  <c r="R419" i="12"/>
  <c r="J460" i="8"/>
  <c r="U31" i="15"/>
  <c r="Y31" i="15" s="1"/>
  <c r="V31" i="15"/>
  <c r="Z31" i="15" s="1"/>
  <c r="C507" i="8"/>
  <c r="S34" i="14"/>
  <c r="AC34" i="14" s="1"/>
  <c r="T34" i="14"/>
  <c r="AD34" i="14" s="1"/>
  <c r="AL362" i="12"/>
  <c r="AN362" i="12" s="1"/>
  <c r="AK362" i="12"/>
  <c r="AM362" i="12" s="1"/>
  <c r="S403" i="8"/>
  <c r="M508" i="8"/>
  <c r="P118" i="8"/>
  <c r="AL47" i="12"/>
  <c r="AN47" i="12" s="1"/>
  <c r="AK47" i="12"/>
  <c r="AM47" i="12" s="1"/>
  <c r="S88" i="8"/>
  <c r="K255" i="8"/>
  <c r="T63" i="12"/>
  <c r="AD63" i="12" s="1"/>
  <c r="G104" i="8"/>
  <c r="S63" i="12"/>
  <c r="AC63" i="12" s="1"/>
  <c r="F104" i="8"/>
  <c r="E112" i="8"/>
  <c r="AG489" i="12"/>
  <c r="R530" i="8"/>
  <c r="AH489" i="12"/>
  <c r="AJ489" i="12" s="1"/>
  <c r="I471" i="8"/>
  <c r="G497" i="8"/>
  <c r="S456" i="12"/>
  <c r="T456" i="12"/>
  <c r="AD456" i="12" s="1"/>
  <c r="F497" i="8"/>
  <c r="C264" i="8"/>
  <c r="AL10" i="12"/>
  <c r="AN10" i="12" s="1"/>
  <c r="AK10" i="12"/>
  <c r="AM10" i="12" s="1"/>
  <c r="S51" i="8"/>
  <c r="W74" i="3"/>
  <c r="AA74" i="3" s="1"/>
  <c r="X74" i="3"/>
  <c r="AB74" i="3" s="1"/>
  <c r="F360" i="8"/>
  <c r="T319" i="12"/>
  <c r="AD319" i="12" s="1"/>
  <c r="S319" i="12"/>
  <c r="AC319" i="12" s="1"/>
  <c r="G360" i="8"/>
  <c r="K304" i="8"/>
  <c r="S72" i="3"/>
  <c r="T72" i="3"/>
  <c r="AD72" i="3" s="1"/>
  <c r="J58" i="8"/>
  <c r="R17" i="12"/>
  <c r="V70" i="3"/>
  <c r="Z70" i="3" s="1"/>
  <c r="U70" i="3"/>
  <c r="G385" i="8"/>
  <c r="F385" i="8"/>
  <c r="T344" i="12"/>
  <c r="AD344" i="12" s="1"/>
  <c r="S344" i="12"/>
  <c r="D353" i="8"/>
  <c r="F414" i="8"/>
  <c r="S373" i="12"/>
  <c r="AC373" i="12" s="1"/>
  <c r="G414" i="8"/>
  <c r="T373" i="12"/>
  <c r="AD373" i="12" s="1"/>
  <c r="AG446" i="12"/>
  <c r="AI446" i="12" s="1"/>
  <c r="R487" i="8"/>
  <c r="AH446" i="12"/>
  <c r="AJ446" i="12" s="1"/>
  <c r="S91" i="3"/>
  <c r="AC91" i="3" s="1"/>
  <c r="T91" i="3"/>
  <c r="AD91" i="3" s="1"/>
  <c r="K478" i="8"/>
  <c r="R330" i="12"/>
  <c r="J371" i="8"/>
  <c r="T40" i="3"/>
  <c r="AD40" i="3" s="1"/>
  <c r="S40" i="3"/>
  <c r="AC40" i="3" s="1"/>
  <c r="I105" i="8"/>
  <c r="E238" i="8"/>
  <c r="H130" i="8"/>
  <c r="M136" i="8"/>
  <c r="S22" i="16"/>
  <c r="AC22" i="16" s="1"/>
  <c r="T22" i="16"/>
  <c r="AD22" i="16" s="1"/>
  <c r="R181" i="12"/>
  <c r="J222" i="8"/>
  <c r="M219" i="8"/>
  <c r="AG237" i="12"/>
  <c r="AH237" i="12"/>
  <c r="AJ237" i="12" s="1"/>
  <c r="R278" i="8"/>
  <c r="P268" i="8"/>
  <c r="K364" i="8"/>
  <c r="R60" i="8"/>
  <c r="AH19" i="12"/>
  <c r="AJ19" i="12" s="1"/>
  <c r="AG19" i="12"/>
  <c r="I336" i="8"/>
  <c r="P354" i="8"/>
  <c r="I69" i="8"/>
  <c r="K382" i="8"/>
  <c r="F429" i="8"/>
  <c r="T388" i="12"/>
  <c r="AD388" i="12" s="1"/>
  <c r="G429" i="8"/>
  <c r="S388" i="12"/>
  <c r="X33" i="3"/>
  <c r="W33" i="3"/>
  <c r="AA33" i="3" s="1"/>
  <c r="E475" i="8"/>
  <c r="E545" i="8"/>
  <c r="X345" i="12"/>
  <c r="AB345" i="12" s="1"/>
  <c r="Q386" i="8"/>
  <c r="O386" i="8"/>
  <c r="W345" i="12"/>
  <c r="AA345" i="12" s="1"/>
  <c r="AK23" i="15"/>
  <c r="AM23" i="15" s="1"/>
  <c r="AL23" i="15"/>
  <c r="AN23" i="15" s="1"/>
  <c r="E490" i="8"/>
  <c r="AL32" i="3"/>
  <c r="AN32" i="3" s="1"/>
  <c r="AK32" i="3"/>
  <c r="AM32" i="3" s="1"/>
  <c r="M378" i="8"/>
  <c r="U13" i="12"/>
  <c r="Y13" i="12" s="1"/>
  <c r="L54" i="8"/>
  <c r="N54" i="8"/>
  <c r="V13" i="12"/>
  <c r="Z13" i="12" s="1"/>
  <c r="C422" i="8"/>
  <c r="I458" i="8"/>
  <c r="C404" i="8"/>
  <c r="T47" i="3"/>
  <c r="AD47" i="3" s="1"/>
  <c r="S47" i="3"/>
  <c r="AC47" i="3" s="1"/>
  <c r="P343" i="8"/>
  <c r="V451" i="12"/>
  <c r="Z451" i="12" s="1"/>
  <c r="U451" i="12"/>
  <c r="Y451" i="12" s="1"/>
  <c r="L492" i="8"/>
  <c r="N492" i="8"/>
  <c r="H132" i="8"/>
  <c r="AG43" i="3"/>
  <c r="AI43" i="3" s="1"/>
  <c r="AH43" i="3"/>
  <c r="AJ43" i="3" s="1"/>
  <c r="U387" i="12"/>
  <c r="Y387" i="12" s="1"/>
  <c r="L428" i="8"/>
  <c r="N428" i="8"/>
  <c r="V387" i="12"/>
  <c r="Z387" i="12" s="1"/>
  <c r="AG371" i="12"/>
  <c r="AH371" i="12"/>
  <c r="AJ371" i="12" s="1"/>
  <c r="R412" i="8"/>
  <c r="G239" i="8"/>
  <c r="S198" i="12"/>
  <c r="F239" i="8"/>
  <c r="T198" i="12"/>
  <c r="AD198" i="12" s="1"/>
  <c r="AG29" i="14"/>
  <c r="AH29" i="14"/>
  <c r="AJ29" i="14" s="1"/>
  <c r="X470" i="12"/>
  <c r="W470" i="12"/>
  <c r="AA470" i="12" s="1"/>
  <c r="Q511" i="8"/>
  <c r="O511" i="8"/>
  <c r="P225" i="8"/>
  <c r="C111" i="8"/>
  <c r="L333" i="8"/>
  <c r="N333" i="8"/>
  <c r="U292" i="12"/>
  <c r="Y292" i="12" s="1"/>
  <c r="V292" i="12"/>
  <c r="Z292" i="12" s="1"/>
  <c r="T80" i="12"/>
  <c r="AD80" i="12" s="1"/>
  <c r="F121" i="8"/>
  <c r="G121" i="8"/>
  <c r="S80" i="12"/>
  <c r="AC80" i="12" s="1"/>
  <c r="P464" i="8"/>
  <c r="F106" i="8"/>
  <c r="T65" i="12"/>
  <c r="AD65" i="12" s="1"/>
  <c r="G106" i="8"/>
  <c r="S65" i="12"/>
  <c r="AC65" i="12" s="1"/>
  <c r="O301" i="8"/>
  <c r="X260" i="12"/>
  <c r="AB260" i="12" s="1"/>
  <c r="W260" i="12"/>
  <c r="Q301" i="8"/>
  <c r="O447" i="8"/>
  <c r="W406" i="12"/>
  <c r="X406" i="12"/>
  <c r="AB406" i="12" s="1"/>
  <c r="Q447" i="8"/>
  <c r="M86" i="8"/>
  <c r="H152" i="8"/>
  <c r="E495" i="8"/>
  <c r="X25" i="15"/>
  <c r="AB25" i="15" s="1"/>
  <c r="W25" i="15"/>
  <c r="J255" i="8"/>
  <c r="R214" i="12"/>
  <c r="I245" i="8"/>
  <c r="AL194" i="12"/>
  <c r="AN194" i="12" s="1"/>
  <c r="S235" i="8"/>
  <c r="AK194" i="12"/>
  <c r="AM194" i="12" s="1"/>
  <c r="E343" i="8"/>
  <c r="Q62" i="8"/>
  <c r="W21" i="12"/>
  <c r="AA21" i="12" s="1"/>
  <c r="O62" i="8"/>
  <c r="X21" i="12"/>
  <c r="AB21" i="12" s="1"/>
  <c r="P61" i="8"/>
  <c r="E214" i="8"/>
  <c r="I209" i="8"/>
  <c r="U87" i="15"/>
  <c r="V87" i="15"/>
  <c r="Z87" i="15" s="1"/>
  <c r="J63" i="8"/>
  <c r="R22" i="12"/>
  <c r="F301" i="8"/>
  <c r="T260" i="12"/>
  <c r="AD260" i="12" s="1"/>
  <c r="S260" i="12"/>
  <c r="AC260" i="12" s="1"/>
  <c r="G301" i="8"/>
  <c r="S33" i="13"/>
  <c r="T33" i="13"/>
  <c r="AD33" i="13" s="1"/>
  <c r="F157" i="8"/>
  <c r="T116" i="12"/>
  <c r="AD116" i="12" s="1"/>
  <c r="G157" i="8"/>
  <c r="S116" i="12"/>
  <c r="AC116" i="12" s="1"/>
  <c r="J306" i="8"/>
  <c r="R265" i="12"/>
  <c r="S381" i="12"/>
  <c r="T381" i="12"/>
  <c r="AD381" i="12" s="1"/>
  <c r="F422" i="8"/>
  <c r="G422" i="8"/>
  <c r="R235" i="12"/>
  <c r="J276" i="8"/>
  <c r="AL313" i="12"/>
  <c r="AN313" i="12" s="1"/>
  <c r="S354" i="8"/>
  <c r="AK313" i="12"/>
  <c r="AM313" i="12" s="1"/>
  <c r="AK14" i="3"/>
  <c r="AM14" i="3" s="1"/>
  <c r="AL14" i="3"/>
  <c r="AN14" i="3" s="1"/>
  <c r="N407" i="8"/>
  <c r="U366" i="12"/>
  <c r="Y366" i="12" s="1"/>
  <c r="L407" i="8"/>
  <c r="V366" i="12"/>
  <c r="Z366" i="12" s="1"/>
  <c r="H65" i="8"/>
  <c r="M432" i="8"/>
  <c r="P153" i="8"/>
  <c r="H92" i="8"/>
  <c r="V95" i="3"/>
  <c r="Z95" i="3" s="1"/>
  <c r="U95" i="3"/>
  <c r="Y95" i="3" s="1"/>
  <c r="R544" i="8"/>
  <c r="AG503" i="12"/>
  <c r="AI503" i="12" s="1"/>
  <c r="AH503" i="12"/>
  <c r="AJ503" i="12" s="1"/>
  <c r="P478" i="8"/>
  <c r="L79" i="8"/>
  <c r="N79" i="8"/>
  <c r="V38" i="12"/>
  <c r="Z38" i="12" s="1"/>
  <c r="U38" i="12"/>
  <c r="Y38" i="12" s="1"/>
  <c r="U67" i="3"/>
  <c r="Y67" i="3" s="1"/>
  <c r="V67" i="3"/>
  <c r="Z67" i="3" s="1"/>
  <c r="F344" i="8"/>
  <c r="G344" i="8"/>
  <c r="S303" i="12"/>
  <c r="T303" i="12"/>
  <c r="AD303" i="12" s="1"/>
  <c r="K276" i="8"/>
  <c r="P208" i="8"/>
  <c r="C127" i="8"/>
  <c r="AG67" i="12"/>
  <c r="AH67" i="12"/>
  <c r="AJ67" i="12" s="1"/>
  <c r="R108" i="8"/>
  <c r="R163" i="12"/>
  <c r="J204" i="8"/>
  <c r="R49" i="3"/>
  <c r="K491" i="8"/>
  <c r="X88" i="12"/>
  <c r="AB88" i="12" s="1"/>
  <c r="Q129" i="8"/>
  <c r="O129" i="8"/>
  <c r="W88" i="12"/>
  <c r="D135" i="8"/>
  <c r="U121" i="12"/>
  <c r="Y121" i="12" s="1"/>
  <c r="N162" i="8"/>
  <c r="L162" i="8"/>
  <c r="V121" i="12"/>
  <c r="Z121" i="12" s="1"/>
  <c r="I456" i="8"/>
  <c r="D180" i="8"/>
  <c r="W342" i="12"/>
  <c r="AA342" i="12" s="1"/>
  <c r="X342" i="12"/>
  <c r="O383" i="8"/>
  <c r="Q383" i="8"/>
  <c r="R23" i="14"/>
  <c r="AH498" i="12"/>
  <c r="AJ498" i="12" s="1"/>
  <c r="AG498" i="12"/>
  <c r="R539" i="8"/>
  <c r="E297" i="8"/>
  <c r="D338" i="8"/>
  <c r="V276" i="12"/>
  <c r="Z276" i="12" s="1"/>
  <c r="L317" i="8"/>
  <c r="U276" i="12"/>
  <c r="Y276" i="12" s="1"/>
  <c r="N317" i="8"/>
  <c r="K461" i="8"/>
  <c r="AK15" i="14"/>
  <c r="AM15" i="14" s="1"/>
  <c r="AL15" i="14"/>
  <c r="AN15" i="14" s="1"/>
  <c r="U203" i="12"/>
  <c r="Y203" i="12" s="1"/>
  <c r="V203" i="12"/>
  <c r="Z203" i="12" s="1"/>
  <c r="N244" i="8"/>
  <c r="L244" i="8"/>
  <c r="T181" i="12"/>
  <c r="AD181" i="12" s="1"/>
  <c r="F222" i="8"/>
  <c r="G222" i="8"/>
  <c r="S181" i="12"/>
  <c r="S415" i="12"/>
  <c r="G456" i="8"/>
  <c r="T415" i="12"/>
  <c r="AD415" i="12" s="1"/>
  <c r="F456" i="8"/>
  <c r="P298" i="8"/>
  <c r="L338" i="8"/>
  <c r="V297" i="12"/>
  <c r="Z297" i="12" s="1"/>
  <c r="N338" i="8"/>
  <c r="U297" i="12"/>
  <c r="Y297" i="12" s="1"/>
  <c r="M92" i="8"/>
  <c r="K516" i="8"/>
  <c r="H80" i="8"/>
  <c r="K60" i="8"/>
  <c r="W62" i="3"/>
  <c r="AA62" i="3" s="1"/>
  <c r="X62" i="3"/>
  <c r="AB62" i="3" s="1"/>
  <c r="E83" i="8"/>
  <c r="N366" i="8"/>
  <c r="U325" i="12"/>
  <c r="Y325" i="12" s="1"/>
  <c r="L366" i="8"/>
  <c r="V325" i="12"/>
  <c r="Z325" i="12" s="1"/>
  <c r="E381" i="8"/>
  <c r="AH94" i="15"/>
  <c r="AJ94" i="15" s="1"/>
  <c r="AG94" i="15"/>
  <c r="D349" i="8"/>
  <c r="AL425" i="12"/>
  <c r="S466" i="8"/>
  <c r="AK425" i="12"/>
  <c r="AM425" i="12" s="1"/>
  <c r="G370" i="8"/>
  <c r="S329" i="12"/>
  <c r="T329" i="12"/>
  <c r="AD329" i="12" s="1"/>
  <c r="F370" i="8"/>
  <c r="U30" i="14"/>
  <c r="Y30" i="14" s="1"/>
  <c r="V30" i="14"/>
  <c r="Z30" i="14" s="1"/>
  <c r="S15" i="12"/>
  <c r="AC15" i="12" s="1"/>
  <c r="G56" i="8"/>
  <c r="T15" i="12"/>
  <c r="AD15" i="12" s="1"/>
  <c r="F56" i="8"/>
  <c r="P409" i="8"/>
  <c r="R312" i="12"/>
  <c r="J353" i="8"/>
  <c r="X56" i="15"/>
  <c r="AB56" i="15" s="1"/>
  <c r="W56" i="15"/>
  <c r="AA56" i="15" s="1"/>
  <c r="R489" i="8"/>
  <c r="AH448" i="12"/>
  <c r="AJ448" i="12" s="1"/>
  <c r="AG448" i="12"/>
  <c r="AI448" i="12" s="1"/>
  <c r="R258" i="12"/>
  <c r="J299" i="8"/>
  <c r="K77" i="8"/>
  <c r="J227" i="8"/>
  <c r="R186" i="12"/>
  <c r="C453" i="8"/>
  <c r="AH389" i="12"/>
  <c r="AJ389" i="12" s="1"/>
  <c r="R430" i="8"/>
  <c r="AG389" i="12"/>
  <c r="L526" i="8"/>
  <c r="V485" i="12"/>
  <c r="Z485" i="12" s="1"/>
  <c r="N526" i="8"/>
  <c r="U485" i="12"/>
  <c r="Y485" i="12" s="1"/>
  <c r="P299" i="8"/>
  <c r="F134" i="8"/>
  <c r="T93" i="12"/>
  <c r="AD93" i="12" s="1"/>
  <c r="S93" i="12"/>
  <c r="AC93" i="12" s="1"/>
  <c r="G134" i="8"/>
  <c r="G314" i="8"/>
  <c r="F314" i="8"/>
  <c r="S273" i="12"/>
  <c r="AC273" i="12" s="1"/>
  <c r="T273" i="12"/>
  <c r="AD273" i="12" s="1"/>
  <c r="P232" i="8"/>
  <c r="X46" i="15"/>
  <c r="AB46" i="15" s="1"/>
  <c r="W46" i="15"/>
  <c r="I149" i="8"/>
  <c r="P541" i="8"/>
  <c r="P84" i="8"/>
  <c r="O413" i="8"/>
  <c r="Q413" i="8"/>
  <c r="X372" i="12"/>
  <c r="AB372" i="12" s="1"/>
  <c r="W372" i="12"/>
  <c r="AA372" i="12" s="1"/>
  <c r="S97" i="8"/>
  <c r="AK56" i="12"/>
  <c r="AM56" i="12" s="1"/>
  <c r="AL56" i="12"/>
  <c r="AN56" i="12" s="1"/>
  <c r="C530" i="8"/>
  <c r="W15" i="16"/>
  <c r="AA15" i="16" s="1"/>
  <c r="X15" i="16"/>
  <c r="AB15" i="16" s="1"/>
  <c r="S503" i="8"/>
  <c r="AK462" i="12"/>
  <c r="AM462" i="12" s="1"/>
  <c r="AL462" i="12"/>
  <c r="AN462" i="12" s="1"/>
  <c r="D412" i="8"/>
  <c r="S167" i="8"/>
  <c r="AK126" i="12"/>
  <c r="AL126" i="12"/>
  <c r="AN126" i="12" s="1"/>
  <c r="H533" i="8"/>
  <c r="D331" i="8"/>
  <c r="P80" i="8"/>
  <c r="S325" i="12"/>
  <c r="G366" i="8"/>
  <c r="F366" i="8"/>
  <c r="T325" i="12"/>
  <c r="AD325" i="12" s="1"/>
  <c r="C69" i="8"/>
  <c r="W11" i="3"/>
  <c r="AA11" i="3" s="1"/>
  <c r="X11" i="3"/>
  <c r="V31" i="12"/>
  <c r="Z31" i="12" s="1"/>
  <c r="L72" i="8"/>
  <c r="U31" i="12"/>
  <c r="Y31" i="12" s="1"/>
  <c r="N72" i="8"/>
  <c r="H333" i="8"/>
  <c r="AL19" i="16"/>
  <c r="AN19" i="16" s="1"/>
  <c r="AK19" i="16"/>
  <c r="AM19" i="16" s="1"/>
  <c r="M210" i="8"/>
  <c r="C525" i="8"/>
  <c r="X179" i="12"/>
  <c r="W179" i="12"/>
  <c r="AA179" i="12" s="1"/>
  <c r="Q220" i="8"/>
  <c r="O220" i="8"/>
  <c r="H61" i="8"/>
  <c r="L308" i="8"/>
  <c r="U267" i="12"/>
  <c r="Y267" i="12" s="1"/>
  <c r="V267" i="12"/>
  <c r="Z267" i="12" s="1"/>
  <c r="N308" i="8"/>
  <c r="AG61" i="3"/>
  <c r="AI61" i="3" s="1"/>
  <c r="AH61" i="3"/>
  <c r="AJ61" i="3" s="1"/>
  <c r="N125" i="8"/>
  <c r="L125" i="8"/>
  <c r="V84" i="12"/>
  <c r="Z84" i="12" s="1"/>
  <c r="U84" i="12"/>
  <c r="Y84" i="12" s="1"/>
  <c r="M439" i="8"/>
  <c r="AK67" i="15"/>
  <c r="AM67" i="15" s="1"/>
  <c r="AL67" i="15"/>
  <c r="AN67" i="15" s="1"/>
  <c r="M540" i="8"/>
  <c r="N512" i="8"/>
  <c r="V471" i="12"/>
  <c r="Z471" i="12" s="1"/>
  <c r="L512" i="8"/>
  <c r="U471" i="12"/>
  <c r="Y471" i="12" s="1"/>
  <c r="E338" i="8"/>
  <c r="I394" i="8"/>
  <c r="C239" i="8"/>
  <c r="Q277" i="8"/>
  <c r="X236" i="12"/>
  <c r="W236" i="12"/>
  <c r="AA236" i="12" s="1"/>
  <c r="O277" i="8"/>
  <c r="H511" i="8"/>
  <c r="AH104" i="3"/>
  <c r="AJ104" i="3" s="1"/>
  <c r="AG104" i="3"/>
  <c r="O389" i="8"/>
  <c r="X348" i="12"/>
  <c r="W348" i="12"/>
  <c r="AA348" i="12" s="1"/>
  <c r="Q389" i="8"/>
  <c r="R326" i="8"/>
  <c r="AH285" i="12"/>
  <c r="AJ285" i="12" s="1"/>
  <c r="AG285" i="12"/>
  <c r="AI285" i="12" s="1"/>
  <c r="K190" i="8"/>
  <c r="AH135" i="12"/>
  <c r="AJ135" i="12" s="1"/>
  <c r="R176" i="8"/>
  <c r="AG135" i="12"/>
  <c r="AI135" i="12" s="1"/>
  <c r="AH411" i="12"/>
  <c r="AJ411" i="12" s="1"/>
  <c r="R452" i="8"/>
  <c r="AG411" i="12"/>
  <c r="AI411" i="12" s="1"/>
  <c r="Q209" i="8"/>
  <c r="O209" i="8"/>
  <c r="X168" i="12"/>
  <c r="W168" i="12"/>
  <c r="AA168" i="12" s="1"/>
  <c r="U88" i="3"/>
  <c r="V88" i="3"/>
  <c r="Z88" i="3" s="1"/>
  <c r="AG55" i="12"/>
  <c r="AI55" i="12" s="1"/>
  <c r="R96" i="8"/>
  <c r="AH55" i="12"/>
  <c r="AJ55" i="12" s="1"/>
  <c r="Q106" i="8"/>
  <c r="W65" i="12"/>
  <c r="AA65" i="12" s="1"/>
  <c r="X65" i="12"/>
  <c r="AB65" i="12" s="1"/>
  <c r="O106" i="8"/>
  <c r="X59" i="3"/>
  <c r="AB59" i="3" s="1"/>
  <c r="W59" i="3"/>
  <c r="AA59" i="3" s="1"/>
  <c r="R295" i="12"/>
  <c r="J336" i="8"/>
  <c r="D129" i="8"/>
  <c r="M167" i="8"/>
  <c r="G550" i="8"/>
  <c r="T509" i="12"/>
  <c r="AD509" i="12" s="1"/>
  <c r="S509" i="12"/>
  <c r="F550" i="8"/>
  <c r="E142" i="8"/>
  <c r="C538" i="8"/>
  <c r="K308" i="8"/>
  <c r="N424" i="8"/>
  <c r="L424" i="8"/>
  <c r="V383" i="12"/>
  <c r="Z383" i="12" s="1"/>
  <c r="U383" i="12"/>
  <c r="Y383" i="12" s="1"/>
  <c r="H231" i="8"/>
  <c r="O529" i="8"/>
  <c r="Q529" i="8"/>
  <c r="X488" i="12"/>
  <c r="W488" i="12"/>
  <c r="AA488" i="12" s="1"/>
  <c r="P306" i="8"/>
  <c r="S40" i="14"/>
  <c r="T40" i="14"/>
  <c r="AD40" i="14" s="1"/>
  <c r="P69" i="8"/>
  <c r="P487" i="8"/>
  <c r="M217" i="8"/>
  <c r="M491" i="8"/>
  <c r="I231" i="8"/>
  <c r="H53" i="8"/>
  <c r="P431" i="8"/>
  <c r="D379" i="8"/>
  <c r="U21" i="15"/>
  <c r="Y21" i="15" s="1"/>
  <c r="V21" i="15"/>
  <c r="Z21" i="15" s="1"/>
  <c r="J355" i="8"/>
  <c r="R314" i="12"/>
  <c r="P333" i="8"/>
  <c r="R443" i="12"/>
  <c r="J484" i="8"/>
  <c r="AG92" i="3"/>
  <c r="AI92" i="3" s="1"/>
  <c r="AH92" i="3"/>
  <c r="AJ92" i="3" s="1"/>
  <c r="AG47" i="15"/>
  <c r="AH47" i="15"/>
  <c r="AJ47" i="15" s="1"/>
  <c r="U71" i="15"/>
  <c r="Y71" i="15" s="1"/>
  <c r="V71" i="15"/>
  <c r="Z71" i="15" s="1"/>
  <c r="G508" i="8"/>
  <c r="F508" i="8"/>
  <c r="T467" i="12"/>
  <c r="AD467" i="12" s="1"/>
  <c r="S467" i="12"/>
  <c r="AC467" i="12" s="1"/>
  <c r="AK12" i="14"/>
  <c r="AM12" i="14" s="1"/>
  <c r="AL12" i="14"/>
  <c r="AN12" i="14" s="1"/>
  <c r="V419" i="12"/>
  <c r="Z419" i="12" s="1"/>
  <c r="N460" i="8"/>
  <c r="L460" i="8"/>
  <c r="U419" i="12"/>
  <c r="Y419" i="12" s="1"/>
  <c r="K462" i="8"/>
  <c r="L452" i="8"/>
  <c r="V411" i="12"/>
  <c r="Z411" i="12" s="1"/>
  <c r="N452" i="8"/>
  <c r="U411" i="12"/>
  <c r="Y411" i="12" s="1"/>
  <c r="H401" i="8"/>
  <c r="F409" i="8"/>
  <c r="S368" i="12"/>
  <c r="AC368" i="12" s="1"/>
  <c r="T368" i="12"/>
  <c r="AD368" i="12" s="1"/>
  <c r="G409" i="8"/>
  <c r="AL42" i="14"/>
  <c r="AN42" i="14" s="1"/>
  <c r="AK42" i="14"/>
  <c r="AM42" i="14" s="1"/>
  <c r="E231" i="8"/>
  <c r="S145" i="12"/>
  <c r="F186" i="8"/>
  <c r="T145" i="12"/>
  <c r="AD145" i="12" s="1"/>
  <c r="G186" i="8"/>
  <c r="R370" i="8"/>
  <c r="AH329" i="12"/>
  <c r="AJ329" i="12" s="1"/>
  <c r="AG329" i="12"/>
  <c r="AI329" i="12" s="1"/>
  <c r="D430" i="8"/>
  <c r="AL136" i="12"/>
  <c r="AN136" i="12" s="1"/>
  <c r="S177" i="8"/>
  <c r="AK136" i="12"/>
  <c r="AM136" i="12" s="1"/>
  <c r="V293" i="12"/>
  <c r="Z293" i="12" s="1"/>
  <c r="N334" i="8"/>
  <c r="U293" i="12"/>
  <c r="Y293" i="12" s="1"/>
  <c r="L334" i="8"/>
  <c r="M266" i="8"/>
  <c r="K412" i="8"/>
  <c r="X462" i="12"/>
  <c r="W462" i="12"/>
  <c r="AA462" i="12" s="1"/>
  <c r="Q503" i="8"/>
  <c r="O503" i="8"/>
  <c r="L388" i="8"/>
  <c r="U347" i="12"/>
  <c r="Y347" i="12" s="1"/>
  <c r="N388" i="8"/>
  <c r="V347" i="12"/>
  <c r="Z347" i="12" s="1"/>
  <c r="T94" i="3"/>
  <c r="AD94" i="3" s="1"/>
  <c r="S94" i="3"/>
  <c r="AC94" i="3" s="1"/>
  <c r="AL441" i="12"/>
  <c r="AN441" i="12" s="1"/>
  <c r="AK441" i="12"/>
  <c r="AM441" i="12" s="1"/>
  <c r="S482" i="8"/>
  <c r="K355" i="8"/>
  <c r="M216" i="8"/>
  <c r="S56" i="15"/>
  <c r="T56" i="15"/>
  <c r="AD56" i="15" s="1"/>
  <c r="K310" i="8"/>
  <c r="F234" i="8"/>
  <c r="G234" i="8"/>
  <c r="S193" i="12"/>
  <c r="AC193" i="12" s="1"/>
  <c r="T193" i="12"/>
  <c r="AD193" i="12" s="1"/>
  <c r="Q214" i="8"/>
  <c r="W173" i="12"/>
  <c r="X173" i="12"/>
  <c r="AB173" i="12" s="1"/>
  <c r="O214" i="8"/>
  <c r="E537" i="8"/>
  <c r="K67" i="8"/>
  <c r="H139" i="8"/>
  <c r="I148" i="8"/>
  <c r="X126" i="12"/>
  <c r="AB126" i="12" s="1"/>
  <c r="O167" i="8"/>
  <c r="W126" i="12"/>
  <c r="Q167" i="8"/>
  <c r="K119" i="8"/>
  <c r="W302" i="12"/>
  <c r="AA302" i="12" s="1"/>
  <c r="Q343" i="8"/>
  <c r="X302" i="12"/>
  <c r="O343" i="8"/>
  <c r="U55" i="15"/>
  <c r="Y55" i="15" s="1"/>
  <c r="V55" i="15"/>
  <c r="Z55" i="15" s="1"/>
  <c r="L75" i="8"/>
  <c r="U34" i="12"/>
  <c r="V34" i="12"/>
  <c r="Z34" i="12" s="1"/>
  <c r="N75" i="8"/>
  <c r="S487" i="12"/>
  <c r="F528" i="8"/>
  <c r="T487" i="12"/>
  <c r="AD487" i="12" s="1"/>
  <c r="G528" i="8"/>
  <c r="C389" i="8"/>
  <c r="R100" i="15"/>
  <c r="V104" i="3"/>
  <c r="Z104" i="3" s="1"/>
  <c r="U104" i="3"/>
  <c r="Y104" i="3" s="1"/>
  <c r="R22" i="16"/>
  <c r="AG18" i="16"/>
  <c r="AH18" i="16"/>
  <c r="AJ18" i="16" s="1"/>
  <c r="R76" i="3"/>
  <c r="S22" i="13"/>
  <c r="T22" i="13"/>
  <c r="AD22" i="13" s="1"/>
  <c r="J269" i="8"/>
  <c r="R228" i="12"/>
  <c r="R98" i="15"/>
  <c r="I472" i="8"/>
  <c r="J290" i="8"/>
  <c r="R249" i="12"/>
  <c r="U35" i="14"/>
  <c r="V35" i="14"/>
  <c r="Z35" i="14" s="1"/>
  <c r="I71" i="8"/>
  <c r="P289" i="8"/>
  <c r="C117" i="8"/>
  <c r="M413" i="8"/>
  <c r="R446" i="12"/>
  <c r="J487" i="8"/>
  <c r="H262" i="8"/>
  <c r="AK356" i="12"/>
  <c r="AM356" i="12" s="1"/>
  <c r="AL356" i="12"/>
  <c r="AN356" i="12" s="1"/>
  <c r="S397" i="8"/>
  <c r="P172" i="8"/>
  <c r="R59" i="3"/>
  <c r="R145" i="12"/>
  <c r="J186" i="8"/>
  <c r="AH507" i="12"/>
  <c r="AJ507" i="12" s="1"/>
  <c r="AG507" i="12"/>
  <c r="AI507" i="12" s="1"/>
  <c r="R548" i="8"/>
  <c r="AH37" i="14"/>
  <c r="AJ37" i="14" s="1"/>
  <c r="AG37" i="14"/>
  <c r="E278" i="8"/>
  <c r="E466" i="8"/>
  <c r="P283" i="8"/>
  <c r="R104" i="15"/>
  <c r="C296" i="8"/>
  <c r="Q180" i="8"/>
  <c r="W139" i="12"/>
  <c r="AA139" i="12" s="1"/>
  <c r="X139" i="12"/>
  <c r="AB139" i="12" s="1"/>
  <c r="O180" i="8"/>
  <c r="D197" i="8"/>
  <c r="T106" i="15"/>
  <c r="AD106" i="15" s="1"/>
  <c r="S106" i="15"/>
  <c r="AC106" i="15" s="1"/>
  <c r="K151" i="8"/>
  <c r="D523" i="8"/>
  <c r="S411" i="8"/>
  <c r="AK370" i="12"/>
  <c r="AM370" i="12" s="1"/>
  <c r="AL370" i="12"/>
  <c r="AN370" i="12" s="1"/>
  <c r="D216" i="8"/>
  <c r="K244" i="8"/>
  <c r="P481" i="8"/>
  <c r="U482" i="12"/>
  <c r="Y482" i="12" s="1"/>
  <c r="L523" i="8"/>
  <c r="N523" i="8"/>
  <c r="V482" i="12"/>
  <c r="Z482" i="12" s="1"/>
  <c r="K162" i="8"/>
  <c r="U57" i="3"/>
  <c r="Y57" i="3" s="1"/>
  <c r="V57" i="3"/>
  <c r="Z57" i="3" s="1"/>
  <c r="G149" i="8"/>
  <c r="F149" i="8"/>
  <c r="T108" i="12"/>
  <c r="AD108" i="12" s="1"/>
  <c r="S108" i="12"/>
  <c r="AC108" i="12" s="1"/>
  <c r="AK343" i="12"/>
  <c r="AM343" i="12" s="1"/>
  <c r="AL343" i="12"/>
  <c r="AN343" i="12" s="1"/>
  <c r="S384" i="8"/>
  <c r="AG14" i="12"/>
  <c r="AI14" i="12" s="1"/>
  <c r="AH14" i="12"/>
  <c r="AJ14" i="12" s="1"/>
  <c r="R55" i="8"/>
  <c r="F447" i="8"/>
  <c r="G447" i="8"/>
  <c r="S406" i="12"/>
  <c r="AC406" i="12" s="1"/>
  <c r="T406" i="12"/>
  <c r="AD406" i="12" s="1"/>
  <c r="J115" i="8"/>
  <c r="R74" i="12"/>
  <c r="D264" i="8"/>
  <c r="K535" i="8"/>
  <c r="C238" i="8"/>
  <c r="E281" i="8"/>
  <c r="P551" i="8"/>
  <c r="E486" i="8"/>
  <c r="L104" i="8"/>
  <c r="U63" i="12"/>
  <c r="V63" i="12"/>
  <c r="Z63" i="12" s="1"/>
  <c r="N104" i="8"/>
  <c r="E274" i="8"/>
  <c r="O374" i="8"/>
  <c r="X333" i="12"/>
  <c r="AB333" i="12" s="1"/>
  <c r="Q374" i="8"/>
  <c r="W333" i="12"/>
  <c r="AA333" i="12" s="1"/>
  <c r="M418" i="8"/>
  <c r="P284" i="8"/>
  <c r="X29" i="3"/>
  <c r="AB29" i="3" s="1"/>
  <c r="W29" i="3"/>
  <c r="AA29" i="3" s="1"/>
  <c r="AG23" i="14"/>
  <c r="AH23" i="14"/>
  <c r="AJ23" i="14" s="1"/>
  <c r="AH23" i="3"/>
  <c r="AJ23" i="3" s="1"/>
  <c r="AG23" i="3"/>
  <c r="R34" i="14"/>
  <c r="I361" i="8"/>
  <c r="K63" i="8"/>
  <c r="I257" i="8"/>
  <c r="H214" i="8"/>
  <c r="S111" i="8"/>
  <c r="AL70" i="12"/>
  <c r="AN70" i="12" s="1"/>
  <c r="AK70" i="12"/>
  <c r="AM70" i="12" s="1"/>
  <c r="AH166" i="12"/>
  <c r="AJ166" i="12" s="1"/>
  <c r="R207" i="8"/>
  <c r="AG166" i="12"/>
  <c r="H69" i="8"/>
  <c r="U463" i="12"/>
  <c r="Y463" i="12" s="1"/>
  <c r="V463" i="12"/>
  <c r="Z463" i="12" s="1"/>
  <c r="L504" i="8"/>
  <c r="N504" i="8"/>
  <c r="AK47" i="3"/>
  <c r="AM47" i="3" s="1"/>
  <c r="AL47" i="3"/>
  <c r="AN47" i="3" s="1"/>
  <c r="R248" i="8"/>
  <c r="AH207" i="12"/>
  <c r="AJ207" i="12" s="1"/>
  <c r="AG207" i="12"/>
  <c r="AI207" i="12" s="1"/>
  <c r="S92" i="8"/>
  <c r="AK51" i="12"/>
  <c r="AM51" i="12" s="1"/>
  <c r="AL51" i="12"/>
  <c r="AN51" i="12" s="1"/>
  <c r="D120" i="8"/>
  <c r="V255" i="12"/>
  <c r="Z255" i="12" s="1"/>
  <c r="N296" i="8"/>
  <c r="L296" i="8"/>
  <c r="U255" i="12"/>
  <c r="Y255" i="12" s="1"/>
  <c r="AK35" i="15"/>
  <c r="AM35" i="15" s="1"/>
  <c r="AL35" i="15"/>
  <c r="AN35" i="15" s="1"/>
  <c r="R224" i="12"/>
  <c r="J265" i="8"/>
  <c r="AL97" i="12"/>
  <c r="AN97" i="12" s="1"/>
  <c r="S138" i="8"/>
  <c r="AK97" i="12"/>
  <c r="AM97" i="12" s="1"/>
  <c r="P513" i="8"/>
  <c r="AH34" i="13"/>
  <c r="AJ34" i="13" s="1"/>
  <c r="AG34" i="13"/>
  <c r="AH29" i="13"/>
  <c r="AJ29" i="13" s="1"/>
  <c r="AG29" i="13"/>
  <c r="C163" i="8"/>
  <c r="D472" i="8"/>
  <c r="E208" i="8"/>
  <c r="H510" i="8"/>
  <c r="T16" i="14"/>
  <c r="AD16" i="14" s="1"/>
  <c r="S16" i="14"/>
  <c r="H397" i="8"/>
  <c r="I536" i="8"/>
  <c r="AH198" i="12"/>
  <c r="AJ198" i="12" s="1"/>
  <c r="R239" i="8"/>
  <c r="AG198" i="12"/>
  <c r="AI198" i="12" s="1"/>
  <c r="D209" i="8"/>
  <c r="C357" i="8"/>
  <c r="P418" i="8"/>
  <c r="AH63" i="15"/>
  <c r="AJ63" i="15" s="1"/>
  <c r="AG63" i="15"/>
  <c r="AK286" i="12"/>
  <c r="AM286" i="12" s="1"/>
  <c r="S327" i="8"/>
  <c r="AL286" i="12"/>
  <c r="AN286" i="12" s="1"/>
  <c r="F52" i="8"/>
  <c r="G52" i="8"/>
  <c r="S11" i="12"/>
  <c r="AC11" i="12" s="1"/>
  <c r="T11" i="12"/>
  <c r="AD11" i="12" s="1"/>
  <c r="M471" i="8"/>
  <c r="N339" i="8"/>
  <c r="L339" i="8"/>
  <c r="V298" i="12"/>
  <c r="Z298" i="12" s="1"/>
  <c r="U298" i="12"/>
  <c r="Y298" i="12" s="1"/>
  <c r="S100" i="15"/>
  <c r="T100" i="15"/>
  <c r="AD100" i="15" s="1"/>
  <c r="T9" i="16"/>
  <c r="AD9" i="16" s="1"/>
  <c r="S9" i="16"/>
  <c r="R196" i="8"/>
  <c r="AH155" i="12"/>
  <c r="AJ155" i="12" s="1"/>
  <c r="AG155" i="12"/>
  <c r="AI155" i="12" s="1"/>
  <c r="P196" i="8"/>
  <c r="H105" i="8"/>
  <c r="E279" i="8"/>
  <c r="U60" i="12"/>
  <c r="L101" i="8"/>
  <c r="N101" i="8"/>
  <c r="V60" i="12"/>
  <c r="Z60" i="12" s="1"/>
  <c r="H430" i="8"/>
  <c r="E232" i="8"/>
  <c r="M104" i="8"/>
  <c r="K517" i="8"/>
  <c r="I78" i="8"/>
  <c r="J522" i="8"/>
  <c r="R481" i="12"/>
  <c r="H282" i="8"/>
  <c r="H509" i="8"/>
  <c r="C536" i="8"/>
  <c r="P508" i="8"/>
  <c r="T97" i="15"/>
  <c r="AD97" i="15" s="1"/>
  <c r="S97" i="15"/>
  <c r="P244" i="8"/>
  <c r="AG223" i="12"/>
  <c r="R264" i="8"/>
  <c r="AH223" i="12"/>
  <c r="AJ223" i="12" s="1"/>
  <c r="S44" i="12"/>
  <c r="T44" i="12"/>
  <c r="AD44" i="12" s="1"/>
  <c r="F85" i="8"/>
  <c r="T158" i="12"/>
  <c r="AD158" i="12" s="1"/>
  <c r="F199" i="8"/>
  <c r="S158" i="12"/>
  <c r="G199" i="8"/>
  <c r="R373" i="8"/>
  <c r="AH332" i="12"/>
  <c r="AJ332" i="12" s="1"/>
  <c r="AG332" i="12"/>
  <c r="AI332" i="12" s="1"/>
  <c r="V310" i="12"/>
  <c r="Z310" i="12" s="1"/>
  <c r="L351" i="8"/>
  <c r="U310" i="12"/>
  <c r="Y310" i="12" s="1"/>
  <c r="N351" i="8"/>
  <c r="D313" i="8"/>
  <c r="M519" i="8"/>
  <c r="H121" i="8"/>
  <c r="C547" i="8"/>
  <c r="R14" i="15"/>
  <c r="K116" i="8"/>
  <c r="AL330" i="12"/>
  <c r="AN330" i="12" s="1"/>
  <c r="S371" i="8"/>
  <c r="AK330" i="12"/>
  <c r="AM330" i="12" s="1"/>
  <c r="R225" i="12"/>
  <c r="J266" i="8"/>
  <c r="I340" i="8"/>
  <c r="J229" i="8"/>
  <c r="R188" i="12"/>
  <c r="F412" i="8"/>
  <c r="T371" i="12"/>
  <c r="AD371" i="12" s="1"/>
  <c r="G412" i="8"/>
  <c r="S371" i="12"/>
  <c r="AC371" i="12" s="1"/>
  <c r="P189" i="8"/>
  <c r="K167" i="8"/>
  <c r="V368" i="12"/>
  <c r="Z368" i="12" s="1"/>
  <c r="U368" i="12"/>
  <c r="Y368" i="12" s="1"/>
  <c r="N409" i="8"/>
  <c r="L409" i="8"/>
  <c r="P302" i="8"/>
  <c r="K261" i="8"/>
  <c r="AK221" i="12"/>
  <c r="AM221" i="12" s="1"/>
  <c r="AL221" i="12"/>
  <c r="AN221" i="12" s="1"/>
  <c r="S262" i="8"/>
  <c r="G363" i="8"/>
  <c r="S322" i="12"/>
  <c r="AC322" i="12" s="1"/>
  <c r="F363" i="8"/>
  <c r="T322" i="12"/>
  <c r="AD322" i="12" s="1"/>
  <c r="W59" i="15"/>
  <c r="X59" i="15"/>
  <c r="AB59" i="15" s="1"/>
  <c r="D354" i="8"/>
  <c r="R19" i="16"/>
  <c r="D365" i="8"/>
  <c r="P422" i="8"/>
  <c r="N289" i="8"/>
  <c r="V248" i="12"/>
  <c r="Z248" i="12" s="1"/>
  <c r="U248" i="12"/>
  <c r="Y248" i="12" s="1"/>
  <c r="L289" i="8"/>
  <c r="AG289" i="12"/>
  <c r="AH289" i="12"/>
  <c r="AJ289" i="12" s="1"/>
  <c r="R330" i="8"/>
  <c r="S550" i="8"/>
  <c r="AL509" i="12"/>
  <c r="AN509" i="12" s="1"/>
  <c r="AK509" i="12"/>
  <c r="AM509" i="12" s="1"/>
  <c r="AH15" i="14"/>
  <c r="AJ15" i="14" s="1"/>
  <c r="AG15" i="14"/>
  <c r="E283" i="8"/>
  <c r="AH88" i="12"/>
  <c r="AJ88" i="12" s="1"/>
  <c r="R129" i="8"/>
  <c r="AG88" i="12"/>
  <c r="R279" i="8"/>
  <c r="AH238" i="12"/>
  <c r="AJ238" i="12" s="1"/>
  <c r="AG238" i="12"/>
  <c r="W75" i="12"/>
  <c r="AA75" i="12" s="1"/>
  <c r="Q116" i="8"/>
  <c r="O116" i="8"/>
  <c r="X75" i="12"/>
  <c r="O136" i="8"/>
  <c r="Q136" i="8"/>
  <c r="X95" i="12"/>
  <c r="AB95" i="12" s="1"/>
  <c r="W95" i="12"/>
  <c r="J428" i="8"/>
  <c r="R387" i="12"/>
  <c r="P356" i="8"/>
  <c r="U35" i="3"/>
  <c r="Y35" i="3" s="1"/>
  <c r="V35" i="3"/>
  <c r="Z35" i="3" s="1"/>
  <c r="C472" i="8"/>
  <c r="AH21" i="16"/>
  <c r="AJ21" i="16" s="1"/>
  <c r="AG21" i="16"/>
  <c r="AI21" i="16" s="1"/>
  <c r="V224" i="12"/>
  <c r="Z224" i="12" s="1"/>
  <c r="N265" i="8"/>
  <c r="L265" i="8"/>
  <c r="U224" i="12"/>
  <c r="Y224" i="12" s="1"/>
  <c r="D280" i="8"/>
  <c r="W183" i="12"/>
  <c r="AA183" i="12" s="1"/>
  <c r="X183" i="12"/>
  <c r="Q224" i="8"/>
  <c r="O224" i="8"/>
  <c r="AG241" i="12"/>
  <c r="AI241" i="12" s="1"/>
  <c r="AH241" i="12"/>
  <c r="AJ241" i="12" s="1"/>
  <c r="R282" i="8"/>
  <c r="H275" i="8"/>
  <c r="X101" i="12"/>
  <c r="AB101" i="12" s="1"/>
  <c r="W101" i="12"/>
  <c r="AA101" i="12" s="1"/>
  <c r="O142" i="8"/>
  <c r="Q142" i="8"/>
  <c r="U256" i="12"/>
  <c r="Y256" i="12" s="1"/>
  <c r="L297" i="8"/>
  <c r="N297" i="8"/>
  <c r="V256" i="12"/>
  <c r="Z256" i="12" s="1"/>
  <c r="S64" i="12"/>
  <c r="AC64" i="12" s="1"/>
  <c r="F105" i="8"/>
  <c r="T64" i="12"/>
  <c r="AD64" i="12" s="1"/>
  <c r="G105" i="8"/>
  <c r="D98" i="8"/>
  <c r="D85" i="8"/>
  <c r="R91" i="3"/>
  <c r="P377" i="8"/>
  <c r="H545" i="8"/>
  <c r="K194" i="8"/>
  <c r="O271" i="8"/>
  <c r="X230" i="12"/>
  <c r="AB230" i="12" s="1"/>
  <c r="Q271" i="8"/>
  <c r="W230" i="12"/>
  <c r="AA230" i="12" s="1"/>
  <c r="I329" i="8"/>
  <c r="D187" i="8"/>
  <c r="L205" i="8"/>
  <c r="U164" i="12"/>
  <c r="Y164" i="12" s="1"/>
  <c r="N205" i="8"/>
  <c r="V164" i="12"/>
  <c r="Z164" i="12" s="1"/>
  <c r="AH506" i="12"/>
  <c r="AJ506" i="12" s="1"/>
  <c r="AG506" i="12"/>
  <c r="R547" i="8"/>
  <c r="R139" i="8"/>
  <c r="AG98" i="12"/>
  <c r="AI98" i="12" s="1"/>
  <c r="AH98" i="12"/>
  <c r="AJ98" i="12" s="1"/>
  <c r="H382" i="8"/>
  <c r="R85" i="15"/>
  <c r="K492" i="8"/>
  <c r="P187" i="8"/>
  <c r="G535" i="8"/>
  <c r="S494" i="12"/>
  <c r="AC494" i="12" s="1"/>
  <c r="T494" i="12"/>
  <c r="AD494" i="12" s="1"/>
  <c r="F535" i="8"/>
  <c r="P369" i="8"/>
  <c r="AK106" i="15"/>
  <c r="AM106" i="15" s="1"/>
  <c r="AL106" i="15"/>
  <c r="AN106" i="15" s="1"/>
  <c r="C120" i="8"/>
  <c r="K546" i="8"/>
  <c r="AG45" i="3"/>
  <c r="AI45" i="3" s="1"/>
  <c r="AH45" i="3"/>
  <c r="AJ45" i="3" s="1"/>
  <c r="C105" i="8"/>
  <c r="N329" i="8"/>
  <c r="V288" i="12"/>
  <c r="Z288" i="12" s="1"/>
  <c r="U288" i="12"/>
  <c r="Y288" i="12" s="1"/>
  <c r="L329" i="8"/>
  <c r="P396" i="8"/>
  <c r="K84" i="8"/>
  <c r="K366" i="8"/>
  <c r="S27" i="12"/>
  <c r="F68" i="8"/>
  <c r="T27" i="12"/>
  <c r="AD27" i="12" s="1"/>
  <c r="G68" i="8"/>
  <c r="H233" i="8"/>
  <c r="K465" i="8"/>
  <c r="J166" i="8"/>
  <c r="R125" i="12"/>
  <c r="L503" i="8"/>
  <c r="V462" i="12"/>
  <c r="Z462" i="12" s="1"/>
  <c r="N503" i="8"/>
  <c r="U462" i="12"/>
  <c r="Y462" i="12" s="1"/>
  <c r="J175" i="8"/>
  <c r="R134" i="12"/>
  <c r="X53" i="3"/>
  <c r="AB53" i="3" s="1"/>
  <c r="W53" i="3"/>
  <c r="AA53" i="3" s="1"/>
  <c r="R71" i="3"/>
  <c r="AH49" i="3"/>
  <c r="AJ49" i="3" s="1"/>
  <c r="AG49" i="3"/>
  <c r="AI49" i="3" s="1"/>
  <c r="S10" i="14"/>
  <c r="T10" i="14"/>
  <c r="AD10" i="14" s="1"/>
  <c r="G512" i="8"/>
  <c r="F512" i="8"/>
  <c r="S471" i="12"/>
  <c r="AC471" i="12" s="1"/>
  <c r="T471" i="12"/>
  <c r="AD471" i="12" s="1"/>
  <c r="U27" i="12"/>
  <c r="Y27" i="12" s="1"/>
  <c r="L68" i="8"/>
  <c r="V27" i="12"/>
  <c r="Z27" i="12" s="1"/>
  <c r="N68" i="8"/>
  <c r="V181" i="12"/>
  <c r="Z181" i="12" s="1"/>
  <c r="N222" i="8"/>
  <c r="U181" i="12"/>
  <c r="Y181" i="12" s="1"/>
  <c r="L222" i="8"/>
  <c r="M536" i="8"/>
  <c r="P237" i="8"/>
  <c r="S508" i="12"/>
  <c r="AC508" i="12" s="1"/>
  <c r="F549" i="8"/>
  <c r="G549" i="8"/>
  <c r="T508" i="12"/>
  <c r="AD508" i="12" s="1"/>
  <c r="AL103" i="3"/>
  <c r="AK103" i="3"/>
  <c r="AM103" i="3" s="1"/>
  <c r="L61" i="8"/>
  <c r="N61" i="8"/>
  <c r="V20" i="12"/>
  <c r="Z20" i="12" s="1"/>
  <c r="U20" i="12"/>
  <c r="Y20" i="12" s="1"/>
  <c r="P309" i="8"/>
  <c r="AK65" i="3"/>
  <c r="AM65" i="3" s="1"/>
  <c r="AL65" i="3"/>
  <c r="AN65" i="3" s="1"/>
  <c r="P159" i="8"/>
  <c r="W11" i="14"/>
  <c r="AA11" i="14" s="1"/>
  <c r="X11" i="14"/>
  <c r="O367" i="8"/>
  <c r="Q367" i="8"/>
  <c r="X326" i="12"/>
  <c r="W326" i="12"/>
  <c r="AA326" i="12" s="1"/>
  <c r="H543" i="8"/>
  <c r="K223" i="8"/>
  <c r="W21" i="3"/>
  <c r="AA21" i="3" s="1"/>
  <c r="X21" i="3"/>
  <c r="AB21" i="3" s="1"/>
  <c r="I183" i="8"/>
  <c r="K88" i="8"/>
  <c r="S161" i="8"/>
  <c r="AL120" i="12"/>
  <c r="AN120" i="12" s="1"/>
  <c r="AK120" i="12"/>
  <c r="AM120" i="12" s="1"/>
  <c r="R32" i="12"/>
  <c r="J73" i="8"/>
  <c r="D531" i="8"/>
  <c r="L509" i="8"/>
  <c r="U468" i="12"/>
  <c r="Y468" i="12" s="1"/>
  <c r="V468" i="12"/>
  <c r="Z468" i="12" s="1"/>
  <c r="N509" i="8"/>
  <c r="X508" i="12"/>
  <c r="AB508" i="12" s="1"/>
  <c r="O549" i="8"/>
  <c r="Q549" i="8"/>
  <c r="W508" i="12"/>
  <c r="P147" i="8"/>
  <c r="P167" i="8"/>
  <c r="E426" i="8"/>
  <c r="S8" i="16"/>
  <c r="AC8" i="16" s="1"/>
  <c r="T8" i="16"/>
  <c r="AD8" i="16" s="1"/>
  <c r="O118" i="8"/>
  <c r="X77" i="12"/>
  <c r="AB77" i="12" s="1"/>
  <c r="W77" i="12"/>
  <c r="AA77" i="12" s="1"/>
  <c r="Q118" i="8"/>
  <c r="R35" i="12"/>
  <c r="J76" i="8"/>
  <c r="Q378" i="8"/>
  <c r="W337" i="12"/>
  <c r="AA337" i="12" s="1"/>
  <c r="O378" i="8"/>
  <c r="X337" i="12"/>
  <c r="O287" i="8"/>
  <c r="Q287" i="8"/>
  <c r="X246" i="12"/>
  <c r="W246" i="12"/>
  <c r="AA246" i="12" s="1"/>
  <c r="J491" i="8"/>
  <c r="R450" i="12"/>
  <c r="K543" i="8"/>
  <c r="F201" i="8"/>
  <c r="G201" i="8"/>
  <c r="T160" i="12"/>
  <c r="AD160" i="12" s="1"/>
  <c r="S160" i="12"/>
  <c r="AC160" i="12" s="1"/>
  <c r="AL147" i="12"/>
  <c r="AN147" i="12" s="1"/>
  <c r="S188" i="8"/>
  <c r="AK147" i="12"/>
  <c r="AM147" i="12" s="1"/>
  <c r="D205" i="8"/>
  <c r="I364" i="8"/>
  <c r="P453" i="8"/>
  <c r="P376" i="8"/>
  <c r="P341" i="8"/>
  <c r="AH457" i="12"/>
  <c r="AJ457" i="12" s="1"/>
  <c r="AG457" i="12"/>
  <c r="AI457" i="12" s="1"/>
  <c r="R498" i="8"/>
  <c r="N255" i="8"/>
  <c r="U214" i="12"/>
  <c r="Y214" i="12" s="1"/>
  <c r="L255" i="8"/>
  <c r="V214" i="12"/>
  <c r="Z214" i="12" s="1"/>
  <c r="W306" i="12"/>
  <c r="O347" i="8"/>
  <c r="Q347" i="8"/>
  <c r="X306" i="12"/>
  <c r="AB306" i="12" s="1"/>
  <c r="T165" i="12"/>
  <c r="AD165" i="12" s="1"/>
  <c r="S165" i="12"/>
  <c r="G206" i="8"/>
  <c r="F206" i="8"/>
  <c r="X14" i="3"/>
  <c r="AB14" i="3" s="1"/>
  <c r="W14" i="3"/>
  <c r="AA14" i="3" s="1"/>
  <c r="Q259" i="8"/>
  <c r="W218" i="12"/>
  <c r="AA218" i="12" s="1"/>
  <c r="O259" i="8"/>
  <c r="X218" i="12"/>
  <c r="AB218" i="12" s="1"/>
  <c r="I434" i="8"/>
  <c r="R74" i="15"/>
  <c r="I218" i="8"/>
  <c r="J188" i="8"/>
  <c r="R147" i="12"/>
  <c r="G404" i="8"/>
  <c r="T363" i="12"/>
  <c r="AD363" i="12" s="1"/>
  <c r="F404" i="8"/>
  <c r="S363" i="12"/>
  <c r="AC363" i="12" s="1"/>
  <c r="L164" i="8"/>
  <c r="V123" i="12"/>
  <c r="Z123" i="12" s="1"/>
  <c r="N164" i="8"/>
  <c r="U123" i="12"/>
  <c r="Y123" i="12" s="1"/>
  <c r="AL68" i="15"/>
  <c r="AN68" i="15" s="1"/>
  <c r="AK68" i="15"/>
  <c r="AM68" i="15" s="1"/>
  <c r="R78" i="3"/>
  <c r="AH472" i="12"/>
  <c r="AJ472" i="12" s="1"/>
  <c r="R513" i="8"/>
  <c r="AG472" i="12"/>
  <c r="P222" i="8"/>
  <c r="C216" i="8"/>
  <c r="AH40" i="15"/>
  <c r="AJ40" i="15" s="1"/>
  <c r="AG40" i="15"/>
  <c r="E462" i="8"/>
  <c r="S184" i="12"/>
  <c r="AC184" i="12" s="1"/>
  <c r="T184" i="12"/>
  <c r="AD184" i="12" s="1"/>
  <c r="G225" i="8"/>
  <c r="F225" i="8"/>
  <c r="C327" i="8"/>
  <c r="S465" i="12"/>
  <c r="AC465" i="12" s="1"/>
  <c r="G506" i="8"/>
  <c r="T465" i="12"/>
  <c r="AD465" i="12" s="1"/>
  <c r="F506" i="8"/>
  <c r="W24" i="14"/>
  <c r="AA24" i="14" s="1"/>
  <c r="X24" i="14"/>
  <c r="H249" i="8"/>
  <c r="H260" i="8"/>
  <c r="M113" i="8"/>
  <c r="F431" i="8"/>
  <c r="G431" i="8"/>
  <c r="S390" i="12"/>
  <c r="T390" i="12"/>
  <c r="AD390" i="12" s="1"/>
  <c r="I80" i="8"/>
  <c r="P180" i="8"/>
  <c r="AK273" i="12"/>
  <c r="AM273" i="12" s="1"/>
  <c r="AL273" i="12"/>
  <c r="AN273" i="12" s="1"/>
  <c r="S314" i="8"/>
  <c r="D528" i="8"/>
  <c r="T172" i="12"/>
  <c r="AD172" i="12" s="1"/>
  <c r="G213" i="8"/>
  <c r="S172" i="12"/>
  <c r="AC172" i="12" s="1"/>
  <c r="F213" i="8"/>
  <c r="AL12" i="13"/>
  <c r="AN12" i="13" s="1"/>
  <c r="AK12" i="13"/>
  <c r="AM12" i="13" s="1"/>
  <c r="E223" i="8"/>
  <c r="K369" i="8"/>
  <c r="C436" i="8"/>
  <c r="X32" i="15"/>
  <c r="AB32" i="15" s="1"/>
  <c r="W32" i="15"/>
  <c r="AL13" i="12"/>
  <c r="AN13" i="12" s="1"/>
  <c r="AK13" i="12"/>
  <c r="AM13" i="12" s="1"/>
  <c r="S54" i="8"/>
  <c r="C67" i="8"/>
  <c r="I367" i="8"/>
  <c r="M309" i="8"/>
  <c r="V314" i="12"/>
  <c r="Z314" i="12" s="1"/>
  <c r="L355" i="8"/>
  <c r="U314" i="12"/>
  <c r="Y314" i="12" s="1"/>
  <c r="N355" i="8"/>
  <c r="C531" i="8"/>
  <c r="I453" i="8"/>
  <c r="E224" i="8"/>
  <c r="D342" i="8"/>
  <c r="AL87" i="15"/>
  <c r="AN87" i="15" s="1"/>
  <c r="AK87" i="15"/>
  <c r="AM87" i="15" s="1"/>
  <c r="K221" i="8"/>
  <c r="AG42" i="3"/>
  <c r="AI42" i="3" s="1"/>
  <c r="AH42" i="3"/>
  <c r="AJ42" i="3" s="1"/>
  <c r="J534" i="8"/>
  <c r="R493" i="12"/>
  <c r="R7" i="15"/>
  <c r="J277" i="8"/>
  <c r="R236" i="12"/>
  <c r="AK49" i="12"/>
  <c r="S90" i="8"/>
  <c r="AL49" i="12"/>
  <c r="AN49" i="12" s="1"/>
  <c r="I463" i="8"/>
  <c r="X11" i="16"/>
  <c r="AB11" i="16" s="1"/>
  <c r="W11" i="16"/>
  <c r="AA11" i="16" s="1"/>
  <c r="U195" i="12"/>
  <c r="Y195" i="12" s="1"/>
  <c r="L236" i="8"/>
  <c r="V195" i="12"/>
  <c r="Z195" i="12" s="1"/>
  <c r="N236" i="8"/>
  <c r="AG409" i="12"/>
  <c r="AI409" i="12" s="1"/>
  <c r="AH409" i="12"/>
  <c r="AJ409" i="12" s="1"/>
  <c r="R450" i="8"/>
  <c r="I57" i="8"/>
  <c r="S340" i="8"/>
  <c r="AK299" i="12"/>
  <c r="AM299" i="12" s="1"/>
  <c r="AL299" i="12"/>
  <c r="AN299" i="12" s="1"/>
  <c r="AH218" i="12"/>
  <c r="AJ218" i="12" s="1"/>
  <c r="R259" i="8"/>
  <c r="AG218" i="12"/>
  <c r="AI218" i="12" s="1"/>
  <c r="C108" i="8"/>
  <c r="C479" i="8"/>
  <c r="M91" i="8"/>
  <c r="I171" i="8"/>
  <c r="T42" i="12"/>
  <c r="AD42" i="12" s="1"/>
  <c r="F83" i="8"/>
  <c r="S42" i="12"/>
  <c r="AC42" i="12" s="1"/>
  <c r="G83" i="8"/>
  <c r="C291" i="8"/>
  <c r="I410" i="8"/>
  <c r="M52" i="8"/>
  <c r="T10" i="13"/>
  <c r="AD10" i="13" s="1"/>
  <c r="S10" i="13"/>
  <c r="AC10" i="13" s="1"/>
  <c r="C48" i="8"/>
  <c r="J337" i="8"/>
  <c r="R296" i="12"/>
  <c r="H438" i="8"/>
  <c r="J95" i="8"/>
  <c r="R54" i="12"/>
  <c r="I111" i="8"/>
  <c r="E62" i="8"/>
  <c r="T285" i="12"/>
  <c r="AD285" i="12" s="1"/>
  <c r="G326" i="8"/>
  <c r="S285" i="12"/>
  <c r="AC285" i="12" s="1"/>
  <c r="F326" i="8"/>
  <c r="G478" i="8"/>
  <c r="S437" i="12"/>
  <c r="AC437" i="12" s="1"/>
  <c r="F478" i="8"/>
  <c r="T437" i="12"/>
  <c r="AD437" i="12" s="1"/>
  <c r="T43" i="15"/>
  <c r="AD43" i="15" s="1"/>
  <c r="S43" i="15"/>
  <c r="AC43" i="15" s="1"/>
  <c r="C285" i="8"/>
  <c r="T72" i="15"/>
  <c r="AD72" i="15" s="1"/>
  <c r="S72" i="15"/>
  <c r="D123" i="8"/>
  <c r="AH152" i="12"/>
  <c r="AJ152" i="12" s="1"/>
  <c r="R193" i="8"/>
  <c r="AG152" i="12"/>
  <c r="E267" i="8"/>
  <c r="H133" i="8"/>
  <c r="D248" i="8"/>
  <c r="G216" i="8"/>
  <c r="S175" i="12"/>
  <c r="F216" i="8"/>
  <c r="T175" i="12"/>
  <c r="AD175" i="12" s="1"/>
  <c r="C194" i="8"/>
  <c r="O195" i="8"/>
  <c r="X154" i="12"/>
  <c r="AB154" i="12" s="1"/>
  <c r="Q195" i="8"/>
  <c r="W154" i="12"/>
  <c r="AA154" i="12" s="1"/>
  <c r="G393" i="8"/>
  <c r="S352" i="12"/>
  <c r="AC352" i="12" s="1"/>
  <c r="T352" i="12"/>
  <c r="AD352" i="12" s="1"/>
  <c r="F393" i="8"/>
  <c r="D175" i="8"/>
  <c r="L361" i="8"/>
  <c r="V320" i="12"/>
  <c r="Z320" i="12" s="1"/>
  <c r="U320" i="12"/>
  <c r="N361" i="8"/>
  <c r="D442" i="8"/>
  <c r="T53" i="15"/>
  <c r="AD53" i="15" s="1"/>
  <c r="S53" i="15"/>
  <c r="H476" i="8"/>
  <c r="H182" i="8"/>
  <c r="E119" i="8"/>
  <c r="W240" i="12"/>
  <c r="Q281" i="8"/>
  <c r="X240" i="12"/>
  <c r="AB240" i="12" s="1"/>
  <c r="O281" i="8"/>
  <c r="I474" i="8"/>
  <c r="S522" i="8"/>
  <c r="AL481" i="12"/>
  <c r="AN481" i="12" s="1"/>
  <c r="AK481" i="12"/>
  <c r="AM481" i="12" s="1"/>
  <c r="D520" i="8"/>
  <c r="I351" i="8"/>
  <c r="F479" i="8"/>
  <c r="T438" i="12"/>
  <c r="AD438" i="12" s="1"/>
  <c r="G479" i="8"/>
  <c r="S438" i="12"/>
  <c r="AC438" i="12" s="1"/>
  <c r="AK55" i="15"/>
  <c r="AM55" i="15" s="1"/>
  <c r="AL55" i="15"/>
  <c r="AN55" i="15" s="1"/>
  <c r="I448" i="8"/>
  <c r="I136" i="8"/>
  <c r="P56" i="8"/>
  <c r="C395" i="8"/>
  <c r="S389" i="12"/>
  <c r="AC389" i="12" s="1"/>
  <c r="T389" i="12"/>
  <c r="AD389" i="12" s="1"/>
  <c r="G430" i="8"/>
  <c r="F430" i="8"/>
  <c r="D522" i="8"/>
  <c r="AK54" i="3"/>
  <c r="AM54" i="3" s="1"/>
  <c r="AL54" i="3"/>
  <c r="AN54" i="3" s="1"/>
  <c r="V26" i="15"/>
  <c r="Z26" i="15" s="1"/>
  <c r="U26" i="15"/>
  <c r="Y26" i="15" s="1"/>
  <c r="J142" i="8"/>
  <c r="R101" i="12"/>
  <c r="R210" i="12"/>
  <c r="J251" i="8"/>
  <c r="D170" i="8"/>
  <c r="AL197" i="12"/>
  <c r="AN197" i="12" s="1"/>
  <c r="AK197" i="12"/>
  <c r="AM197" i="12" s="1"/>
  <c r="S238" i="8"/>
  <c r="K216" i="8"/>
  <c r="H478" i="8"/>
  <c r="U149" i="12"/>
  <c r="Y149" i="12" s="1"/>
  <c r="V149" i="12"/>
  <c r="Z149" i="12" s="1"/>
  <c r="L190" i="8"/>
  <c r="N190" i="8"/>
  <c r="O444" i="8"/>
  <c r="W403" i="12"/>
  <c r="Q444" i="8"/>
  <c r="X403" i="12"/>
  <c r="AB403" i="12" s="1"/>
  <c r="P82" i="8"/>
  <c r="AL308" i="12"/>
  <c r="AN308" i="12" s="1"/>
  <c r="AK308" i="12"/>
  <c r="AM308" i="12" s="1"/>
  <c r="S349" i="8"/>
  <c r="AH510" i="12"/>
  <c r="AJ510" i="12" s="1"/>
  <c r="AG510" i="12"/>
  <c r="R551" i="8"/>
  <c r="AG309" i="12"/>
  <c r="AI309" i="12" s="1"/>
  <c r="AH309" i="12"/>
  <c r="AJ309" i="12" s="1"/>
  <c r="R350" i="8"/>
  <c r="AH30" i="14"/>
  <c r="AJ30" i="14" s="1"/>
  <c r="AG30" i="14"/>
  <c r="C351" i="8"/>
  <c r="X107" i="12"/>
  <c r="AB107" i="12" s="1"/>
  <c r="W107" i="12"/>
  <c r="O148" i="8"/>
  <c r="Q148" i="8"/>
  <c r="W29" i="14"/>
  <c r="AA29" i="14" s="1"/>
  <c r="X29" i="14"/>
  <c r="L121" i="8"/>
  <c r="V80" i="12"/>
  <c r="Z80" i="12" s="1"/>
  <c r="N121" i="8"/>
  <c r="U80" i="12"/>
  <c r="Y80" i="12" s="1"/>
  <c r="R31" i="14"/>
  <c r="AG414" i="12"/>
  <c r="AH414" i="12"/>
  <c r="AJ414" i="12" s="1"/>
  <c r="R455" i="8"/>
  <c r="N531" i="8"/>
  <c r="V490" i="12"/>
  <c r="Z490" i="12" s="1"/>
  <c r="U490" i="12"/>
  <c r="Y490" i="12" s="1"/>
  <c r="L531" i="8"/>
  <c r="R406" i="8"/>
  <c r="AG365" i="12"/>
  <c r="AH365" i="12"/>
  <c r="AJ365" i="12" s="1"/>
  <c r="J228" i="8"/>
  <c r="R187" i="12"/>
  <c r="I322" i="8"/>
  <c r="J198" i="8"/>
  <c r="R157" i="12"/>
  <c r="C93" i="8"/>
  <c r="M257" i="8"/>
  <c r="I438" i="8"/>
  <c r="P50" i="8"/>
  <c r="F401" i="8"/>
  <c r="T360" i="12"/>
  <c r="AD360" i="12" s="1"/>
  <c r="S360" i="12"/>
  <c r="AC360" i="12" s="1"/>
  <c r="G401" i="8"/>
  <c r="AK61" i="15"/>
  <c r="AM61" i="15" s="1"/>
  <c r="AL61" i="15"/>
  <c r="AN61" i="15" s="1"/>
  <c r="G364" i="8"/>
  <c r="S323" i="12"/>
  <c r="AC323" i="12" s="1"/>
  <c r="F364" i="8"/>
  <c r="T323" i="12"/>
  <c r="AD323" i="12" s="1"/>
  <c r="P75" i="8"/>
  <c r="P133" i="8"/>
  <c r="M510" i="8"/>
  <c r="K532" i="8"/>
  <c r="T8" i="3"/>
  <c r="AD8" i="3" s="1"/>
  <c r="S8" i="3"/>
  <c r="AC8" i="3" s="1"/>
  <c r="U26" i="12"/>
  <c r="Y26" i="12" s="1"/>
  <c r="V26" i="12"/>
  <c r="Z26" i="12" s="1"/>
  <c r="L67" i="8"/>
  <c r="N67" i="8"/>
  <c r="H190" i="8"/>
  <c r="K485" i="8"/>
  <c r="AH154" i="12"/>
  <c r="AJ154" i="12" s="1"/>
  <c r="R195" i="8"/>
  <c r="AG154" i="12"/>
  <c r="I392" i="8"/>
  <c r="AK76" i="3"/>
  <c r="AM76" i="3" s="1"/>
  <c r="AL76" i="3"/>
  <c r="X395" i="12"/>
  <c r="AB395" i="12" s="1"/>
  <c r="W395" i="12"/>
  <c r="Q436" i="8"/>
  <c r="O436" i="8"/>
  <c r="C321" i="8"/>
  <c r="J526" i="8"/>
  <c r="R485" i="12"/>
  <c r="AG375" i="12"/>
  <c r="AI375" i="12" s="1"/>
  <c r="AH375" i="12"/>
  <c r="AJ375" i="12" s="1"/>
  <c r="R416" i="8"/>
  <c r="AK28" i="3"/>
  <c r="AM28" i="3" s="1"/>
  <c r="AL28" i="3"/>
  <c r="AN28" i="3" s="1"/>
  <c r="K512" i="8"/>
  <c r="K95" i="8"/>
  <c r="I207" i="8"/>
  <c r="AK349" i="12"/>
  <c r="AL349" i="12"/>
  <c r="AN349" i="12" s="1"/>
  <c r="S390" i="8"/>
  <c r="I291" i="8"/>
  <c r="V342" i="12"/>
  <c r="Z342" i="12" s="1"/>
  <c r="U342" i="12"/>
  <c r="L383" i="8"/>
  <c r="N383" i="8"/>
  <c r="C523" i="8"/>
  <c r="M422" i="8"/>
  <c r="D457" i="8"/>
  <c r="AK14" i="16"/>
  <c r="AM14" i="16" s="1"/>
  <c r="AL14" i="16"/>
  <c r="AN14" i="16" s="1"/>
  <c r="R20" i="13"/>
  <c r="AG236" i="12"/>
  <c r="R277" i="8"/>
  <c r="AH236" i="12"/>
  <c r="AJ236" i="12" s="1"/>
  <c r="AH7" i="3"/>
  <c r="AJ7" i="3" s="1"/>
  <c r="AG7" i="3"/>
  <c r="K378" i="8"/>
  <c r="AG17" i="14"/>
  <c r="AH17" i="14"/>
  <c r="AJ17" i="14" s="1"/>
  <c r="M139" i="8"/>
  <c r="AL235" i="12"/>
  <c r="AN235" i="12" s="1"/>
  <c r="S276" i="8"/>
  <c r="AK235" i="12"/>
  <c r="AM235" i="12" s="1"/>
  <c r="U132" i="12"/>
  <c r="Y132" i="12" s="1"/>
  <c r="L173" i="8"/>
  <c r="V132" i="12"/>
  <c r="Z132" i="12" s="1"/>
  <c r="N173" i="8"/>
  <c r="C314" i="8"/>
  <c r="D79" i="8"/>
  <c r="Q500" i="8"/>
  <c r="W459" i="12"/>
  <c r="AA459" i="12" s="1"/>
  <c r="O500" i="8"/>
  <c r="X459" i="12"/>
  <c r="H287" i="8"/>
  <c r="J168" i="8"/>
  <c r="R127" i="12"/>
  <c r="R469" i="12"/>
  <c r="J510" i="8"/>
  <c r="P293" i="8"/>
  <c r="C429" i="8"/>
  <c r="AK31" i="14"/>
  <c r="AM31" i="14" s="1"/>
  <c r="AL31" i="14"/>
  <c r="AN31" i="14" s="1"/>
  <c r="E132" i="8"/>
  <c r="M397" i="8"/>
  <c r="AK396" i="12"/>
  <c r="AM396" i="12" s="1"/>
  <c r="S437" i="8"/>
  <c r="AL396" i="12"/>
  <c r="AN396" i="12" s="1"/>
  <c r="D296" i="8"/>
  <c r="W85" i="15"/>
  <c r="X85" i="15"/>
  <c r="AB85" i="15" s="1"/>
  <c r="I182" i="8"/>
  <c r="C387" i="8"/>
  <c r="C191" i="8"/>
  <c r="I534" i="8"/>
  <c r="AH52" i="15"/>
  <c r="AJ52" i="15" s="1"/>
  <c r="AG52" i="15"/>
  <c r="AI52" i="15" s="1"/>
  <c r="R184" i="12"/>
  <c r="J225" i="8"/>
  <c r="AH143" i="12"/>
  <c r="AJ143" i="12" s="1"/>
  <c r="R184" i="8"/>
  <c r="AG143" i="12"/>
  <c r="AI143" i="12" s="1"/>
  <c r="D458" i="8"/>
  <c r="S288" i="8"/>
  <c r="AL247" i="12"/>
  <c r="AN247" i="12" s="1"/>
  <c r="AK247" i="12"/>
  <c r="AM247" i="12" s="1"/>
  <c r="T92" i="3"/>
  <c r="AD92" i="3" s="1"/>
  <c r="S92" i="3"/>
  <c r="C267" i="8"/>
  <c r="J530" i="8"/>
  <c r="R489" i="12"/>
  <c r="X104" i="12"/>
  <c r="W104" i="12"/>
  <c r="AA104" i="12" s="1"/>
  <c r="Q145" i="8"/>
  <c r="O145" i="8"/>
  <c r="D89" i="8"/>
  <c r="V170" i="12"/>
  <c r="Z170" i="12" s="1"/>
  <c r="U170" i="12"/>
  <c r="Y170" i="12" s="1"/>
  <c r="N211" i="8"/>
  <c r="L211" i="8"/>
  <c r="I515" i="8"/>
  <c r="I541" i="8"/>
  <c r="C516" i="8"/>
  <c r="H125" i="8"/>
  <c r="R158" i="12"/>
  <c r="J199" i="8"/>
  <c r="K169" i="8"/>
  <c r="C283" i="8"/>
  <c r="K468" i="8"/>
  <c r="H529" i="8"/>
  <c r="R444" i="12"/>
  <c r="J485" i="8"/>
  <c r="AG402" i="12"/>
  <c r="R443" i="8"/>
  <c r="AH402" i="12"/>
  <c r="AJ402" i="12" s="1"/>
  <c r="AK89" i="3"/>
  <c r="AM89" i="3" s="1"/>
  <c r="AL89" i="3"/>
  <c r="AN89" i="3" s="1"/>
  <c r="S366" i="12"/>
  <c r="AC366" i="12" s="1"/>
  <c r="T366" i="12"/>
  <c r="AD366" i="12" s="1"/>
  <c r="G407" i="8"/>
  <c r="F407" i="8"/>
  <c r="AK44" i="3"/>
  <c r="AM44" i="3" s="1"/>
  <c r="AL44" i="3"/>
  <c r="AN44" i="3" s="1"/>
  <c r="C371" i="8"/>
  <c r="AL26" i="14"/>
  <c r="AN26" i="14" s="1"/>
  <c r="AK26" i="14"/>
  <c r="AM26" i="14" s="1"/>
  <c r="H167" i="8"/>
  <c r="I393" i="8"/>
  <c r="V45" i="3"/>
  <c r="Z45" i="3" s="1"/>
  <c r="U45" i="3"/>
  <c r="Y45" i="3" s="1"/>
  <c r="U23" i="15"/>
  <c r="V23" i="15"/>
  <c r="Z23" i="15" s="1"/>
  <c r="C461" i="8"/>
  <c r="R126" i="12"/>
  <c r="J167" i="8"/>
  <c r="I116" i="8"/>
  <c r="K451" i="8"/>
  <c r="E88" i="8"/>
  <c r="R41" i="15"/>
  <c r="F197" i="8"/>
  <c r="S156" i="12"/>
  <c r="G197" i="8"/>
  <c r="T156" i="12"/>
  <c r="AD156" i="12" s="1"/>
  <c r="K62" i="8"/>
  <c r="AH23" i="16"/>
  <c r="AJ23" i="16" s="1"/>
  <c r="AG23" i="16"/>
  <c r="K204" i="8"/>
  <c r="AL75" i="3"/>
  <c r="AN75" i="3" s="1"/>
  <c r="AK75" i="3"/>
  <c r="AM75" i="3" s="1"/>
  <c r="V94" i="15"/>
  <c r="Z94" i="15" s="1"/>
  <c r="U94" i="15"/>
  <c r="Y94" i="15" s="1"/>
  <c r="X42" i="3"/>
  <c r="AB42" i="3" s="1"/>
  <c r="W42" i="3"/>
  <c r="AA42" i="3" s="1"/>
  <c r="C378" i="8"/>
  <c r="K58" i="8"/>
  <c r="S268" i="12"/>
  <c r="AC268" i="12" s="1"/>
  <c r="F309" i="8"/>
  <c r="T268" i="12"/>
  <c r="AD268" i="12" s="1"/>
  <c r="G309" i="8"/>
  <c r="V65" i="15"/>
  <c r="Z65" i="15" s="1"/>
  <c r="U65" i="15"/>
  <c r="I478" i="8"/>
  <c r="AL67" i="12"/>
  <c r="AN67" i="12" s="1"/>
  <c r="AK67" i="12"/>
  <c r="AM67" i="12" s="1"/>
  <c r="S108" i="8"/>
  <c r="K296" i="8"/>
  <c r="V12" i="13"/>
  <c r="Z12" i="13" s="1"/>
  <c r="U12" i="13"/>
  <c r="J441" i="8"/>
  <c r="R400" i="12"/>
  <c r="T85" i="15"/>
  <c r="AD85" i="15" s="1"/>
  <c r="S85" i="15"/>
  <c r="AC85" i="15" s="1"/>
  <c r="P136" i="8"/>
  <c r="AL332" i="12"/>
  <c r="AN332" i="12" s="1"/>
  <c r="AK332" i="12"/>
  <c r="AM332" i="12" s="1"/>
  <c r="S373" i="8"/>
  <c r="AK103" i="15"/>
  <c r="AM103" i="15" s="1"/>
  <c r="AL103" i="15"/>
  <c r="AN103" i="15" s="1"/>
  <c r="U82" i="12"/>
  <c r="Y82" i="12" s="1"/>
  <c r="L123" i="8"/>
  <c r="V82" i="12"/>
  <c r="Z82" i="12" s="1"/>
  <c r="N123" i="8"/>
  <c r="AK11" i="12"/>
  <c r="AM11" i="12" s="1"/>
  <c r="AL11" i="12"/>
  <c r="AN11" i="12" s="1"/>
  <c r="S52" i="8"/>
  <c r="AH344" i="12"/>
  <c r="AJ344" i="12" s="1"/>
  <c r="R385" i="8"/>
  <c r="AG344" i="12"/>
  <c r="AI344" i="12" s="1"/>
  <c r="C146" i="8"/>
  <c r="W46" i="3"/>
  <c r="AA46" i="3" s="1"/>
  <c r="X46" i="3"/>
  <c r="AB46" i="3" s="1"/>
  <c r="H120" i="8"/>
  <c r="P533" i="8"/>
  <c r="H176" i="8"/>
  <c r="T21" i="13"/>
  <c r="AD21" i="13" s="1"/>
  <c r="S21" i="13"/>
  <c r="AH351" i="12"/>
  <c r="AJ351" i="12" s="1"/>
  <c r="R392" i="8"/>
  <c r="AG351" i="12"/>
  <c r="AI351" i="12" s="1"/>
  <c r="M169" i="8"/>
  <c r="R405" i="12"/>
  <c r="J446" i="8"/>
  <c r="E193" i="8"/>
  <c r="J320" i="8"/>
  <c r="R279" i="12"/>
  <c r="T14" i="16"/>
  <c r="AD14" i="16" s="1"/>
  <c r="S14" i="16"/>
  <c r="AC14" i="16" s="1"/>
  <c r="D421" i="8"/>
  <c r="X89" i="12"/>
  <c r="O130" i="8"/>
  <c r="W89" i="12"/>
  <c r="AA89" i="12" s="1"/>
  <c r="Q130" i="8"/>
  <c r="D80" i="8"/>
  <c r="M470" i="8"/>
  <c r="AL403" i="12"/>
  <c r="AN403" i="12" s="1"/>
  <c r="S444" i="8"/>
  <c r="AK403" i="12"/>
  <c r="AM403" i="12" s="1"/>
  <c r="K476" i="8"/>
  <c r="AH399" i="12"/>
  <c r="AJ399" i="12" s="1"/>
  <c r="AG399" i="12"/>
  <c r="R440" i="8"/>
  <c r="W72" i="3"/>
  <c r="AA72" i="3" s="1"/>
  <c r="X72" i="3"/>
  <c r="AB72" i="3" s="1"/>
  <c r="E186" i="8"/>
  <c r="O139" i="8"/>
  <c r="X98" i="12"/>
  <c r="Q139" i="8"/>
  <c r="W98" i="12"/>
  <c r="AA98" i="12" s="1"/>
  <c r="C535" i="8"/>
  <c r="E271" i="8"/>
  <c r="W228" i="12"/>
  <c r="AA228" i="12" s="1"/>
  <c r="Q269" i="8"/>
  <c r="O269" i="8"/>
  <c r="X228" i="12"/>
  <c r="AG278" i="12"/>
  <c r="AH278" i="12"/>
  <c r="AJ278" i="12" s="1"/>
  <c r="R319" i="8"/>
  <c r="E68" i="8"/>
  <c r="AK406" i="12"/>
  <c r="AM406" i="12" s="1"/>
  <c r="S447" i="8"/>
  <c r="AL406" i="12"/>
  <c r="AN406" i="12" s="1"/>
  <c r="C170" i="8"/>
  <c r="P273" i="8"/>
  <c r="F510" i="8"/>
  <c r="G510" i="8"/>
  <c r="T469" i="12"/>
  <c r="AD469" i="12" s="1"/>
  <c r="S469" i="12"/>
  <c r="E141" i="8"/>
  <c r="C268" i="8"/>
  <c r="S323" i="8"/>
  <c r="AK282" i="12"/>
  <c r="AM282" i="12" s="1"/>
  <c r="AL282" i="12"/>
  <c r="AN282" i="12" s="1"/>
  <c r="I398" i="8"/>
  <c r="L134" i="8"/>
  <c r="N134" i="8"/>
  <c r="U93" i="12"/>
  <c r="Y93" i="12" s="1"/>
  <c r="V93" i="12"/>
  <c r="Z93" i="12" s="1"/>
  <c r="R349" i="12"/>
  <c r="J390" i="8"/>
  <c r="W31" i="3"/>
  <c r="AA31" i="3" s="1"/>
  <c r="X31" i="3"/>
  <c r="AB31" i="3" s="1"/>
  <c r="J486" i="8"/>
  <c r="R445" i="12"/>
  <c r="K403" i="8"/>
  <c r="AH69" i="3"/>
  <c r="AJ69" i="3" s="1"/>
  <c r="AG69" i="3"/>
  <c r="R426" i="12"/>
  <c r="J467" i="8"/>
  <c r="X15" i="13"/>
  <c r="W15" i="13"/>
  <c r="AA15" i="13" s="1"/>
  <c r="AG303" i="12"/>
  <c r="R344" i="8"/>
  <c r="AH303" i="12"/>
  <c r="AJ303" i="12" s="1"/>
  <c r="K447" i="8"/>
  <c r="S525" i="8"/>
  <c r="AK484" i="12"/>
  <c r="AM484" i="12" s="1"/>
  <c r="AL484" i="12"/>
  <c r="AN484" i="12" s="1"/>
  <c r="H343" i="8"/>
  <c r="AK35" i="14"/>
  <c r="AM35" i="14" s="1"/>
  <c r="AL35" i="14"/>
  <c r="AN35" i="14" s="1"/>
  <c r="C445" i="8"/>
  <c r="AK23" i="13"/>
  <c r="AM23" i="13" s="1"/>
  <c r="AL23" i="13"/>
  <c r="AN23" i="13" s="1"/>
  <c r="W58" i="12"/>
  <c r="AA58" i="12" s="1"/>
  <c r="Q99" i="8"/>
  <c r="X58" i="12"/>
  <c r="O99" i="8"/>
  <c r="R182" i="12"/>
  <c r="J223" i="8"/>
  <c r="U8" i="14"/>
  <c r="Y8" i="14" s="1"/>
  <c r="V8" i="14"/>
  <c r="Z8" i="14" s="1"/>
  <c r="X10" i="16"/>
  <c r="W10" i="16"/>
  <c r="AA10" i="16" s="1"/>
  <c r="C131" i="8"/>
  <c r="R360" i="12"/>
  <c r="J401" i="8"/>
  <c r="C261" i="8"/>
  <c r="E252" i="8"/>
  <c r="E55" i="8"/>
  <c r="D350" i="8"/>
  <c r="C289" i="8"/>
  <c r="P256" i="8"/>
  <c r="H76" i="8"/>
  <c r="AL369" i="12"/>
  <c r="AN369" i="12" s="1"/>
  <c r="AK369" i="12"/>
  <c r="AM369" i="12" s="1"/>
  <c r="S410" i="8"/>
  <c r="C265" i="8"/>
  <c r="D228" i="8"/>
  <c r="E414" i="8"/>
  <c r="I511" i="8"/>
  <c r="AL97" i="3"/>
  <c r="AN97" i="3" s="1"/>
  <c r="AK97" i="3"/>
  <c r="AM97" i="3" s="1"/>
  <c r="I160" i="8"/>
  <c r="K269" i="8"/>
  <c r="D351" i="8"/>
  <c r="S541" i="8"/>
  <c r="AK500" i="12"/>
  <c r="AM500" i="12" s="1"/>
  <c r="AL500" i="12"/>
  <c r="AN500" i="12" s="1"/>
  <c r="E80" i="8"/>
  <c r="AH466" i="12"/>
  <c r="AJ466" i="12" s="1"/>
  <c r="AG466" i="12"/>
  <c r="AI466" i="12" s="1"/>
  <c r="R507" i="8"/>
  <c r="AG12" i="3"/>
  <c r="AI12" i="3" s="1"/>
  <c r="AH12" i="3"/>
  <c r="AJ12" i="3" s="1"/>
  <c r="T481" i="12"/>
  <c r="AD481" i="12" s="1"/>
  <c r="S481" i="12"/>
  <c r="AC481" i="12" s="1"/>
  <c r="G522" i="8"/>
  <c r="F522" i="8"/>
  <c r="I146" i="8"/>
  <c r="L217" i="8"/>
  <c r="U176" i="12"/>
  <c r="Y176" i="12" s="1"/>
  <c r="N217" i="8"/>
  <c r="V176" i="12"/>
  <c r="Z176" i="12" s="1"/>
  <c r="V46" i="14"/>
  <c r="Z46" i="14" s="1"/>
  <c r="U46" i="14"/>
  <c r="R25" i="14"/>
  <c r="J211" i="8"/>
  <c r="R170" i="12"/>
  <c r="D267" i="8"/>
  <c r="T470" i="12"/>
  <c r="AD470" i="12" s="1"/>
  <c r="S470" i="12"/>
  <c r="G511" i="8"/>
  <c r="F511" i="8"/>
  <c r="F418" i="8"/>
  <c r="G418" i="8"/>
  <c r="T377" i="12"/>
  <c r="AD377" i="12" s="1"/>
  <c r="S377" i="12"/>
  <c r="AC377" i="12" s="1"/>
  <c r="D124" i="8"/>
  <c r="T385" i="12"/>
  <c r="AD385" i="12" s="1"/>
  <c r="G426" i="8"/>
  <c r="F426" i="8"/>
  <c r="S385" i="12"/>
  <c r="AC385" i="12" s="1"/>
  <c r="M527" i="8"/>
  <c r="P482" i="8"/>
  <c r="D201" i="8"/>
  <c r="M442" i="8"/>
  <c r="E345" i="8"/>
  <c r="R13" i="3"/>
  <c r="H310" i="8"/>
  <c r="Q222" i="8"/>
  <c r="W181" i="12"/>
  <c r="AA181" i="12" s="1"/>
  <c r="X181" i="12"/>
  <c r="O222" i="8"/>
  <c r="AH91" i="15"/>
  <c r="AJ91" i="15" s="1"/>
  <c r="AG91" i="15"/>
  <c r="D532" i="8"/>
  <c r="K475" i="8"/>
  <c r="E379" i="8"/>
  <c r="E472" i="8"/>
  <c r="R90" i="3"/>
  <c r="R102" i="12"/>
  <c r="J143" i="8"/>
  <c r="AH70" i="15"/>
  <c r="AJ70" i="15" s="1"/>
  <c r="AG70" i="15"/>
  <c r="D92" i="8"/>
  <c r="X18" i="3"/>
  <c r="AB18" i="3" s="1"/>
  <c r="W18" i="3"/>
  <c r="O520" i="8"/>
  <c r="W479" i="12"/>
  <c r="Q520" i="8"/>
  <c r="X479" i="12"/>
  <c r="AB479" i="12" s="1"/>
  <c r="K344" i="8"/>
  <c r="K185" i="8"/>
  <c r="R254" i="12"/>
  <c r="J295" i="8"/>
  <c r="O94" i="8"/>
  <c r="W53" i="12"/>
  <c r="AA53" i="12" s="1"/>
  <c r="Q94" i="8"/>
  <c r="X53" i="12"/>
  <c r="E126" i="8"/>
  <c r="K138" i="8"/>
  <c r="H470" i="8"/>
  <c r="M333" i="8"/>
  <c r="U179" i="12"/>
  <c r="Y179" i="12" s="1"/>
  <c r="N220" i="8"/>
  <c r="V179" i="12"/>
  <c r="Z179" i="12" s="1"/>
  <c r="L220" i="8"/>
  <c r="V60" i="3"/>
  <c r="Z60" i="3" s="1"/>
  <c r="U60" i="3"/>
  <c r="Y60" i="3" s="1"/>
  <c r="S44" i="14"/>
  <c r="T44" i="14"/>
  <c r="AD44" i="14" s="1"/>
  <c r="AG57" i="15"/>
  <c r="AH57" i="15"/>
  <c r="AJ57" i="15" s="1"/>
  <c r="S478" i="12"/>
  <c r="G519" i="8"/>
  <c r="F519" i="8"/>
  <c r="T478" i="12"/>
  <c r="AD478" i="12" s="1"/>
  <c r="Q174" i="8"/>
  <c r="X133" i="12"/>
  <c r="O174" i="8"/>
  <c r="W133" i="12"/>
  <c r="AA133" i="12" s="1"/>
  <c r="AK33" i="13"/>
  <c r="AM33" i="13" s="1"/>
  <c r="AL33" i="13"/>
  <c r="AN33" i="13" s="1"/>
  <c r="I530" i="8"/>
  <c r="AH15" i="3"/>
  <c r="AJ15" i="3" s="1"/>
  <c r="AG15" i="3"/>
  <c r="AI15" i="3" s="1"/>
  <c r="R24" i="16"/>
  <c r="H118" i="8"/>
  <c r="S230" i="8"/>
  <c r="AK189" i="12"/>
  <c r="AM189" i="12" s="1"/>
  <c r="AL189" i="12"/>
  <c r="AN189" i="12" s="1"/>
  <c r="R59" i="12"/>
  <c r="J100" i="8"/>
  <c r="W67" i="15"/>
  <c r="AA67" i="15" s="1"/>
  <c r="X67" i="15"/>
  <c r="AB67" i="15" s="1"/>
  <c r="H364" i="8"/>
  <c r="V78" i="15"/>
  <c r="Z78" i="15" s="1"/>
  <c r="U78" i="15"/>
  <c r="Y78" i="15" s="1"/>
  <c r="C539" i="8"/>
  <c r="J112" i="8"/>
  <c r="R71" i="12"/>
  <c r="AK75" i="12"/>
  <c r="AL75" i="12"/>
  <c r="AN75" i="12" s="1"/>
  <c r="S116" i="8"/>
  <c r="R26" i="14"/>
  <c r="S412" i="8"/>
  <c r="AL371" i="12"/>
  <c r="AN371" i="12" s="1"/>
  <c r="AK371" i="12"/>
  <c r="AM371" i="12" s="1"/>
  <c r="I498" i="8"/>
  <c r="X44" i="12"/>
  <c r="Q85" i="8"/>
  <c r="O85" i="8"/>
  <c r="W44" i="12"/>
  <c r="AA44" i="12" s="1"/>
  <c r="F278" i="8"/>
  <c r="S237" i="12"/>
  <c r="G278" i="8"/>
  <c r="T237" i="12"/>
  <c r="AD237" i="12" s="1"/>
  <c r="I501" i="8"/>
  <c r="AL45" i="15"/>
  <c r="AN45" i="15" s="1"/>
  <c r="AK45" i="15"/>
  <c r="AM45" i="15" s="1"/>
  <c r="P456" i="8"/>
  <c r="C546" i="8"/>
  <c r="C541" i="8"/>
  <c r="K215" i="8"/>
  <c r="S18" i="16"/>
  <c r="AC18" i="16" s="1"/>
  <c r="T18" i="16"/>
  <c r="AD18" i="16" s="1"/>
  <c r="H221" i="8"/>
  <c r="AH43" i="15"/>
  <c r="AJ43" i="15" s="1"/>
  <c r="AG43" i="15"/>
  <c r="AI43" i="15" s="1"/>
  <c r="X34" i="13"/>
  <c r="AB34" i="13" s="1"/>
  <c r="W34" i="13"/>
  <c r="V12" i="15"/>
  <c r="Z12" i="15" s="1"/>
  <c r="U12" i="15"/>
  <c r="Y12" i="15" s="1"/>
  <c r="T287" i="12"/>
  <c r="AD287" i="12" s="1"/>
  <c r="S287" i="12"/>
  <c r="AC287" i="12" s="1"/>
  <c r="G328" i="8"/>
  <c r="F328" i="8"/>
  <c r="AL31" i="15"/>
  <c r="AN31" i="15" s="1"/>
  <c r="AK31" i="15"/>
  <c r="AM31" i="15" s="1"/>
  <c r="C278" i="8"/>
  <c r="K335" i="8"/>
  <c r="S236" i="12"/>
  <c r="F277" i="8"/>
  <c r="G277" i="8"/>
  <c r="T236" i="12"/>
  <c r="AD236" i="12" s="1"/>
  <c r="R331" i="8"/>
  <c r="AG290" i="12"/>
  <c r="AH290" i="12"/>
  <c r="AJ290" i="12" s="1"/>
  <c r="T106" i="12"/>
  <c r="AD106" i="12" s="1"/>
  <c r="S106" i="12"/>
  <c r="AC106" i="12" s="1"/>
  <c r="G147" i="8"/>
  <c r="F147" i="8"/>
  <c r="I73" i="8"/>
  <c r="P452" i="8"/>
  <c r="S35" i="15"/>
  <c r="AC35" i="15" s="1"/>
  <c r="T35" i="15"/>
  <c r="AD35" i="15" s="1"/>
  <c r="AH479" i="12"/>
  <c r="AJ479" i="12" s="1"/>
  <c r="R520" i="8"/>
  <c r="AG479" i="12"/>
  <c r="G138" i="8"/>
  <c r="T97" i="12"/>
  <c r="AD97" i="12" s="1"/>
  <c r="S97" i="12"/>
  <c r="AC97" i="12" s="1"/>
  <c r="F138" i="8"/>
  <c r="R48" i="3"/>
  <c r="E149" i="8"/>
  <c r="R206" i="12"/>
  <c r="J247" i="8"/>
  <c r="AK382" i="12"/>
  <c r="AM382" i="12" s="1"/>
  <c r="S423" i="8"/>
  <c r="AL382" i="12"/>
  <c r="AN382" i="12" s="1"/>
  <c r="C325" i="8"/>
  <c r="R453" i="12"/>
  <c r="J494" i="8"/>
  <c r="AL270" i="12"/>
  <c r="AN270" i="12" s="1"/>
  <c r="S311" i="8"/>
  <c r="AK270" i="12"/>
  <c r="AM270" i="12" s="1"/>
  <c r="R8" i="3"/>
  <c r="D84" i="8"/>
  <c r="X35" i="3"/>
  <c r="AB35" i="3" s="1"/>
  <c r="W35" i="3"/>
  <c r="AA35" i="3" s="1"/>
  <c r="U190" i="12"/>
  <c r="Y190" i="12" s="1"/>
  <c r="N231" i="8"/>
  <c r="L231" i="8"/>
  <c r="V190" i="12"/>
  <c r="Z190" i="12" s="1"/>
  <c r="H158" i="8"/>
  <c r="L253" i="8"/>
  <c r="V212" i="12"/>
  <c r="Z212" i="12" s="1"/>
  <c r="N253" i="8"/>
  <c r="U212" i="12"/>
  <c r="Y212" i="12" s="1"/>
  <c r="AL105" i="15"/>
  <c r="AN105" i="15" s="1"/>
  <c r="AK105" i="15"/>
  <c r="AM105" i="15" s="1"/>
  <c r="AK29" i="15"/>
  <c r="AM29" i="15" s="1"/>
  <c r="AL29" i="15"/>
  <c r="AN29" i="15" s="1"/>
  <c r="I346" i="8"/>
  <c r="R116" i="12"/>
  <c r="J157" i="8"/>
  <c r="K380" i="8"/>
  <c r="AH119" i="12"/>
  <c r="AJ119" i="12" s="1"/>
  <c r="R160" i="8"/>
  <c r="AG119" i="12"/>
  <c r="AI119" i="12" s="1"/>
  <c r="P215" i="8"/>
  <c r="O488" i="8"/>
  <c r="Q488" i="8"/>
  <c r="W447" i="12"/>
  <c r="AA447" i="12" s="1"/>
  <c r="X447" i="12"/>
  <c r="AB447" i="12" s="1"/>
  <c r="L63" i="8"/>
  <c r="U22" i="12"/>
  <c r="Y22" i="12" s="1"/>
  <c r="V22" i="12"/>
  <c r="Z22" i="12" s="1"/>
  <c r="N63" i="8"/>
  <c r="K442" i="8"/>
  <c r="E510" i="8"/>
  <c r="AK74" i="3"/>
  <c r="AM74" i="3" s="1"/>
  <c r="AL74" i="3"/>
  <c r="AN74" i="3" s="1"/>
  <c r="Q93" i="8"/>
  <c r="W52" i="12"/>
  <c r="AA52" i="12" s="1"/>
  <c r="X52" i="12"/>
  <c r="O93" i="8"/>
  <c r="L186" i="8"/>
  <c r="V145" i="12"/>
  <c r="Z145" i="12" s="1"/>
  <c r="N186" i="8"/>
  <c r="U145" i="12"/>
  <c r="Y145" i="12" s="1"/>
  <c r="X476" i="12"/>
  <c r="W476" i="12"/>
  <c r="AA476" i="12" s="1"/>
  <c r="O517" i="8"/>
  <c r="Q517" i="8"/>
  <c r="AG16" i="13"/>
  <c r="AH16" i="13"/>
  <c r="AJ16" i="13" s="1"/>
  <c r="K457" i="8"/>
  <c r="I102" i="8"/>
  <c r="V136" i="12"/>
  <c r="Z136" i="12" s="1"/>
  <c r="N177" i="8"/>
  <c r="U136" i="12"/>
  <c r="Y136" i="12" s="1"/>
  <c r="L177" i="8"/>
  <c r="AG44" i="3"/>
  <c r="AI44" i="3" s="1"/>
  <c r="AH44" i="3"/>
  <c r="AJ44" i="3" s="1"/>
  <c r="J235" i="8"/>
  <c r="R194" i="12"/>
  <c r="T417" i="12"/>
  <c r="AD417" i="12" s="1"/>
  <c r="F458" i="8"/>
  <c r="G458" i="8"/>
  <c r="S417" i="12"/>
  <c r="AC417" i="12" s="1"/>
  <c r="S331" i="8"/>
  <c r="AK290" i="12"/>
  <c r="AM290" i="12" s="1"/>
  <c r="AL290" i="12"/>
  <c r="AN290" i="12" s="1"/>
  <c r="X7" i="3"/>
  <c r="AB7" i="3" s="1"/>
  <c r="W7" i="3"/>
  <c r="R40" i="14"/>
  <c r="I310" i="8"/>
  <c r="AK77" i="15"/>
  <c r="AM77" i="15" s="1"/>
  <c r="AL77" i="15"/>
  <c r="AN77" i="15" s="1"/>
  <c r="AK217" i="12"/>
  <c r="AM217" i="12" s="1"/>
  <c r="AL217" i="12"/>
  <c r="AN217" i="12" s="1"/>
  <c r="S258" i="8"/>
  <c r="W160" i="12"/>
  <c r="AA160" i="12" s="1"/>
  <c r="Q201" i="8"/>
  <c r="O201" i="8"/>
  <c r="X160" i="12"/>
  <c r="P255" i="8"/>
  <c r="K108" i="8"/>
  <c r="E318" i="8"/>
  <c r="AG270" i="12"/>
  <c r="AH270" i="12"/>
  <c r="AJ270" i="12" s="1"/>
  <c r="R311" i="8"/>
  <c r="U215" i="12"/>
  <c r="Y215" i="12" s="1"/>
  <c r="V215" i="12"/>
  <c r="Z215" i="12" s="1"/>
  <c r="L256" i="8"/>
  <c r="N256" i="8"/>
  <c r="AH77" i="3"/>
  <c r="AJ77" i="3" s="1"/>
  <c r="AG77" i="3"/>
  <c r="R14" i="14"/>
  <c r="D157" i="8"/>
  <c r="AH136" i="12"/>
  <c r="AJ136" i="12" s="1"/>
  <c r="R177" i="8"/>
  <c r="AG136" i="12"/>
  <c r="R22" i="13"/>
  <c r="H320" i="8"/>
  <c r="D386" i="8"/>
  <c r="H122" i="8"/>
  <c r="M512" i="8"/>
  <c r="G91" i="8"/>
  <c r="F91" i="8"/>
  <c r="S50" i="12"/>
  <c r="AC50" i="12" s="1"/>
  <c r="T50" i="12"/>
  <c r="AD50" i="12" s="1"/>
  <c r="H479" i="8"/>
  <c r="G336" i="8"/>
  <c r="S295" i="12"/>
  <c r="F336" i="8"/>
  <c r="T295" i="12"/>
  <c r="AD295" i="12" s="1"/>
  <c r="G523" i="8"/>
  <c r="T482" i="12"/>
  <c r="AD482" i="12" s="1"/>
  <c r="S482" i="12"/>
  <c r="AC482" i="12" s="1"/>
  <c r="F523" i="8"/>
  <c r="T413" i="12"/>
  <c r="AD413" i="12" s="1"/>
  <c r="F454" i="8"/>
  <c r="G454" i="8"/>
  <c r="S413" i="12"/>
  <c r="AC413" i="12" s="1"/>
  <c r="K69" i="8"/>
  <c r="AL174" i="12"/>
  <c r="AN174" i="12" s="1"/>
  <c r="S215" i="8"/>
  <c r="AK174" i="12"/>
  <c r="AG353" i="12"/>
  <c r="AH353" i="12"/>
  <c r="AJ353" i="12" s="1"/>
  <c r="R394" i="8"/>
  <c r="D77" i="8"/>
  <c r="P252" i="8"/>
  <c r="P348" i="8"/>
  <c r="P105" i="8"/>
  <c r="J226" i="8"/>
  <c r="R185" i="12"/>
  <c r="T87" i="12"/>
  <c r="AD87" i="12" s="1"/>
  <c r="G128" i="8"/>
  <c r="S87" i="12"/>
  <c r="F128" i="8"/>
  <c r="H256" i="8"/>
  <c r="AH67" i="3"/>
  <c r="AJ67" i="3" s="1"/>
  <c r="AG67" i="3"/>
  <c r="AI67" i="3" s="1"/>
  <c r="M498" i="8"/>
  <c r="AK9" i="15"/>
  <c r="AM9" i="15" s="1"/>
  <c r="AL9" i="15"/>
  <c r="AN9" i="15" s="1"/>
  <c r="R359" i="12"/>
  <c r="J400" i="8"/>
  <c r="E408" i="8"/>
  <c r="AK42" i="12"/>
  <c r="AM42" i="12" s="1"/>
  <c r="S83" i="8"/>
  <c r="AL42" i="12"/>
  <c r="AN42" i="12" s="1"/>
  <c r="S16" i="15"/>
  <c r="T16" i="15"/>
  <c r="AD16" i="15" s="1"/>
  <c r="H495" i="8"/>
  <c r="I109" i="8"/>
  <c r="H360" i="8"/>
  <c r="H290" i="8"/>
  <c r="AH18" i="15"/>
  <c r="AJ18" i="15" s="1"/>
  <c r="AG18" i="15"/>
  <c r="D56" i="8"/>
  <c r="M152" i="8"/>
  <c r="H458" i="8"/>
  <c r="M129" i="8"/>
  <c r="E113" i="8"/>
  <c r="I422" i="8"/>
  <c r="H429" i="8"/>
  <c r="I198" i="8"/>
  <c r="K287" i="8"/>
  <c r="D242" i="8"/>
  <c r="AG51" i="12"/>
  <c r="AI51" i="12" s="1"/>
  <c r="R92" i="8"/>
  <c r="AH51" i="12"/>
  <c r="AJ51" i="12" s="1"/>
  <c r="M184" i="8"/>
  <c r="R106" i="15"/>
  <c r="P421" i="8"/>
  <c r="AL442" i="12"/>
  <c r="AN442" i="12" s="1"/>
  <c r="S483" i="8"/>
  <c r="AK442" i="12"/>
  <c r="AM442" i="12" s="1"/>
  <c r="D370" i="8"/>
  <c r="AH44" i="14"/>
  <c r="AJ44" i="14" s="1"/>
  <c r="AG44" i="14"/>
  <c r="P52" i="8"/>
  <c r="U55" i="3"/>
  <c r="Y55" i="3" s="1"/>
  <c r="V55" i="3"/>
  <c r="Z55" i="3" s="1"/>
  <c r="AL78" i="15"/>
  <c r="AN78" i="15" s="1"/>
  <c r="AK78" i="15"/>
  <c r="AM78" i="15" s="1"/>
  <c r="R105" i="3"/>
  <c r="H403" i="8"/>
  <c r="C92" i="8"/>
  <c r="X13" i="3"/>
  <c r="AB13" i="3" s="1"/>
  <c r="W13" i="3"/>
  <c r="AA13" i="3" s="1"/>
  <c r="K130" i="8"/>
  <c r="P394" i="8"/>
  <c r="AK7" i="3"/>
  <c r="AM7" i="3" s="1"/>
  <c r="AL7" i="3"/>
  <c r="AN7" i="3" s="1"/>
  <c r="H410" i="8"/>
  <c r="R333" i="8"/>
  <c r="AG292" i="12"/>
  <c r="AI292" i="12" s="1"/>
  <c r="AH292" i="12"/>
  <c r="AJ292" i="12" s="1"/>
  <c r="I423" i="8"/>
  <c r="AG291" i="12"/>
  <c r="AI291" i="12" s="1"/>
  <c r="AH291" i="12"/>
  <c r="AJ291" i="12" s="1"/>
  <c r="R332" i="8"/>
  <c r="H82" i="8"/>
  <c r="E72" i="8"/>
  <c r="P111" i="8"/>
  <c r="S398" i="12"/>
  <c r="AC398" i="12" s="1"/>
  <c r="T398" i="12"/>
  <c r="AD398" i="12" s="1"/>
  <c r="G439" i="8"/>
  <c r="F439" i="8"/>
  <c r="U440" i="12"/>
  <c r="Y440" i="12" s="1"/>
  <c r="V440" i="12"/>
  <c r="Z440" i="12" s="1"/>
  <c r="N481" i="8"/>
  <c r="L481" i="8"/>
  <c r="W149" i="12"/>
  <c r="AA149" i="12" s="1"/>
  <c r="Q190" i="8"/>
  <c r="O190" i="8"/>
  <c r="X149" i="12"/>
  <c r="AB149" i="12" s="1"/>
  <c r="T40" i="12"/>
  <c r="AD40" i="12" s="1"/>
  <c r="F81" i="8"/>
  <c r="S40" i="12"/>
  <c r="AC40" i="12" s="1"/>
  <c r="G81" i="8"/>
  <c r="AK21" i="3"/>
  <c r="AM21" i="3" s="1"/>
  <c r="AL21" i="3"/>
  <c r="AN21" i="3" s="1"/>
  <c r="M119" i="8"/>
  <c r="R36" i="12"/>
  <c r="J77" i="8"/>
  <c r="R92" i="15"/>
  <c r="N544" i="8"/>
  <c r="V503" i="12"/>
  <c r="Z503" i="12" s="1"/>
  <c r="L544" i="8"/>
  <c r="U503" i="12"/>
  <c r="R52" i="15"/>
  <c r="R35" i="14"/>
  <c r="D505" i="8"/>
  <c r="H117" i="8"/>
  <c r="AG381" i="12"/>
  <c r="R422" i="8"/>
  <c r="AH381" i="12"/>
  <c r="AJ381" i="12" s="1"/>
  <c r="F187" i="8"/>
  <c r="S146" i="12"/>
  <c r="AC146" i="12" s="1"/>
  <c r="G187" i="8"/>
  <c r="T146" i="12"/>
  <c r="AD146" i="12" s="1"/>
  <c r="H520" i="8"/>
  <c r="S95" i="3"/>
  <c r="T95" i="3"/>
  <c r="AD95" i="3" s="1"/>
  <c r="M533" i="8"/>
  <c r="N201" i="8"/>
  <c r="V160" i="12"/>
  <c r="Z160" i="12" s="1"/>
  <c r="U160" i="12"/>
  <c r="Y160" i="12" s="1"/>
  <c r="L201" i="8"/>
  <c r="F346" i="8"/>
  <c r="G346" i="8"/>
  <c r="S305" i="12"/>
  <c r="AC305" i="12" s="1"/>
  <c r="T305" i="12"/>
  <c r="AD305" i="12" s="1"/>
  <c r="M321" i="8"/>
  <c r="R151" i="8"/>
  <c r="AG110" i="12"/>
  <c r="AH110" i="12"/>
  <c r="AJ110" i="12" s="1"/>
  <c r="R56" i="15"/>
  <c r="U49" i="3"/>
  <c r="V49" i="3"/>
  <c r="Z49" i="3" s="1"/>
  <c r="AK139" i="12"/>
  <c r="AM139" i="12" s="1"/>
  <c r="S180" i="8"/>
  <c r="AL139" i="12"/>
  <c r="AN139" i="12" s="1"/>
  <c r="X113" i="12"/>
  <c r="Q154" i="8"/>
  <c r="O154" i="8"/>
  <c r="W113" i="12"/>
  <c r="AA113" i="12" s="1"/>
  <c r="AL469" i="12"/>
  <c r="AN469" i="12" s="1"/>
  <c r="S510" i="8"/>
  <c r="AK469" i="12"/>
  <c r="AM469" i="12" s="1"/>
  <c r="C448" i="8"/>
  <c r="M535" i="8"/>
  <c r="P438" i="8"/>
  <c r="L89" i="8"/>
  <c r="V48" i="12"/>
  <c r="Z48" i="12" s="1"/>
  <c r="U48" i="12"/>
  <c r="N89" i="8"/>
  <c r="J418" i="8"/>
  <c r="R377" i="12"/>
  <c r="U105" i="3"/>
  <c r="Y105" i="3" s="1"/>
  <c r="V105" i="3"/>
  <c r="Z105" i="3" s="1"/>
  <c r="T34" i="12"/>
  <c r="AD34" i="12" s="1"/>
  <c r="F75" i="8"/>
  <c r="G75" i="8"/>
  <c r="S34" i="12"/>
  <c r="T98" i="15"/>
  <c r="AD98" i="15" s="1"/>
  <c r="S98" i="15"/>
  <c r="AC98" i="15" s="1"/>
  <c r="I154" i="8"/>
  <c r="E522" i="8"/>
  <c r="AG76" i="15"/>
  <c r="AH76" i="15"/>
  <c r="AJ76" i="15" s="1"/>
  <c r="D130" i="8"/>
  <c r="U107" i="15"/>
  <c r="V107" i="15"/>
  <c r="Z107" i="15" s="1"/>
  <c r="I253" i="8"/>
  <c r="L230" i="8"/>
  <c r="N230" i="8"/>
  <c r="U189" i="12"/>
  <c r="Y189" i="12" s="1"/>
  <c r="V189" i="12"/>
  <c r="Z189" i="12" s="1"/>
  <c r="M285" i="8"/>
  <c r="V138" i="12"/>
  <c r="Z138" i="12" s="1"/>
  <c r="N179" i="8"/>
  <c r="L179" i="8"/>
  <c r="U138" i="12"/>
  <c r="Y138" i="12" s="1"/>
  <c r="K97" i="8"/>
  <c r="C433" i="8"/>
  <c r="C94" i="8"/>
  <c r="I275" i="8"/>
  <c r="C51" i="8"/>
  <c r="AK347" i="12"/>
  <c r="AM347" i="12" s="1"/>
  <c r="S388" i="8"/>
  <c r="AL347" i="12"/>
  <c r="K353" i="8"/>
  <c r="X364" i="12"/>
  <c r="AB364" i="12" s="1"/>
  <c r="O405" i="8"/>
  <c r="Q405" i="8"/>
  <c r="W364" i="12"/>
  <c r="W80" i="3"/>
  <c r="AA80" i="3" s="1"/>
  <c r="X80" i="3"/>
  <c r="AG469" i="12"/>
  <c r="AH469" i="12"/>
  <c r="AJ469" i="12" s="1"/>
  <c r="R510" i="8"/>
  <c r="AG35" i="14"/>
  <c r="AI35" i="14" s="1"/>
  <c r="AH35" i="14"/>
  <c r="AJ35" i="14" s="1"/>
  <c r="X137" i="12"/>
  <c r="O178" i="8"/>
  <c r="W137" i="12"/>
  <c r="AA137" i="12" s="1"/>
  <c r="Q178" i="8"/>
  <c r="R38" i="15"/>
  <c r="L290" i="8"/>
  <c r="U249" i="12"/>
  <c r="Y249" i="12" s="1"/>
  <c r="V249" i="12"/>
  <c r="Z249" i="12" s="1"/>
  <c r="N290" i="8"/>
  <c r="E340" i="8"/>
  <c r="D162" i="8"/>
  <c r="K240" i="8"/>
  <c r="H445" i="8"/>
  <c r="F232" i="8"/>
  <c r="G232" i="8"/>
  <c r="T191" i="12"/>
  <c r="AD191" i="12" s="1"/>
  <c r="S191" i="12"/>
  <c r="AC191" i="12" s="1"/>
  <c r="S41" i="14"/>
  <c r="T41" i="14"/>
  <c r="AD41" i="14" s="1"/>
  <c r="R30" i="14"/>
  <c r="AK374" i="12"/>
  <c r="AM374" i="12" s="1"/>
  <c r="AL374" i="12"/>
  <c r="AN374" i="12" s="1"/>
  <c r="S415" i="8"/>
  <c r="H299" i="8"/>
  <c r="E108" i="8"/>
  <c r="X77" i="15"/>
  <c r="W77" i="15"/>
  <c r="AA77" i="15" s="1"/>
  <c r="W13" i="13"/>
  <c r="AA13" i="13" s="1"/>
  <c r="X13" i="13"/>
  <c r="AB13" i="13" s="1"/>
  <c r="R512" i="8"/>
  <c r="AH471" i="12"/>
  <c r="AJ471" i="12" s="1"/>
  <c r="AG471" i="12"/>
  <c r="U92" i="12"/>
  <c r="Y92" i="12" s="1"/>
  <c r="V92" i="12"/>
  <c r="Z92" i="12" s="1"/>
  <c r="L133" i="8"/>
  <c r="N133" i="8"/>
  <c r="P313" i="8"/>
  <c r="E454" i="8"/>
  <c r="W197" i="12"/>
  <c r="Q238" i="8"/>
  <c r="O238" i="8"/>
  <c r="X197" i="12"/>
  <c r="AB197" i="12" s="1"/>
  <c r="T33" i="3"/>
  <c r="AD33" i="3" s="1"/>
  <c r="S33" i="3"/>
  <c r="D112" i="8"/>
  <c r="M518" i="8"/>
  <c r="R438" i="8"/>
  <c r="AH397" i="12"/>
  <c r="AJ397" i="12" s="1"/>
  <c r="AG397" i="12"/>
  <c r="I493" i="8"/>
  <c r="I468" i="8"/>
  <c r="T26" i="16"/>
  <c r="AD26" i="16" s="1"/>
  <c r="S26" i="16"/>
  <c r="AC26" i="16" s="1"/>
  <c r="AH208" i="12"/>
  <c r="AJ208" i="12" s="1"/>
  <c r="AG208" i="12"/>
  <c r="R249" i="8"/>
  <c r="J324" i="8"/>
  <c r="R283" i="12"/>
  <c r="W170" i="12"/>
  <c r="X170" i="12"/>
  <c r="AB170" i="12" s="1"/>
  <c r="Q211" i="8"/>
  <c r="O211" i="8"/>
  <c r="I153" i="8"/>
  <c r="W458" i="12"/>
  <c r="O499" i="8"/>
  <c r="Q499" i="8"/>
  <c r="X458" i="12"/>
  <c r="AB458" i="12" s="1"/>
  <c r="E129" i="8"/>
  <c r="AK192" i="12"/>
  <c r="AM192" i="12" s="1"/>
  <c r="AL192" i="12"/>
  <c r="AN192" i="12" s="1"/>
  <c r="S233" i="8"/>
  <c r="P308" i="8"/>
  <c r="F525" i="8"/>
  <c r="S484" i="12"/>
  <c r="AC484" i="12" s="1"/>
  <c r="G525" i="8"/>
  <c r="T484" i="12"/>
  <c r="AD484" i="12" s="1"/>
  <c r="AG493" i="12"/>
  <c r="AI493" i="12" s="1"/>
  <c r="R534" i="8"/>
  <c r="AH493" i="12"/>
  <c r="AJ493" i="12" s="1"/>
  <c r="I213" i="8"/>
  <c r="I540" i="8"/>
  <c r="T105" i="3"/>
  <c r="AD105" i="3" s="1"/>
  <c r="S105" i="3"/>
  <c r="AC105" i="3" s="1"/>
  <c r="E359" i="8"/>
  <c r="J75" i="8"/>
  <c r="R34" i="12"/>
  <c r="AG36" i="14"/>
  <c r="AH36" i="14"/>
  <c r="AJ36" i="14" s="1"/>
  <c r="I523" i="8"/>
  <c r="F286" i="8"/>
  <c r="S245" i="12"/>
  <c r="T245" i="12"/>
  <c r="AD245" i="12" s="1"/>
  <c r="G286" i="8"/>
  <c r="C101" i="8"/>
  <c r="F250" i="8"/>
  <c r="G250" i="8"/>
  <c r="S209" i="12"/>
  <c r="AC209" i="12" s="1"/>
  <c r="T209" i="12"/>
  <c r="AD209" i="12" s="1"/>
  <c r="I236" i="8"/>
  <c r="I189" i="8"/>
  <c r="AK46" i="15"/>
  <c r="AM46" i="15" s="1"/>
  <c r="AL46" i="15"/>
  <c r="AN46" i="15" s="1"/>
  <c r="I90" i="8"/>
  <c r="K176" i="8"/>
  <c r="AK98" i="15"/>
  <c r="AM98" i="15" s="1"/>
  <c r="AL98" i="15"/>
  <c r="AN98" i="15" s="1"/>
  <c r="M303" i="8"/>
  <c r="I261" i="8"/>
  <c r="W54" i="15"/>
  <c r="AA54" i="15" s="1"/>
  <c r="X54" i="15"/>
  <c r="P496" i="8"/>
  <c r="S251" i="8"/>
  <c r="AK210" i="12"/>
  <c r="AM210" i="12" s="1"/>
  <c r="AL210" i="12"/>
  <c r="AN210" i="12" s="1"/>
  <c r="O67" i="8"/>
  <c r="W26" i="12"/>
  <c r="AA26" i="12" s="1"/>
  <c r="Q67" i="8"/>
  <c r="X26" i="12"/>
  <c r="AB26" i="12" s="1"/>
  <c r="G334" i="8"/>
  <c r="T293" i="12"/>
  <c r="AD293" i="12" s="1"/>
  <c r="S293" i="12"/>
  <c r="AC293" i="12" s="1"/>
  <c r="F334" i="8"/>
  <c r="R234" i="8"/>
  <c r="AG193" i="12"/>
  <c r="AH193" i="12"/>
  <c r="AJ193" i="12" s="1"/>
  <c r="C293" i="8"/>
  <c r="N505" i="8"/>
  <c r="V464" i="12"/>
  <c r="Z464" i="12" s="1"/>
  <c r="U464" i="12"/>
  <c r="Y464" i="12" s="1"/>
  <c r="L505" i="8"/>
  <c r="AK291" i="12"/>
  <c r="AM291" i="12" s="1"/>
  <c r="S332" i="8"/>
  <c r="AL291" i="12"/>
  <c r="AN291" i="12" s="1"/>
  <c r="F112" i="8"/>
  <c r="T71" i="12"/>
  <c r="AD71" i="12" s="1"/>
  <c r="G112" i="8"/>
  <c r="S71" i="12"/>
  <c r="AC71" i="12" s="1"/>
  <c r="V47" i="15"/>
  <c r="Z47" i="15" s="1"/>
  <c r="U47" i="15"/>
  <c r="Y47" i="15" s="1"/>
  <c r="P165" i="8"/>
  <c r="S241" i="12"/>
  <c r="G282" i="8"/>
  <c r="T241" i="12"/>
  <c r="AD241" i="12" s="1"/>
  <c r="F282" i="8"/>
  <c r="AG496" i="12"/>
  <c r="R537" i="8"/>
  <c r="AH496" i="12"/>
  <c r="AJ496" i="12" s="1"/>
  <c r="T54" i="15"/>
  <c r="AD54" i="15" s="1"/>
  <c r="S54" i="15"/>
  <c r="AC54" i="15" s="1"/>
  <c r="J369" i="8"/>
  <c r="R328" i="12"/>
  <c r="D435" i="8"/>
  <c r="W40" i="14"/>
  <c r="AA40" i="14" s="1"/>
  <c r="X40" i="14"/>
  <c r="X10" i="3"/>
  <c r="AB10" i="3" s="1"/>
  <c r="W10" i="3"/>
  <c r="AA10" i="3" s="1"/>
  <c r="E122" i="8"/>
  <c r="R335" i="12"/>
  <c r="J376" i="8"/>
  <c r="AH39" i="15"/>
  <c r="AJ39" i="15" s="1"/>
  <c r="AG39" i="15"/>
  <c r="K377" i="8"/>
  <c r="AH78" i="3"/>
  <c r="AJ78" i="3" s="1"/>
  <c r="AG78" i="3"/>
  <c r="AI78" i="3" s="1"/>
  <c r="K181" i="8"/>
  <c r="Q541" i="8"/>
  <c r="O541" i="8"/>
  <c r="W500" i="12"/>
  <c r="AA500" i="12" s="1"/>
  <c r="X500" i="12"/>
  <c r="AB500" i="12" s="1"/>
  <c r="T67" i="3"/>
  <c r="AD67" i="3" s="1"/>
  <c r="S67" i="3"/>
  <c r="I416" i="8"/>
  <c r="AH25" i="15"/>
  <c r="AJ25" i="15" s="1"/>
  <c r="AG25" i="15"/>
  <c r="C308" i="8"/>
  <c r="R136" i="8"/>
  <c r="AH95" i="12"/>
  <c r="AJ95" i="12" s="1"/>
  <c r="AG95" i="12"/>
  <c r="I516" i="8"/>
  <c r="R22" i="3"/>
  <c r="Q134" i="8"/>
  <c r="X93" i="12"/>
  <c r="O134" i="8"/>
  <c r="W93" i="12"/>
  <c r="AA93" i="12" s="1"/>
  <c r="M537" i="8"/>
  <c r="M475" i="8"/>
  <c r="S376" i="12"/>
  <c r="AC376" i="12" s="1"/>
  <c r="T376" i="12"/>
  <c r="AD376" i="12" s="1"/>
  <c r="F417" i="8"/>
  <c r="G417" i="8"/>
  <c r="K541" i="8"/>
  <c r="H228" i="8"/>
  <c r="O509" i="8"/>
  <c r="W468" i="12"/>
  <c r="X468" i="12"/>
  <c r="AB468" i="12" s="1"/>
  <c r="Q509" i="8"/>
  <c r="H349" i="8"/>
  <c r="I184" i="8"/>
  <c r="AH340" i="12"/>
  <c r="AJ340" i="12" s="1"/>
  <c r="R381" i="8"/>
  <c r="AG340" i="12"/>
  <c r="D340" i="8"/>
  <c r="K76" i="8"/>
  <c r="I409" i="8"/>
  <c r="H548" i="8"/>
  <c r="L418" i="8"/>
  <c r="N418" i="8"/>
  <c r="V377" i="12"/>
  <c r="Z377" i="12" s="1"/>
  <c r="U377" i="12"/>
  <c r="Y377" i="12" s="1"/>
  <c r="AK25" i="14"/>
  <c r="AM25" i="14" s="1"/>
  <c r="AL25" i="14"/>
  <c r="AN25" i="14" s="1"/>
  <c r="AK15" i="16"/>
  <c r="AM15" i="16" s="1"/>
  <c r="AL15" i="16"/>
  <c r="AN15" i="16" s="1"/>
  <c r="L108" i="8"/>
  <c r="V67" i="12"/>
  <c r="Z67" i="12" s="1"/>
  <c r="U67" i="12"/>
  <c r="Y67" i="12" s="1"/>
  <c r="N108" i="8"/>
  <c r="E63" i="8"/>
  <c r="S427" i="12"/>
  <c r="AC427" i="12" s="1"/>
  <c r="T427" i="12"/>
  <c r="AD427" i="12" s="1"/>
  <c r="F468" i="8"/>
  <c r="G468" i="8"/>
  <c r="AH273" i="12"/>
  <c r="AJ273" i="12" s="1"/>
  <c r="AG273" i="12"/>
  <c r="R314" i="8"/>
  <c r="V235" i="12"/>
  <c r="Z235" i="12" s="1"/>
  <c r="N276" i="8"/>
  <c r="U235" i="12"/>
  <c r="Y235" i="12" s="1"/>
  <c r="L276" i="8"/>
  <c r="I122" i="8"/>
  <c r="H142" i="8"/>
  <c r="V72" i="15"/>
  <c r="Z72" i="15" s="1"/>
  <c r="U72" i="15"/>
  <c r="Y72" i="15" s="1"/>
  <c r="L225" i="8"/>
  <c r="N225" i="8"/>
  <c r="U184" i="12"/>
  <c r="Y184" i="12" s="1"/>
  <c r="V184" i="12"/>
  <c r="Z184" i="12" s="1"/>
  <c r="M57" i="8"/>
  <c r="AG26" i="13"/>
  <c r="AH26" i="13"/>
  <c r="AJ26" i="13" s="1"/>
  <c r="R123" i="8"/>
  <c r="AH82" i="12"/>
  <c r="AJ82" i="12" s="1"/>
  <c r="AG82" i="12"/>
  <c r="AI82" i="12" s="1"/>
  <c r="C400" i="8"/>
  <c r="P177" i="8"/>
  <c r="E217" i="8"/>
  <c r="G397" i="8"/>
  <c r="S356" i="12"/>
  <c r="T356" i="12"/>
  <c r="AD356" i="12" s="1"/>
  <c r="F397" i="8"/>
  <c r="AL12" i="3"/>
  <c r="AN12" i="3" s="1"/>
  <c r="AK12" i="3"/>
  <c r="AM12" i="3" s="1"/>
  <c r="C419" i="8"/>
  <c r="M315" i="8"/>
  <c r="C352" i="8"/>
  <c r="K531" i="8"/>
  <c r="I337" i="8"/>
  <c r="AH69" i="15"/>
  <c r="AJ69" i="15" s="1"/>
  <c r="AG69" i="15"/>
  <c r="V28" i="3"/>
  <c r="Z28" i="3" s="1"/>
  <c r="U28" i="3"/>
  <c r="Y28" i="3" s="1"/>
  <c r="V85" i="3"/>
  <c r="Z85" i="3" s="1"/>
  <c r="U85" i="3"/>
  <c r="Y85" i="3" s="1"/>
  <c r="AG10" i="14"/>
  <c r="AH10" i="14"/>
  <c r="AJ10" i="14" s="1"/>
  <c r="K81" i="8"/>
  <c r="C526" i="8"/>
  <c r="Q202" i="8"/>
  <c r="X161" i="12"/>
  <c r="AB161" i="12" s="1"/>
  <c r="O202" i="8"/>
  <c r="W161" i="12"/>
  <c r="AG79" i="12"/>
  <c r="R120" i="8"/>
  <c r="AH79" i="12"/>
  <c r="AJ79" i="12" s="1"/>
  <c r="R25" i="16"/>
  <c r="X17" i="13"/>
  <c r="AB17" i="13" s="1"/>
  <c r="W17" i="13"/>
  <c r="AA17" i="13" s="1"/>
  <c r="J363" i="8"/>
  <c r="R322" i="12"/>
  <c r="AK83" i="15"/>
  <c r="AM83" i="15" s="1"/>
  <c r="AL83" i="15"/>
  <c r="AN83" i="15" s="1"/>
  <c r="R299" i="8"/>
  <c r="AG258" i="12"/>
  <c r="AI258" i="12" s="1"/>
  <c r="AH258" i="12"/>
  <c r="AJ258" i="12" s="1"/>
  <c r="L154" i="8"/>
  <c r="U113" i="12"/>
  <c r="Y113" i="12" s="1"/>
  <c r="N154" i="8"/>
  <c r="V113" i="12"/>
  <c r="Z113" i="12" s="1"/>
  <c r="D253" i="8"/>
  <c r="W87" i="3"/>
  <c r="AA87" i="3" s="1"/>
  <c r="X87" i="3"/>
  <c r="I191" i="8"/>
  <c r="C434" i="8"/>
  <c r="K99" i="8"/>
  <c r="P323" i="8"/>
  <c r="R8" i="13"/>
  <c r="S429" i="12"/>
  <c r="AC429" i="12" s="1"/>
  <c r="F470" i="8"/>
  <c r="T429" i="12"/>
  <c r="AD429" i="12" s="1"/>
  <c r="G470" i="8"/>
  <c r="R12" i="13"/>
  <c r="I85" i="8"/>
  <c r="AH41" i="3"/>
  <c r="AJ41" i="3" s="1"/>
  <c r="AG41" i="3"/>
  <c r="AI41" i="3" s="1"/>
  <c r="U17" i="15"/>
  <c r="Y17" i="15" s="1"/>
  <c r="V17" i="15"/>
  <c r="Z17" i="15" s="1"/>
  <c r="AL102" i="15"/>
  <c r="AN102" i="15" s="1"/>
  <c r="AK102" i="15"/>
  <c r="AM102" i="15" s="1"/>
  <c r="AG77" i="15"/>
  <c r="AH77" i="15"/>
  <c r="AJ77" i="15" s="1"/>
  <c r="K154" i="8"/>
  <c r="N202" i="8"/>
  <c r="V161" i="12"/>
  <c r="Z161" i="12" s="1"/>
  <c r="U161" i="12"/>
  <c r="L202" i="8"/>
  <c r="L155" i="8"/>
  <c r="N155" i="8"/>
  <c r="V114" i="12"/>
  <c r="Z114" i="12" s="1"/>
  <c r="U114" i="12"/>
  <c r="Y114" i="12" s="1"/>
  <c r="AK29" i="14"/>
  <c r="AM29" i="14" s="1"/>
  <c r="AL29" i="14"/>
  <c r="AN29" i="14" s="1"/>
  <c r="U86" i="3"/>
  <c r="Y86" i="3" s="1"/>
  <c r="V86" i="3"/>
  <c r="Z86" i="3" s="1"/>
  <c r="R148" i="12"/>
  <c r="J189" i="8"/>
  <c r="S7" i="3"/>
  <c r="T7" i="3"/>
  <c r="AD7" i="3" s="1"/>
  <c r="X288" i="12"/>
  <c r="AB288" i="12" s="1"/>
  <c r="O329" i="8"/>
  <c r="Q329" i="8"/>
  <c r="W288" i="12"/>
  <c r="AA288" i="12" s="1"/>
  <c r="I235" i="8"/>
  <c r="X41" i="14"/>
  <c r="AB41" i="14" s="1"/>
  <c r="W41" i="14"/>
  <c r="R44" i="14"/>
  <c r="S451" i="12"/>
  <c r="AC451" i="12" s="1"/>
  <c r="F492" i="8"/>
  <c r="T451" i="12"/>
  <c r="AD451" i="12" s="1"/>
  <c r="G492" i="8"/>
  <c r="H257" i="8"/>
  <c r="U127" i="12"/>
  <c r="Y127" i="12" s="1"/>
  <c r="V127" i="12"/>
  <c r="Z127" i="12" s="1"/>
  <c r="L168" i="8"/>
  <c r="N168" i="8"/>
  <c r="W37" i="15"/>
  <c r="X37" i="15"/>
  <c r="AB37" i="15" s="1"/>
  <c r="S489" i="12"/>
  <c r="AC489" i="12" s="1"/>
  <c r="T489" i="12"/>
  <c r="AD489" i="12" s="1"/>
  <c r="F530" i="8"/>
  <c r="G530" i="8"/>
  <c r="J230" i="8"/>
  <c r="R189" i="12"/>
  <c r="V44" i="14"/>
  <c r="Z44" i="14" s="1"/>
  <c r="U44" i="14"/>
  <c r="Y44" i="14" s="1"/>
  <c r="H471" i="8"/>
  <c r="C401" i="8"/>
  <c r="AH106" i="12"/>
  <c r="AJ106" i="12" s="1"/>
  <c r="R147" i="8"/>
  <c r="AG106" i="12"/>
  <c r="AG497" i="12"/>
  <c r="R538" i="8"/>
  <c r="AH497" i="12"/>
  <c r="AJ497" i="12" s="1"/>
  <c r="K222" i="8"/>
  <c r="I489" i="8"/>
  <c r="H216" i="8"/>
  <c r="AH72" i="3"/>
  <c r="AJ72" i="3" s="1"/>
  <c r="AG72" i="3"/>
  <c r="AI72" i="3" s="1"/>
  <c r="M159" i="8"/>
  <c r="C220" i="8"/>
  <c r="AK138" i="12"/>
  <c r="AM138" i="12" s="1"/>
  <c r="AL138" i="12"/>
  <c r="AN138" i="12" s="1"/>
  <c r="S179" i="8"/>
  <c r="P192" i="8"/>
  <c r="K229" i="8"/>
  <c r="R523" i="8"/>
  <c r="AH482" i="12"/>
  <c r="AJ482" i="12" s="1"/>
  <c r="AG482" i="12"/>
  <c r="AI482" i="12" s="1"/>
  <c r="AG13" i="13"/>
  <c r="AH13" i="13"/>
  <c r="AJ13" i="13" s="1"/>
  <c r="AG17" i="15"/>
  <c r="AH17" i="15"/>
  <c r="AJ17" i="15" s="1"/>
  <c r="AL45" i="14"/>
  <c r="AN45" i="14" s="1"/>
  <c r="AK45" i="14"/>
  <c r="AM45" i="14" s="1"/>
  <c r="C53" i="8"/>
  <c r="C123" i="8"/>
  <c r="P173" i="8"/>
  <c r="K197" i="8"/>
  <c r="AK494" i="12"/>
  <c r="AM494" i="12" s="1"/>
  <c r="AL494" i="12"/>
  <c r="AN494" i="12" s="1"/>
  <c r="S535" i="8"/>
  <c r="AG169" i="12"/>
  <c r="R210" i="8"/>
  <c r="AH169" i="12"/>
  <c r="AJ169" i="12" s="1"/>
  <c r="R106" i="3"/>
  <c r="J437" i="8"/>
  <c r="R396" i="12"/>
  <c r="K245" i="8"/>
  <c r="C542" i="8"/>
  <c r="M70" i="8"/>
  <c r="I128" i="8"/>
  <c r="M180" i="8"/>
  <c r="H192" i="8"/>
  <c r="H539" i="8"/>
  <c r="I303" i="8"/>
  <c r="V52" i="12"/>
  <c r="Z52" i="12" s="1"/>
  <c r="L93" i="8"/>
  <c r="U52" i="12"/>
  <c r="Y52" i="12" s="1"/>
  <c r="C430" i="8"/>
  <c r="J528" i="8"/>
  <c r="R487" i="12"/>
  <c r="P399" i="8"/>
  <c r="J160" i="8"/>
  <c r="R119" i="12"/>
  <c r="F296" i="8"/>
  <c r="S255" i="12"/>
  <c r="AC255" i="12" s="1"/>
  <c r="T255" i="12"/>
  <c r="AD255" i="12" s="1"/>
  <c r="G296" i="8"/>
  <c r="U34" i="13"/>
  <c r="Y34" i="13" s="1"/>
  <c r="V34" i="13"/>
  <c r="Z34" i="13" s="1"/>
  <c r="L92" i="8"/>
  <c r="V51" i="12"/>
  <c r="Z51" i="12" s="1"/>
  <c r="N92" i="8"/>
  <c r="U51" i="12"/>
  <c r="Y51" i="12" s="1"/>
  <c r="N193" i="8"/>
  <c r="V152" i="12"/>
  <c r="Z152" i="12" s="1"/>
  <c r="L193" i="8"/>
  <c r="U152" i="12"/>
  <c r="Y152" i="12" s="1"/>
  <c r="T404" i="12"/>
  <c r="AD404" i="12" s="1"/>
  <c r="F445" i="8"/>
  <c r="G445" i="8"/>
  <c r="S404" i="12"/>
  <c r="AC404" i="12" s="1"/>
  <c r="P484" i="8"/>
  <c r="AK90" i="3"/>
  <c r="AM90" i="3" s="1"/>
  <c r="AL90" i="3"/>
  <c r="AN90" i="3" s="1"/>
  <c r="E139" i="8"/>
  <c r="K363" i="8"/>
  <c r="C537" i="8"/>
  <c r="AK33" i="15"/>
  <c r="AM33" i="15" s="1"/>
  <c r="AL33" i="15"/>
  <c r="AN33" i="15" s="1"/>
  <c r="O446" i="8"/>
  <c r="W405" i="12"/>
  <c r="AA405" i="12" s="1"/>
  <c r="X405" i="12"/>
  <c r="Q446" i="8"/>
  <c r="C309" i="8"/>
  <c r="R363" i="8"/>
  <c r="AH322" i="12"/>
  <c r="AJ322" i="12" s="1"/>
  <c r="AG322" i="12"/>
  <c r="I162" i="8"/>
  <c r="K251" i="8"/>
  <c r="J258" i="8"/>
  <c r="R217" i="12"/>
  <c r="D108" i="8"/>
  <c r="R494" i="12"/>
  <c r="J535" i="8"/>
  <c r="K490" i="8"/>
  <c r="W26" i="13"/>
  <c r="AA26" i="13" s="1"/>
  <c r="X26" i="13"/>
  <c r="W100" i="15"/>
  <c r="AA100" i="15" s="1"/>
  <c r="X100" i="15"/>
  <c r="K265" i="8"/>
  <c r="T423" i="12"/>
  <c r="AD423" i="12" s="1"/>
  <c r="S423" i="12"/>
  <c r="AC423" i="12" s="1"/>
  <c r="F464" i="8"/>
  <c r="G464" i="8"/>
  <c r="K521" i="8"/>
  <c r="C418" i="8"/>
  <c r="V53" i="12"/>
  <c r="Z53" i="12" s="1"/>
  <c r="N94" i="8"/>
  <c r="L94" i="8"/>
  <c r="U53" i="12"/>
  <c r="X224" i="12"/>
  <c r="W224" i="12"/>
  <c r="AA224" i="12" s="1"/>
  <c r="O265" i="8"/>
  <c r="Q265" i="8"/>
  <c r="P146" i="8"/>
  <c r="AL296" i="12"/>
  <c r="AN296" i="12" s="1"/>
  <c r="AK296" i="12"/>
  <c r="AM296" i="12" s="1"/>
  <c r="S337" i="8"/>
  <c r="S467" i="8"/>
  <c r="AK426" i="12"/>
  <c r="AM426" i="12" s="1"/>
  <c r="AL426" i="12"/>
  <c r="AN426" i="12" s="1"/>
  <c r="C492" i="8"/>
  <c r="E511" i="8"/>
  <c r="T36" i="15"/>
  <c r="AD36" i="15" s="1"/>
  <c r="S36" i="15"/>
  <c r="W80" i="15"/>
  <c r="X80" i="15"/>
  <c r="AB80" i="15" s="1"/>
  <c r="K537" i="8"/>
  <c r="D356" i="8"/>
  <c r="AH416" i="12"/>
  <c r="AJ416" i="12" s="1"/>
  <c r="R457" i="8"/>
  <c r="AG416" i="12"/>
  <c r="AI416" i="12" s="1"/>
  <c r="AL24" i="14"/>
  <c r="AN24" i="14" s="1"/>
  <c r="AK24" i="14"/>
  <c r="L518" i="8"/>
  <c r="V477" i="12"/>
  <c r="Z477" i="12" s="1"/>
  <c r="N518" i="8"/>
  <c r="U477" i="12"/>
  <c r="Y477" i="12" s="1"/>
  <c r="K472" i="8"/>
  <c r="C300" i="8"/>
  <c r="T362" i="12"/>
  <c r="AD362" i="12" s="1"/>
  <c r="F403" i="8"/>
  <c r="S362" i="12"/>
  <c r="AC362" i="12" s="1"/>
  <c r="G403" i="8"/>
  <c r="P367" i="8"/>
  <c r="D235" i="8"/>
  <c r="T30" i="14"/>
  <c r="AD30" i="14" s="1"/>
  <c r="S30" i="14"/>
  <c r="T38" i="12"/>
  <c r="AD38" i="12" s="1"/>
  <c r="F79" i="8"/>
  <c r="G79" i="8"/>
  <c r="S38" i="12"/>
  <c r="AH43" i="14"/>
  <c r="AJ43" i="14" s="1"/>
  <c r="AG43" i="14"/>
  <c r="R118" i="8"/>
  <c r="AH77" i="12"/>
  <c r="AJ77" i="12" s="1"/>
  <c r="AG77" i="12"/>
  <c r="N249" i="8"/>
  <c r="V208" i="12"/>
  <c r="Z208" i="12" s="1"/>
  <c r="L249" i="8"/>
  <c r="U208" i="12"/>
  <c r="Y208" i="12" s="1"/>
  <c r="U31" i="3"/>
  <c r="Y31" i="3" s="1"/>
  <c r="V31" i="3"/>
  <c r="Z31" i="3" s="1"/>
  <c r="AL208" i="12"/>
  <c r="AN208" i="12" s="1"/>
  <c r="S249" i="8"/>
  <c r="AK208" i="12"/>
  <c r="AM208" i="12" s="1"/>
  <c r="D527" i="8"/>
  <c r="X12" i="15"/>
  <c r="AB12" i="15" s="1"/>
  <c r="W12" i="15"/>
  <c r="AA12" i="15" s="1"/>
  <c r="M225" i="8"/>
  <c r="Q425" i="8"/>
  <c r="O425" i="8"/>
  <c r="X384" i="12"/>
  <c r="AB384" i="12" s="1"/>
  <c r="W384" i="12"/>
  <c r="AA384" i="12" s="1"/>
  <c r="E307" i="8"/>
  <c r="Q96" i="8"/>
  <c r="X55" i="12"/>
  <c r="AB55" i="12" s="1"/>
  <c r="O96" i="8"/>
  <c r="W55" i="12"/>
  <c r="J503" i="8"/>
  <c r="R462" i="12"/>
  <c r="AH34" i="14"/>
  <c r="AJ34" i="14" s="1"/>
  <c r="AG34" i="14"/>
  <c r="AI34" i="14" s="1"/>
  <c r="D290" i="8"/>
  <c r="K418" i="8"/>
  <c r="P365" i="8"/>
  <c r="AL153" i="12"/>
  <c r="AN153" i="12" s="1"/>
  <c r="S194" i="8"/>
  <c r="AK153" i="12"/>
  <c r="AM153" i="12" s="1"/>
  <c r="K126" i="8"/>
  <c r="K327" i="8"/>
  <c r="K379" i="8"/>
  <c r="P245" i="8"/>
  <c r="AG26" i="15"/>
  <c r="AH26" i="15"/>
  <c r="AJ26" i="15" s="1"/>
  <c r="H465" i="8"/>
  <c r="X200" i="12"/>
  <c r="AB200" i="12" s="1"/>
  <c r="W200" i="12"/>
  <c r="Q241" i="8"/>
  <c r="O241" i="8"/>
  <c r="W305" i="12"/>
  <c r="X305" i="12"/>
  <c r="AB305" i="12" s="1"/>
  <c r="Q346" i="8"/>
  <c r="O346" i="8"/>
  <c r="F463" i="8"/>
  <c r="G463" i="8"/>
  <c r="T422" i="12"/>
  <c r="AD422" i="12" s="1"/>
  <c r="S422" i="12"/>
  <c r="AC422" i="12" s="1"/>
  <c r="K264" i="8"/>
  <c r="C49" i="8"/>
  <c r="K334" i="8"/>
  <c r="O422" i="8"/>
  <c r="Q422" i="8"/>
  <c r="X381" i="12"/>
  <c r="AB381" i="12" s="1"/>
  <c r="W381" i="12"/>
  <c r="AA381" i="12" s="1"/>
  <c r="H502" i="8"/>
  <c r="K122" i="8"/>
  <c r="S89" i="3"/>
  <c r="AC89" i="3" s="1"/>
  <c r="T89" i="3"/>
  <c r="AD89" i="3" s="1"/>
  <c r="K243" i="8"/>
  <c r="G323" i="8"/>
  <c r="T282" i="12"/>
  <c r="AD282" i="12" s="1"/>
  <c r="F323" i="8"/>
  <c r="S282" i="12"/>
  <c r="AG47" i="12"/>
  <c r="AI47" i="12" s="1"/>
  <c r="R88" i="8"/>
  <c r="AH47" i="12"/>
  <c r="AJ47" i="12" s="1"/>
  <c r="M85" i="8"/>
  <c r="E516" i="8"/>
  <c r="M134" i="8"/>
  <c r="U46" i="3"/>
  <c r="Y46" i="3" s="1"/>
  <c r="V46" i="3"/>
  <c r="Z46" i="3" s="1"/>
  <c r="R293" i="8"/>
  <c r="AG252" i="12"/>
  <c r="AI252" i="12" s="1"/>
  <c r="AH252" i="12"/>
  <c r="AJ252" i="12" s="1"/>
  <c r="C100" i="8"/>
  <c r="AH15" i="15"/>
  <c r="AJ15" i="15" s="1"/>
  <c r="AG15" i="15"/>
  <c r="T463" i="12"/>
  <c r="AD463" i="12" s="1"/>
  <c r="S463" i="12"/>
  <c r="AC463" i="12" s="1"/>
  <c r="G504" i="8"/>
  <c r="F504" i="8"/>
  <c r="T77" i="15"/>
  <c r="AD77" i="15" s="1"/>
  <c r="S77" i="15"/>
  <c r="AC77" i="15" s="1"/>
  <c r="R103" i="15"/>
  <c r="G208" i="8"/>
  <c r="S167" i="12"/>
  <c r="AC167" i="12" s="1"/>
  <c r="F208" i="8"/>
  <c r="T167" i="12"/>
  <c r="AD167" i="12" s="1"/>
  <c r="C384" i="8"/>
  <c r="AH58" i="12"/>
  <c r="AJ58" i="12" s="1"/>
  <c r="AG58" i="12"/>
  <c r="AI58" i="12" s="1"/>
  <c r="R99" i="8"/>
  <c r="I399" i="8"/>
  <c r="H227" i="8"/>
  <c r="AG413" i="12"/>
  <c r="AI413" i="12" s="1"/>
  <c r="R454" i="8"/>
  <c r="AH413" i="12"/>
  <c r="AJ413" i="12" s="1"/>
  <c r="P121" i="8"/>
  <c r="AG96" i="3"/>
  <c r="AH96" i="3"/>
  <c r="AJ96" i="3" s="1"/>
  <c r="AL24" i="16"/>
  <c r="AN24" i="16" s="1"/>
  <c r="AK24" i="16"/>
  <c r="AM24" i="16" s="1"/>
  <c r="AK505" i="12"/>
  <c r="AM505" i="12" s="1"/>
  <c r="AL505" i="12"/>
  <c r="AN505" i="12" s="1"/>
  <c r="S546" i="8"/>
  <c r="P524" i="8"/>
  <c r="AH181" i="12"/>
  <c r="AJ181" i="12" s="1"/>
  <c r="AG181" i="12"/>
  <c r="AI181" i="12" s="1"/>
  <c r="R222" i="8"/>
  <c r="E90" i="8"/>
  <c r="C79" i="8"/>
  <c r="E534" i="8"/>
  <c r="G54" i="8"/>
  <c r="F54" i="8"/>
  <c r="S13" i="12"/>
  <c r="T13" i="12"/>
  <c r="AD13" i="12" s="1"/>
  <c r="J127" i="8"/>
  <c r="R86" i="12"/>
  <c r="V83" i="15"/>
  <c r="Z83" i="15" s="1"/>
  <c r="U83" i="15"/>
  <c r="AK162" i="12"/>
  <c r="AM162" i="12" s="1"/>
  <c r="S203" i="8"/>
  <c r="AL162" i="12"/>
  <c r="AN162" i="12" s="1"/>
  <c r="C282" i="8"/>
  <c r="V66" i="12"/>
  <c r="Z66" i="12" s="1"/>
  <c r="U66" i="12"/>
  <c r="Y66" i="12" s="1"/>
  <c r="N107" i="8"/>
  <c r="L107" i="8"/>
  <c r="C241" i="8"/>
  <c r="G316" i="8"/>
  <c r="F316" i="8"/>
  <c r="T275" i="12"/>
  <c r="AD275" i="12" s="1"/>
  <c r="S275" i="12"/>
  <c r="AC275" i="12" s="1"/>
  <c r="K453" i="8"/>
  <c r="H232" i="8"/>
  <c r="AH310" i="12"/>
  <c r="AJ310" i="12" s="1"/>
  <c r="AG310" i="12"/>
  <c r="AI310" i="12" s="1"/>
  <c r="R351" i="8"/>
  <c r="S209" i="8"/>
  <c r="AK168" i="12"/>
  <c r="AM168" i="12" s="1"/>
  <c r="AL168" i="12"/>
  <c r="AN168" i="12" s="1"/>
  <c r="N535" i="8"/>
  <c r="U494" i="12"/>
  <c r="Y494" i="12" s="1"/>
  <c r="V494" i="12"/>
  <c r="Z494" i="12" s="1"/>
  <c r="L535" i="8"/>
  <c r="W402" i="12"/>
  <c r="AA402" i="12" s="1"/>
  <c r="Q443" i="8"/>
  <c r="O443" i="8"/>
  <c r="X402" i="12"/>
  <c r="AB402" i="12" s="1"/>
  <c r="X92" i="3"/>
  <c r="AB92" i="3" s="1"/>
  <c r="W92" i="3"/>
  <c r="AA92" i="3" s="1"/>
  <c r="AG25" i="16"/>
  <c r="AH25" i="16"/>
  <c r="AJ25" i="16" s="1"/>
  <c r="P188" i="8"/>
  <c r="P495" i="8"/>
  <c r="E355" i="8"/>
  <c r="D219" i="8"/>
  <c r="H195" i="8"/>
  <c r="E293" i="8"/>
  <c r="M269" i="8"/>
  <c r="AK295" i="12"/>
  <c r="AM295" i="12" s="1"/>
  <c r="AL295" i="12"/>
  <c r="AN295" i="12" s="1"/>
  <c r="S336" i="8"/>
  <c r="K524" i="8"/>
  <c r="N321" i="8"/>
  <c r="U280" i="12"/>
  <c r="Y280" i="12" s="1"/>
  <c r="V280" i="12"/>
  <c r="Z280" i="12" s="1"/>
  <c r="L321" i="8"/>
  <c r="T56" i="3"/>
  <c r="AD56" i="3" s="1"/>
  <c r="S56" i="3"/>
  <c r="AC56" i="3" s="1"/>
  <c r="O146" i="8"/>
  <c r="W105" i="12"/>
  <c r="AA105" i="12" s="1"/>
  <c r="X105" i="12"/>
  <c r="Q146" i="8"/>
  <c r="J524" i="8"/>
  <c r="R483" i="12"/>
  <c r="R222" i="12"/>
  <c r="J263" i="8"/>
  <c r="H225" i="8"/>
  <c r="C485" i="8"/>
  <c r="F475" i="8"/>
  <c r="S434" i="12"/>
  <c r="AC434" i="12" s="1"/>
  <c r="G475" i="8"/>
  <c r="T434" i="12"/>
  <c r="AD434" i="12" s="1"/>
  <c r="U162" i="12"/>
  <c r="Y162" i="12" s="1"/>
  <c r="N203" i="8"/>
  <c r="L203" i="8"/>
  <c r="V162" i="12"/>
  <c r="Z162" i="12" s="1"/>
  <c r="I316" i="8"/>
  <c r="S48" i="15"/>
  <c r="T48" i="15"/>
  <c r="AD48" i="15" s="1"/>
  <c r="H332" i="8"/>
  <c r="I158" i="8"/>
  <c r="D359" i="8"/>
  <c r="T10" i="15"/>
  <c r="AD10" i="15" s="1"/>
  <c r="S10" i="15"/>
  <c r="N370" i="8"/>
  <c r="U329" i="12"/>
  <c r="Y329" i="12" s="1"/>
  <c r="L370" i="8"/>
  <c r="V329" i="12"/>
  <c r="Z329" i="12" s="1"/>
  <c r="I374" i="8"/>
  <c r="M281" i="8"/>
  <c r="W101" i="15"/>
  <c r="AA101" i="15" s="1"/>
  <c r="X101" i="15"/>
  <c r="I299" i="8"/>
  <c r="P474" i="8"/>
  <c r="U47" i="12"/>
  <c r="L88" i="8"/>
  <c r="N88" i="8"/>
  <c r="V47" i="12"/>
  <c r="Z47" i="12" s="1"/>
  <c r="Q516" i="8"/>
  <c r="W475" i="12"/>
  <c r="O516" i="8"/>
  <c r="X475" i="12"/>
  <c r="AB475" i="12" s="1"/>
  <c r="U386" i="12"/>
  <c r="Y386" i="12" s="1"/>
  <c r="N427" i="8"/>
  <c r="V386" i="12"/>
  <c r="Z386" i="12" s="1"/>
  <c r="L427" i="8"/>
  <c r="S324" i="8"/>
  <c r="AK283" i="12"/>
  <c r="AM283" i="12" s="1"/>
  <c r="AL283" i="12"/>
  <c r="AN283" i="12" s="1"/>
  <c r="C337" i="8"/>
  <c r="R157" i="8"/>
  <c r="AG116" i="12"/>
  <c r="AH116" i="12"/>
  <c r="AJ116" i="12" s="1"/>
  <c r="M308" i="8"/>
  <c r="E392" i="8"/>
  <c r="AH501" i="12"/>
  <c r="AJ501" i="12" s="1"/>
  <c r="AG501" i="12"/>
  <c r="AI501" i="12" s="1"/>
  <c r="R542" i="8"/>
  <c r="C225" i="8"/>
  <c r="R37" i="3"/>
  <c r="R28" i="12"/>
  <c r="J69" i="8"/>
  <c r="K263" i="8"/>
  <c r="M237" i="8"/>
  <c r="H424" i="8"/>
  <c r="P451" i="8"/>
  <c r="AK501" i="12"/>
  <c r="AM501" i="12" s="1"/>
  <c r="S542" i="8"/>
  <c r="AL501" i="12"/>
  <c r="AN501" i="12" s="1"/>
  <c r="M183" i="8"/>
  <c r="V19" i="3"/>
  <c r="Z19" i="3" s="1"/>
  <c r="U19" i="3"/>
  <c r="Y19" i="3" s="1"/>
  <c r="R301" i="12"/>
  <c r="J342" i="8"/>
  <c r="AL350" i="12"/>
  <c r="AN350" i="12" s="1"/>
  <c r="S391" i="8"/>
  <c r="AK350" i="12"/>
  <c r="AM350" i="12" s="1"/>
  <c r="J378" i="8"/>
  <c r="R337" i="12"/>
  <c r="M194" i="8"/>
  <c r="X12" i="16"/>
  <c r="AB12" i="16" s="1"/>
  <c r="W12" i="16"/>
  <c r="E233" i="8"/>
  <c r="I432" i="8"/>
  <c r="H344" i="8"/>
  <c r="H91" i="8"/>
  <c r="V35" i="15"/>
  <c r="Z35" i="15" s="1"/>
  <c r="U35" i="15"/>
  <c r="U418" i="12"/>
  <c r="Y418" i="12" s="1"/>
  <c r="L459" i="8"/>
  <c r="N459" i="8"/>
  <c r="V418" i="12"/>
  <c r="Z418" i="12" s="1"/>
  <c r="R50" i="15"/>
  <c r="V11" i="14"/>
  <c r="Z11" i="14" s="1"/>
  <c r="U11" i="14"/>
  <c r="Y11" i="14" s="1"/>
  <c r="R32" i="15"/>
  <c r="G461" i="8"/>
  <c r="T420" i="12"/>
  <c r="AD420" i="12" s="1"/>
  <c r="S420" i="12"/>
  <c r="AC420" i="12" s="1"/>
  <c r="F461" i="8"/>
  <c r="E337" i="8"/>
  <c r="E301" i="8"/>
  <c r="AG395" i="12"/>
  <c r="R436" i="8"/>
  <c r="AH395" i="12"/>
  <c r="AJ395" i="12" s="1"/>
  <c r="R26" i="13"/>
  <c r="K300" i="8"/>
  <c r="X361" i="12"/>
  <c r="AB361" i="12" s="1"/>
  <c r="Q402" i="8"/>
  <c r="W361" i="12"/>
  <c r="O402" i="8"/>
  <c r="Q456" i="8"/>
  <c r="O456" i="8"/>
  <c r="W415" i="12"/>
  <c r="X415" i="12"/>
  <c r="AB415" i="12" s="1"/>
  <c r="I292" i="8"/>
  <c r="K481" i="8"/>
  <c r="M268" i="8"/>
  <c r="N292" i="8"/>
  <c r="L292" i="8"/>
  <c r="V251" i="12"/>
  <c r="Z251" i="12" s="1"/>
  <c r="U251" i="12"/>
  <c r="D426" i="8"/>
  <c r="W94" i="15"/>
  <c r="X94" i="15"/>
  <c r="AB94" i="15" s="1"/>
  <c r="AL55" i="12"/>
  <c r="AN55" i="12" s="1"/>
  <c r="S96" i="8"/>
  <c r="AK55" i="12"/>
  <c r="AM55" i="12" s="1"/>
  <c r="R61" i="3"/>
  <c r="W23" i="14"/>
  <c r="AA23" i="14" s="1"/>
  <c r="X23" i="14"/>
  <c r="I137" i="8"/>
  <c r="I129" i="8"/>
  <c r="R177" i="12"/>
  <c r="J218" i="8"/>
  <c r="AH31" i="12"/>
  <c r="AJ31" i="12" s="1"/>
  <c r="AG31" i="12"/>
  <c r="R72" i="8"/>
  <c r="I526" i="8"/>
  <c r="D233" i="8"/>
  <c r="U14" i="14"/>
  <c r="Y14" i="14" s="1"/>
  <c r="V14" i="14"/>
  <c r="Z14" i="14" s="1"/>
  <c r="H513" i="8"/>
  <c r="AL443" i="12"/>
  <c r="AN443" i="12" s="1"/>
  <c r="AK443" i="12"/>
  <c r="AM443" i="12" s="1"/>
  <c r="S484" i="8"/>
  <c r="AL106" i="12"/>
  <c r="AN106" i="12" s="1"/>
  <c r="S147" i="8"/>
  <c r="AK106" i="12"/>
  <c r="AM106" i="12" s="1"/>
  <c r="U413" i="12"/>
  <c r="Y413" i="12" s="1"/>
  <c r="L454" i="8"/>
  <c r="V413" i="12"/>
  <c r="Z413" i="12" s="1"/>
  <c r="N454" i="8"/>
  <c r="W24" i="12"/>
  <c r="AA24" i="12" s="1"/>
  <c r="Q65" i="8"/>
  <c r="O65" i="8"/>
  <c r="X24" i="12"/>
  <c r="G471" i="8"/>
  <c r="T430" i="12"/>
  <c r="AD430" i="12" s="1"/>
  <c r="S430" i="12"/>
  <c r="AC430" i="12" s="1"/>
  <c r="F471" i="8"/>
  <c r="I214" i="8"/>
  <c r="R391" i="8"/>
  <c r="AG350" i="12"/>
  <c r="AI350" i="12" s="1"/>
  <c r="AH350" i="12"/>
  <c r="AJ350" i="12" s="1"/>
  <c r="J259" i="8"/>
  <c r="R218" i="12"/>
  <c r="U496" i="12"/>
  <c r="Y496" i="12" s="1"/>
  <c r="N537" i="8"/>
  <c r="L537" i="8"/>
  <c r="V496" i="12"/>
  <c r="Z496" i="12" s="1"/>
  <c r="D467" i="8"/>
  <c r="AH52" i="12"/>
  <c r="AJ52" i="12" s="1"/>
  <c r="R93" i="8"/>
  <c r="AG52" i="12"/>
  <c r="W24" i="16"/>
  <c r="AA24" i="16" s="1"/>
  <c r="X24" i="16"/>
  <c r="AB24" i="16" s="1"/>
  <c r="C459" i="8"/>
  <c r="R80" i="15"/>
  <c r="AK195" i="12"/>
  <c r="AM195" i="12" s="1"/>
  <c r="AL195" i="12"/>
  <c r="AN195" i="12" s="1"/>
  <c r="S236" i="8"/>
  <c r="S98" i="8"/>
  <c r="AK57" i="12"/>
  <c r="AM57" i="12" s="1"/>
  <c r="AL57" i="12"/>
  <c r="AN57" i="12" s="1"/>
  <c r="K218" i="8"/>
  <c r="P371" i="8"/>
  <c r="S504" i="12"/>
  <c r="AC504" i="12" s="1"/>
  <c r="F545" i="8"/>
  <c r="G545" i="8"/>
  <c r="T504" i="12"/>
  <c r="AD504" i="12" s="1"/>
  <c r="V491" i="12"/>
  <c r="Z491" i="12" s="1"/>
  <c r="U491" i="12"/>
  <c r="Y491" i="12" s="1"/>
  <c r="L532" i="8"/>
  <c r="N532" i="8"/>
  <c r="I403" i="8"/>
  <c r="AL449" i="12"/>
  <c r="AN449" i="12" s="1"/>
  <c r="S490" i="8"/>
  <c r="AK449" i="12"/>
  <c r="AM449" i="12" s="1"/>
  <c r="AK14" i="13"/>
  <c r="AM14" i="13" s="1"/>
  <c r="AL14" i="13"/>
  <c r="AN14" i="13" s="1"/>
  <c r="W63" i="15"/>
  <c r="AA63" i="15" s="1"/>
  <c r="X63" i="15"/>
  <c r="AB63" i="15" s="1"/>
  <c r="AH45" i="14"/>
  <c r="AJ45" i="14" s="1"/>
  <c r="AG45" i="14"/>
  <c r="AK470" i="12"/>
  <c r="AM470" i="12" s="1"/>
  <c r="AL470" i="12"/>
  <c r="AN470" i="12" s="1"/>
  <c r="S511" i="8"/>
  <c r="K173" i="8"/>
  <c r="E150" i="8"/>
  <c r="T48" i="3"/>
  <c r="AD48" i="3" s="1"/>
  <c r="S48" i="3"/>
  <c r="AC48" i="3" s="1"/>
  <c r="R124" i="12"/>
  <c r="J165" i="8"/>
  <c r="X43" i="3"/>
  <c r="AB43" i="3" s="1"/>
  <c r="W43" i="3"/>
  <c r="AA43" i="3" s="1"/>
  <c r="J470" i="8"/>
  <c r="R429" i="12"/>
  <c r="AG255" i="12"/>
  <c r="AH255" i="12"/>
  <c r="AJ255" i="12" s="1"/>
  <c r="R296" i="8"/>
  <c r="R40" i="15"/>
  <c r="K179" i="8"/>
  <c r="D300" i="8"/>
  <c r="W455" i="12"/>
  <c r="O496" i="8"/>
  <c r="Q496" i="8"/>
  <c r="X455" i="12"/>
  <c r="AB455" i="12" s="1"/>
  <c r="D289" i="8"/>
  <c r="W314" i="12"/>
  <c r="X314" i="12"/>
  <c r="AB314" i="12" s="1"/>
  <c r="O355" i="8"/>
  <c r="Q355" i="8"/>
  <c r="S80" i="15"/>
  <c r="AC80" i="15" s="1"/>
  <c r="T80" i="15"/>
  <c r="AD80" i="15" s="1"/>
  <c r="AL199" i="12"/>
  <c r="AN199" i="12" s="1"/>
  <c r="S240" i="8"/>
  <c r="AK199" i="12"/>
  <c r="AM199" i="12" s="1"/>
  <c r="N246" i="8"/>
  <c r="V205" i="12"/>
  <c r="Z205" i="12" s="1"/>
  <c r="U205" i="12"/>
  <c r="Y205" i="12" s="1"/>
  <c r="L246" i="8"/>
  <c r="E84" i="8"/>
  <c r="R68" i="3"/>
  <c r="C208" i="8"/>
  <c r="R33" i="15"/>
  <c r="D396" i="8"/>
  <c r="M355" i="8"/>
  <c r="P68" i="8"/>
  <c r="P114" i="8"/>
  <c r="D292" i="8"/>
  <c r="T15" i="14"/>
  <c r="AD15" i="14" s="1"/>
  <c r="S15" i="14"/>
  <c r="M467" i="8"/>
  <c r="G82" i="8"/>
  <c r="T41" i="12"/>
  <c r="AD41" i="12" s="1"/>
  <c r="S41" i="12"/>
  <c r="F82" i="8"/>
  <c r="M488" i="8"/>
  <c r="AG315" i="12"/>
  <c r="R356" i="8"/>
  <c r="AH315" i="12"/>
  <c r="AJ315" i="12" s="1"/>
  <c r="S93" i="3"/>
  <c r="AC93" i="3" s="1"/>
  <c r="T93" i="3"/>
  <c r="AD93" i="3" s="1"/>
  <c r="U90" i="15"/>
  <c r="Y90" i="15" s="1"/>
  <c r="V90" i="15"/>
  <c r="Z90" i="15" s="1"/>
  <c r="G410" i="8"/>
  <c r="T369" i="12"/>
  <c r="AD369" i="12" s="1"/>
  <c r="S369" i="12"/>
  <c r="F410" i="8"/>
  <c r="X13" i="16"/>
  <c r="AB13" i="16" s="1"/>
  <c r="W13" i="16"/>
  <c r="E257" i="8"/>
  <c r="H365" i="8"/>
  <c r="AL55" i="3"/>
  <c r="AN55" i="3" s="1"/>
  <c r="AK55" i="3"/>
  <c r="AM55" i="3" s="1"/>
  <c r="E120" i="8"/>
  <c r="D469" i="8"/>
  <c r="R150" i="12"/>
  <c r="J191" i="8"/>
  <c r="AK23" i="16"/>
  <c r="AM23" i="16" s="1"/>
  <c r="AL23" i="16"/>
  <c r="W229" i="12"/>
  <c r="AA229" i="12" s="1"/>
  <c r="Q270" i="8"/>
  <c r="X229" i="12"/>
  <c r="O270" i="8"/>
  <c r="X65" i="3"/>
  <c r="AB65" i="3" s="1"/>
  <c r="W65" i="3"/>
  <c r="AA65" i="3" s="1"/>
  <c r="J392" i="8"/>
  <c r="R351" i="12"/>
  <c r="K180" i="8"/>
  <c r="J315" i="8"/>
  <c r="R274" i="12"/>
  <c r="D414" i="8"/>
  <c r="T100" i="3"/>
  <c r="AD100" i="3" s="1"/>
  <c r="S100" i="3"/>
  <c r="I280" i="8"/>
  <c r="R16" i="3"/>
  <c r="K400" i="8"/>
  <c r="H515" i="8"/>
  <c r="H191" i="8"/>
  <c r="D214" i="8"/>
  <c r="P544" i="8"/>
  <c r="N95" i="8"/>
  <c r="V54" i="12"/>
  <c r="Z54" i="12" s="1"/>
  <c r="L95" i="8"/>
  <c r="U54" i="12"/>
  <c r="Y54" i="12" s="1"/>
  <c r="H472" i="8"/>
  <c r="D109" i="8"/>
  <c r="N97" i="8"/>
  <c r="U56" i="12"/>
  <c r="Y56" i="12" s="1"/>
  <c r="L97" i="8"/>
  <c r="V56" i="12"/>
  <c r="Z56" i="12" s="1"/>
  <c r="W283" i="12"/>
  <c r="O324" i="8"/>
  <c r="X283" i="12"/>
  <c r="AB283" i="12" s="1"/>
  <c r="Q324" i="8"/>
  <c r="P150" i="8"/>
  <c r="S87" i="3"/>
  <c r="T87" i="3"/>
  <c r="AD87" i="3" s="1"/>
  <c r="S528" i="8"/>
  <c r="AL487" i="12"/>
  <c r="AN487" i="12" s="1"/>
  <c r="AK487" i="12"/>
  <c r="AM487" i="12" s="1"/>
  <c r="E473" i="8"/>
  <c r="T225" i="12"/>
  <c r="AD225" i="12" s="1"/>
  <c r="F266" i="8"/>
  <c r="S225" i="12"/>
  <c r="AC225" i="12" s="1"/>
  <c r="G266" i="8"/>
  <c r="D106" i="8"/>
  <c r="P193" i="8"/>
  <c r="I373" i="8"/>
  <c r="I343" i="8"/>
  <c r="M332" i="8"/>
  <c r="T211" i="12"/>
  <c r="AD211" i="12" s="1"/>
  <c r="F252" i="8"/>
  <c r="S211" i="12"/>
  <c r="G252" i="8"/>
  <c r="J205" i="8"/>
  <c r="R164" i="12"/>
  <c r="M344" i="8"/>
  <c r="AG79" i="15"/>
  <c r="AI79" i="15" s="1"/>
  <c r="AH79" i="15"/>
  <c r="AJ79" i="15" s="1"/>
  <c r="T95" i="15"/>
  <c r="AD95" i="15" s="1"/>
  <c r="S95" i="15"/>
  <c r="AC95" i="15" s="1"/>
  <c r="W47" i="15"/>
  <c r="AA47" i="15" s="1"/>
  <c r="X47" i="15"/>
  <c r="X34" i="12"/>
  <c r="AB34" i="12" s="1"/>
  <c r="O75" i="8"/>
  <c r="Q75" i="8"/>
  <c r="W34" i="12"/>
  <c r="E427" i="8"/>
  <c r="R15" i="13"/>
  <c r="R230" i="12"/>
  <c r="J271" i="8"/>
  <c r="AG251" i="12"/>
  <c r="AI251" i="12" s="1"/>
  <c r="AH251" i="12"/>
  <c r="AJ251" i="12" s="1"/>
  <c r="R292" i="8"/>
  <c r="K367" i="8"/>
  <c r="V405" i="12"/>
  <c r="Z405" i="12" s="1"/>
  <c r="U405" i="12"/>
  <c r="Y405" i="12" s="1"/>
  <c r="L446" i="8"/>
  <c r="N446" i="8"/>
  <c r="I228" i="8"/>
  <c r="I285" i="8"/>
  <c r="V120" i="12"/>
  <c r="Z120" i="12" s="1"/>
  <c r="U120" i="12"/>
  <c r="Y120" i="12" s="1"/>
  <c r="L161" i="8"/>
  <c r="N161" i="8"/>
  <c r="I479" i="8"/>
  <c r="R57" i="12"/>
  <c r="J98" i="8"/>
  <c r="P142" i="8"/>
  <c r="AH100" i="3"/>
  <c r="AJ100" i="3" s="1"/>
  <c r="AG100" i="3"/>
  <c r="AK233" i="12"/>
  <c r="AM233" i="12" s="1"/>
  <c r="S274" i="8"/>
  <c r="AL233" i="12"/>
  <c r="AN233" i="12" s="1"/>
  <c r="O119" i="8"/>
  <c r="W78" i="12"/>
  <c r="Q119" i="8"/>
  <c r="X78" i="12"/>
  <c r="AB78" i="12" s="1"/>
  <c r="K131" i="8"/>
  <c r="M373" i="8"/>
  <c r="E513" i="8"/>
  <c r="C385" i="8"/>
  <c r="C381" i="8"/>
  <c r="P203" i="8"/>
  <c r="P110" i="8"/>
  <c r="O510" i="8"/>
  <c r="W469" i="12"/>
  <c r="AA469" i="12" s="1"/>
  <c r="X469" i="12"/>
  <c r="AB469" i="12" s="1"/>
  <c r="Q510" i="8"/>
  <c r="AH106" i="15"/>
  <c r="AJ106" i="15" s="1"/>
  <c r="AG106" i="15"/>
  <c r="S20" i="13"/>
  <c r="AC20" i="13" s="1"/>
  <c r="T20" i="13"/>
  <c r="AD20" i="13" s="1"/>
  <c r="F93" i="8"/>
  <c r="S52" i="12"/>
  <c r="AC52" i="12" s="1"/>
  <c r="T52" i="12"/>
  <c r="AD52" i="12" s="1"/>
  <c r="G93" i="8"/>
  <c r="C66" i="8"/>
  <c r="M446" i="8"/>
  <c r="C240" i="8"/>
  <c r="R35" i="15"/>
  <c r="R97" i="8"/>
  <c r="AH56" i="12"/>
  <c r="AJ56" i="12" s="1"/>
  <c r="AG56" i="12"/>
  <c r="AI56" i="12" s="1"/>
  <c r="R9" i="3"/>
  <c r="I359" i="8"/>
  <c r="P97" i="8"/>
  <c r="S416" i="8"/>
  <c r="AL375" i="12"/>
  <c r="AN375" i="12" s="1"/>
  <c r="AK375" i="12"/>
  <c r="AM375" i="12" s="1"/>
  <c r="AK225" i="12"/>
  <c r="AM225" i="12" s="1"/>
  <c r="AL225" i="12"/>
  <c r="AN225" i="12" s="1"/>
  <c r="S266" i="8"/>
  <c r="R179" i="12"/>
  <c r="J220" i="8"/>
  <c r="J352" i="8"/>
  <c r="R311" i="12"/>
  <c r="O315" i="8"/>
  <c r="W274" i="12"/>
  <c r="X274" i="12"/>
  <c r="AB274" i="12" s="1"/>
  <c r="Q315" i="8"/>
  <c r="AG148" i="12"/>
  <c r="R189" i="8"/>
  <c r="AH148" i="12"/>
  <c r="AJ148" i="12" s="1"/>
  <c r="K299" i="8"/>
  <c r="R22" i="15"/>
  <c r="K360" i="8"/>
  <c r="S458" i="12"/>
  <c r="AC458" i="12" s="1"/>
  <c r="F499" i="8"/>
  <c r="G499" i="8"/>
  <c r="T458" i="12"/>
  <c r="AD458" i="12" s="1"/>
  <c r="S214" i="12"/>
  <c r="AC214" i="12" s="1"/>
  <c r="F255" i="8"/>
  <c r="G255" i="8"/>
  <c r="T214" i="12"/>
  <c r="AD214" i="12" s="1"/>
  <c r="X9" i="15"/>
  <c r="AB9" i="15" s="1"/>
  <c r="W9" i="15"/>
  <c r="AA9" i="15" s="1"/>
  <c r="AH66" i="15"/>
  <c r="AJ66" i="15" s="1"/>
  <c r="AG66" i="15"/>
  <c r="R17" i="16"/>
  <c r="AH511" i="12"/>
  <c r="AJ511" i="12" s="1"/>
  <c r="AG511" i="12"/>
  <c r="AI511" i="12" s="1"/>
  <c r="R552" i="8"/>
  <c r="Q423" i="8"/>
  <c r="X382" i="12"/>
  <c r="AB382" i="12" s="1"/>
  <c r="W382" i="12"/>
  <c r="AA382" i="12" s="1"/>
  <c r="O423" i="8"/>
  <c r="O490" i="8"/>
  <c r="X449" i="12"/>
  <c r="Q490" i="8"/>
  <c r="W449" i="12"/>
  <c r="AA449" i="12" s="1"/>
  <c r="N374" i="8"/>
  <c r="L374" i="8"/>
  <c r="U333" i="12"/>
  <c r="Y333" i="12" s="1"/>
  <c r="V333" i="12"/>
  <c r="Z333" i="12" s="1"/>
  <c r="K188" i="8"/>
  <c r="J174" i="8"/>
  <c r="R133" i="12"/>
  <c r="W205" i="12"/>
  <c r="Q246" i="8"/>
  <c r="X205" i="12"/>
  <c r="AB205" i="12" s="1"/>
  <c r="O246" i="8"/>
  <c r="X80" i="12"/>
  <c r="AB80" i="12" s="1"/>
  <c r="O121" i="8"/>
  <c r="W80" i="12"/>
  <c r="Q121" i="8"/>
  <c r="T505" i="12"/>
  <c r="AD505" i="12" s="1"/>
  <c r="S505" i="12"/>
  <c r="AC505" i="12" s="1"/>
  <c r="G546" i="8"/>
  <c r="F546" i="8"/>
  <c r="AK467" i="12"/>
  <c r="AM467" i="12" s="1"/>
  <c r="AL467" i="12"/>
  <c r="AN467" i="12" s="1"/>
  <c r="S508" i="8"/>
  <c r="M298" i="8"/>
  <c r="X10" i="15"/>
  <c r="W10" i="15"/>
  <c r="AA10" i="15" s="1"/>
  <c r="D473" i="8"/>
  <c r="AL63" i="3"/>
  <c r="AN63" i="3" s="1"/>
  <c r="AK63" i="3"/>
  <c r="AM63" i="3" s="1"/>
  <c r="C405" i="8"/>
  <c r="D551" i="8"/>
  <c r="I347" i="8"/>
  <c r="AK491" i="12"/>
  <c r="AM491" i="12" s="1"/>
  <c r="AL491" i="12"/>
  <c r="AN491" i="12" s="1"/>
  <c r="S532" i="8"/>
  <c r="G396" i="8"/>
  <c r="S355" i="12"/>
  <c r="T355" i="12"/>
  <c r="AD355" i="12" s="1"/>
  <c r="F396" i="8"/>
  <c r="D210" i="8"/>
  <c r="R297" i="8"/>
  <c r="AG256" i="12"/>
  <c r="AH256" i="12"/>
  <c r="AJ256" i="12" s="1"/>
  <c r="Q333" i="8"/>
  <c r="W292" i="12"/>
  <c r="AA292" i="12" s="1"/>
  <c r="X292" i="12"/>
  <c r="AB292" i="12" s="1"/>
  <c r="O333" i="8"/>
  <c r="V96" i="3"/>
  <c r="Z96" i="3" s="1"/>
  <c r="U96" i="3"/>
  <c r="Y96" i="3" s="1"/>
  <c r="S435" i="8"/>
  <c r="AL394" i="12"/>
  <c r="AN394" i="12" s="1"/>
  <c r="AK394" i="12"/>
  <c r="AM394" i="12" s="1"/>
  <c r="M203" i="8"/>
  <c r="P276" i="8"/>
  <c r="V69" i="3"/>
  <c r="Z69" i="3" s="1"/>
  <c r="U69" i="3"/>
  <c r="Y69" i="3" s="1"/>
  <c r="T31" i="13"/>
  <c r="AD31" i="13" s="1"/>
  <c r="S31" i="13"/>
  <c r="V34" i="14"/>
  <c r="Z34" i="14" s="1"/>
  <c r="U34" i="14"/>
  <c r="I298" i="8"/>
  <c r="E378" i="8"/>
  <c r="D293" i="8"/>
  <c r="C318" i="8"/>
  <c r="W35" i="14"/>
  <c r="X35" i="14"/>
  <c r="AB35" i="14" s="1"/>
  <c r="P443" i="8"/>
  <c r="V7" i="15"/>
  <c r="Z7" i="15" s="1"/>
  <c r="U7" i="15"/>
  <c r="Y7" i="15" s="1"/>
  <c r="V14" i="3"/>
  <c r="Z14" i="3" s="1"/>
  <c r="U14" i="3"/>
  <c r="Y14" i="3" s="1"/>
  <c r="AK44" i="14"/>
  <c r="AM44" i="14" s="1"/>
  <c r="AL44" i="14"/>
  <c r="AN44" i="14" s="1"/>
  <c r="AG424" i="12"/>
  <c r="AI424" i="12" s="1"/>
  <c r="R465" i="8"/>
  <c r="AH424" i="12"/>
  <c r="AJ424" i="12" s="1"/>
  <c r="J335" i="8"/>
  <c r="R294" i="12"/>
  <c r="I188" i="8"/>
  <c r="H246" i="8"/>
  <c r="C435" i="8"/>
  <c r="AL46" i="12"/>
  <c r="AN46" i="12" s="1"/>
  <c r="AK46" i="12"/>
  <c r="AM46" i="12" s="1"/>
  <c r="S87" i="8"/>
  <c r="E255" i="8"/>
  <c r="P469" i="8"/>
  <c r="P385" i="8"/>
  <c r="D404" i="8"/>
  <c r="D178" i="8"/>
  <c r="V17" i="14"/>
  <c r="Z17" i="14" s="1"/>
  <c r="U17" i="14"/>
  <c r="Y17" i="14" s="1"/>
  <c r="X60" i="3"/>
  <c r="AB60" i="3" s="1"/>
  <c r="W60" i="3"/>
  <c r="AA60" i="3" s="1"/>
  <c r="O311" i="8"/>
  <c r="W270" i="12"/>
  <c r="X270" i="12"/>
  <c r="AB270" i="12" s="1"/>
  <c r="Q311" i="8"/>
  <c r="T18" i="12"/>
  <c r="AD18" i="12" s="1"/>
  <c r="G59" i="8"/>
  <c r="F59" i="8"/>
  <c r="S18" i="12"/>
  <c r="S227" i="8"/>
  <c r="AL186" i="12"/>
  <c r="AN186" i="12" s="1"/>
  <c r="AK186" i="12"/>
  <c r="AM186" i="12" s="1"/>
  <c r="H385" i="8"/>
  <c r="R55" i="3"/>
  <c r="J123" i="8"/>
  <c r="R82" i="12"/>
  <c r="AK107" i="12"/>
  <c r="AM107" i="12" s="1"/>
  <c r="S148" i="8"/>
  <c r="AL107" i="12"/>
  <c r="AN107" i="12" s="1"/>
  <c r="E204" i="8"/>
  <c r="J169" i="8"/>
  <c r="R128" i="12"/>
  <c r="D138" i="8"/>
  <c r="H202" i="8"/>
  <c r="AH101" i="15"/>
  <c r="AJ101" i="15" s="1"/>
  <c r="AG101" i="15"/>
  <c r="W152" i="12"/>
  <c r="X152" i="12"/>
  <c r="AB152" i="12" s="1"/>
  <c r="Q193" i="8"/>
  <c r="O193" i="8"/>
  <c r="E329" i="8"/>
  <c r="T38" i="15"/>
  <c r="AD38" i="15" s="1"/>
  <c r="S38" i="15"/>
  <c r="AK31" i="13"/>
  <c r="AM31" i="13" s="1"/>
  <c r="AL31" i="13"/>
  <c r="AN31" i="13" s="1"/>
  <c r="H340" i="8"/>
  <c r="W31" i="15"/>
  <c r="X31" i="15"/>
  <c r="AB31" i="15" s="1"/>
  <c r="AK36" i="3"/>
  <c r="AM36" i="3" s="1"/>
  <c r="AL36" i="3"/>
  <c r="AN36" i="3" s="1"/>
  <c r="C486" i="8"/>
  <c r="L60" i="8"/>
  <c r="N60" i="8"/>
  <c r="V19" i="12"/>
  <c r="Z19" i="12" s="1"/>
  <c r="U19" i="12"/>
  <c r="D418" i="8"/>
  <c r="C512" i="8"/>
  <c r="W100" i="3"/>
  <c r="AA100" i="3" s="1"/>
  <c r="X100" i="3"/>
  <c r="AB100" i="3" s="1"/>
  <c r="H268" i="8"/>
  <c r="X483" i="12"/>
  <c r="AB483" i="12" s="1"/>
  <c r="Q524" i="8"/>
  <c r="W483" i="12"/>
  <c r="O524" i="8"/>
  <c r="K393" i="8"/>
  <c r="AK11" i="15"/>
  <c r="AM11" i="15" s="1"/>
  <c r="AL11" i="15"/>
  <c r="AN11" i="15" s="1"/>
  <c r="S49" i="15"/>
  <c r="T49" i="15"/>
  <c r="AD49" i="15" s="1"/>
  <c r="R115" i="8"/>
  <c r="AG74" i="12"/>
  <c r="AI74" i="12" s="1"/>
  <c r="AH74" i="12"/>
  <c r="AJ74" i="12" s="1"/>
  <c r="M403" i="8"/>
  <c r="R79" i="15"/>
  <c r="C70" i="8"/>
  <c r="R76" i="12"/>
  <c r="J117" i="8"/>
  <c r="AG410" i="12"/>
  <c r="AI410" i="12" s="1"/>
  <c r="AH410" i="12"/>
  <c r="AJ410" i="12" s="1"/>
  <c r="R451" i="8"/>
  <c r="H526" i="8"/>
  <c r="M469" i="8"/>
  <c r="AH85" i="15"/>
  <c r="AJ85" i="15" s="1"/>
  <c r="AG85" i="15"/>
  <c r="M99" i="8"/>
  <c r="AH54" i="15"/>
  <c r="AJ54" i="15" s="1"/>
  <c r="AG54" i="15"/>
  <c r="S301" i="8"/>
  <c r="AK260" i="12"/>
  <c r="AM260" i="12" s="1"/>
  <c r="AL260" i="12"/>
  <c r="AN260" i="12" s="1"/>
  <c r="I266" i="8"/>
  <c r="E89" i="8"/>
  <c r="C64" i="8"/>
  <c r="AH465" i="12"/>
  <c r="AJ465" i="12" s="1"/>
  <c r="R506" i="8"/>
  <c r="AG465" i="12"/>
  <c r="AI465" i="12" s="1"/>
  <c r="R77" i="3"/>
  <c r="H254" i="8"/>
  <c r="S131" i="8"/>
  <c r="AL90" i="12"/>
  <c r="AN90" i="12" s="1"/>
  <c r="AK90" i="12"/>
  <c r="AM90" i="12" s="1"/>
  <c r="P324" i="8"/>
  <c r="C465" i="8"/>
  <c r="T219" i="12"/>
  <c r="AD219" i="12" s="1"/>
  <c r="F260" i="8"/>
  <c r="G260" i="8"/>
  <c r="S219" i="12"/>
  <c r="J394" i="8"/>
  <c r="R353" i="12"/>
  <c r="R11" i="14"/>
  <c r="X144" i="12"/>
  <c r="AB144" i="12" s="1"/>
  <c r="Q185" i="8"/>
  <c r="W144" i="12"/>
  <c r="AA144" i="12" s="1"/>
  <c r="O185" i="8"/>
  <c r="K386" i="8"/>
  <c r="S428" i="12"/>
  <c r="G469" i="8"/>
  <c r="F469" i="8"/>
  <c r="T428" i="12"/>
  <c r="AD428" i="12" s="1"/>
  <c r="C331" i="8"/>
  <c r="R468" i="12"/>
  <c r="J509" i="8"/>
  <c r="J448" i="8"/>
  <c r="R407" i="12"/>
  <c r="X485" i="12"/>
  <c r="AB485" i="12" s="1"/>
  <c r="Q526" i="8"/>
  <c r="O526" i="8"/>
  <c r="W485" i="12"/>
  <c r="M357" i="8"/>
  <c r="C470" i="8"/>
  <c r="P547" i="8"/>
  <c r="E300" i="8"/>
  <c r="T57" i="3"/>
  <c r="AD57" i="3" s="1"/>
  <c r="S57" i="3"/>
  <c r="AC57" i="3" s="1"/>
  <c r="D191" i="8"/>
  <c r="AG89" i="3"/>
  <c r="AH89" i="3"/>
  <c r="AJ89" i="3" s="1"/>
  <c r="L105" i="8"/>
  <c r="U64" i="12"/>
  <c r="Y64" i="12" s="1"/>
  <c r="N105" i="8"/>
  <c r="V64" i="12"/>
  <c r="Z64" i="12" s="1"/>
  <c r="O207" i="8"/>
  <c r="Q207" i="8"/>
  <c r="W166" i="12"/>
  <c r="AA166" i="12" s="1"/>
  <c r="X166" i="12"/>
  <c r="V150" i="12"/>
  <c r="Z150" i="12" s="1"/>
  <c r="L191" i="8"/>
  <c r="U150" i="12"/>
  <c r="Y150" i="12" s="1"/>
  <c r="N191" i="8"/>
  <c r="E356" i="8"/>
  <c r="AL410" i="12"/>
  <c r="AN410" i="12" s="1"/>
  <c r="S451" i="8"/>
  <c r="AK410" i="12"/>
  <c r="AM410" i="12" s="1"/>
  <c r="D173" i="8"/>
  <c r="M351" i="8"/>
  <c r="P408" i="8"/>
  <c r="C416" i="8"/>
  <c r="S15" i="15"/>
  <c r="T15" i="15"/>
  <c r="AD15" i="15" s="1"/>
  <c r="R476" i="12"/>
  <c r="J517" i="8"/>
  <c r="M259" i="8"/>
  <c r="W12" i="3"/>
  <c r="AA12" i="3" s="1"/>
  <c r="X12" i="3"/>
  <c r="K359" i="8"/>
  <c r="AH9" i="3"/>
  <c r="AJ9" i="3" s="1"/>
  <c r="AG9" i="3"/>
  <c r="AI9" i="3" s="1"/>
  <c r="K50" i="8"/>
  <c r="I243" i="8"/>
  <c r="P231" i="8"/>
  <c r="C509" i="8"/>
  <c r="R108" i="12"/>
  <c r="J149" i="8"/>
  <c r="P206" i="8"/>
  <c r="I482" i="8"/>
  <c r="W323" i="12"/>
  <c r="O364" i="8"/>
  <c r="Q364" i="8"/>
  <c r="X323" i="12"/>
  <c r="AB323" i="12" s="1"/>
  <c r="AK16" i="14"/>
  <c r="AM16" i="14" s="1"/>
  <c r="AL16" i="14"/>
  <c r="J109" i="8"/>
  <c r="R68" i="12"/>
  <c r="AG480" i="12"/>
  <c r="AI480" i="12" s="1"/>
  <c r="AH480" i="12"/>
  <c r="AJ480" i="12" s="1"/>
  <c r="R521" i="8"/>
  <c r="M244" i="8"/>
  <c r="P238" i="8"/>
  <c r="P502" i="8"/>
  <c r="J422" i="8"/>
  <c r="R381" i="12"/>
  <c r="AH459" i="12"/>
  <c r="AJ459" i="12" s="1"/>
  <c r="R500" i="8"/>
  <c r="AG459" i="12"/>
  <c r="AI459" i="12" s="1"/>
  <c r="K496" i="8"/>
  <c r="Q196" i="8"/>
  <c r="O196" i="8"/>
  <c r="W155" i="12"/>
  <c r="AA155" i="12" s="1"/>
  <c r="X155" i="12"/>
  <c r="O82" i="8"/>
  <c r="Q82" i="8"/>
  <c r="X41" i="12"/>
  <c r="AB41" i="12" s="1"/>
  <c r="W41" i="12"/>
  <c r="N306" i="8"/>
  <c r="V265" i="12"/>
  <c r="Z265" i="12" s="1"/>
  <c r="U265" i="12"/>
  <c r="Y265" i="12" s="1"/>
  <c r="L306" i="8"/>
  <c r="K452" i="8"/>
  <c r="P360" i="8"/>
  <c r="AL423" i="12"/>
  <c r="AN423" i="12" s="1"/>
  <c r="AK423" i="12"/>
  <c r="AM423" i="12" s="1"/>
  <c r="S464" i="8"/>
  <c r="V25" i="15"/>
  <c r="Z25" i="15" s="1"/>
  <c r="U25" i="15"/>
  <c r="Y25" i="15" s="1"/>
  <c r="V103" i="15"/>
  <c r="Z103" i="15" s="1"/>
  <c r="U103" i="15"/>
  <c r="Y103" i="15" s="1"/>
  <c r="AH102" i="15"/>
  <c r="AJ102" i="15" s="1"/>
  <c r="AG102" i="15"/>
  <c r="D51" i="8"/>
  <c r="AH11" i="14"/>
  <c r="AJ11" i="14" s="1"/>
  <c r="AG11" i="14"/>
  <c r="H184" i="8"/>
  <c r="M444" i="8"/>
  <c r="H155" i="8"/>
  <c r="T162" i="12"/>
  <c r="AD162" i="12" s="1"/>
  <c r="F203" i="8"/>
  <c r="G203" i="8"/>
  <c r="S162" i="12"/>
  <c r="AC162" i="12" s="1"/>
  <c r="M416" i="8"/>
  <c r="O494" i="8"/>
  <c r="W453" i="12"/>
  <c r="Q494" i="8"/>
  <c r="X453" i="12"/>
  <c r="AB453" i="12" s="1"/>
  <c r="D105" i="8"/>
  <c r="Q298" i="8"/>
  <c r="O298" i="8"/>
  <c r="X257" i="12"/>
  <c r="AB257" i="12" s="1"/>
  <c r="W257" i="12"/>
  <c r="AA257" i="12" s="1"/>
  <c r="X84" i="3"/>
  <c r="AB84" i="3" s="1"/>
  <c r="W84" i="3"/>
  <c r="AA84" i="3" s="1"/>
  <c r="R241" i="8"/>
  <c r="AG200" i="12"/>
  <c r="AI200" i="12" s="1"/>
  <c r="AH200" i="12"/>
  <c r="AJ200" i="12" s="1"/>
  <c r="J294" i="8"/>
  <c r="R253" i="12"/>
  <c r="I494" i="8"/>
  <c r="S378" i="12"/>
  <c r="AC378" i="12" s="1"/>
  <c r="T378" i="12"/>
  <c r="AD378" i="12" s="1"/>
  <c r="G419" i="8"/>
  <c r="F419" i="8"/>
  <c r="R94" i="3"/>
  <c r="S92" i="12"/>
  <c r="T92" i="12"/>
  <c r="AD92" i="12" s="1"/>
  <c r="F133" i="8"/>
  <c r="G133" i="8"/>
  <c r="G233" i="8"/>
  <c r="S192" i="12"/>
  <c r="AC192" i="12" s="1"/>
  <c r="F233" i="8"/>
  <c r="T192" i="12"/>
  <c r="AD192" i="12" s="1"/>
  <c r="J430" i="8"/>
  <c r="R389" i="12"/>
  <c r="K85" i="8"/>
  <c r="R24" i="12"/>
  <c r="J65" i="8"/>
  <c r="E443" i="8"/>
  <c r="R103" i="12"/>
  <c r="J144" i="8"/>
  <c r="S294" i="8"/>
  <c r="AL253" i="12"/>
  <c r="AN253" i="12" s="1"/>
  <c r="AK253" i="12"/>
  <c r="AM253" i="12" s="1"/>
  <c r="C132" i="8"/>
  <c r="X128" i="12"/>
  <c r="AB128" i="12" s="1"/>
  <c r="O169" i="8"/>
  <c r="Q169" i="8"/>
  <c r="W128" i="12"/>
  <c r="AA128" i="12" s="1"/>
  <c r="J128" i="8"/>
  <c r="R87" i="12"/>
  <c r="R310" i="12"/>
  <c r="J351" i="8"/>
  <c r="J450" i="8"/>
  <c r="R409" i="12"/>
  <c r="K274" i="8"/>
  <c r="W373" i="12"/>
  <c r="AA373" i="12" s="1"/>
  <c r="X373" i="12"/>
  <c r="AB373" i="12" s="1"/>
  <c r="O414" i="8"/>
  <c r="Q414" i="8"/>
  <c r="I391" i="8"/>
  <c r="T69" i="3"/>
  <c r="AD69" i="3" s="1"/>
  <c r="S69" i="3"/>
  <c r="AH95" i="15"/>
  <c r="AJ95" i="15" s="1"/>
  <c r="AG95" i="15"/>
  <c r="V16" i="15"/>
  <c r="Z16" i="15" s="1"/>
  <c r="U16" i="15"/>
  <c r="Y16" i="15" s="1"/>
  <c r="K252" i="8"/>
  <c r="S24" i="12"/>
  <c r="AC24" i="12" s="1"/>
  <c r="T24" i="12"/>
  <c r="AD24" i="12" s="1"/>
  <c r="F65" i="8"/>
  <c r="G65" i="8"/>
  <c r="M111" i="8"/>
  <c r="U9" i="15"/>
  <c r="Y9" i="15" s="1"/>
  <c r="V9" i="15"/>
  <c r="Z9" i="15" s="1"/>
  <c r="J181" i="8"/>
  <c r="R140" i="12"/>
  <c r="AL496" i="12"/>
  <c r="AN496" i="12" s="1"/>
  <c r="S537" i="8"/>
  <c r="AK496" i="12"/>
  <c r="AM496" i="12" s="1"/>
  <c r="V296" i="12"/>
  <c r="Z296" i="12" s="1"/>
  <c r="L337" i="8"/>
  <c r="U296" i="12"/>
  <c r="Y296" i="12" s="1"/>
  <c r="N337" i="8"/>
  <c r="C477" i="8"/>
  <c r="E65" i="8"/>
  <c r="J497" i="8"/>
  <c r="R456" i="12"/>
  <c r="J419" i="8"/>
  <c r="R378" i="12"/>
  <c r="J489" i="8"/>
  <c r="R448" i="12"/>
  <c r="AG10" i="15"/>
  <c r="AH10" i="15"/>
  <c r="AJ10" i="15" s="1"/>
  <c r="L50" i="8"/>
  <c r="U9" i="12"/>
  <c r="Y9" i="12" s="1"/>
  <c r="N50" i="8"/>
  <c r="V9" i="12"/>
  <c r="Z9" i="12" s="1"/>
  <c r="E161" i="8"/>
  <c r="P442" i="8"/>
  <c r="V15" i="13"/>
  <c r="Z15" i="13" s="1"/>
  <c r="U15" i="13"/>
  <c r="Y15" i="13" s="1"/>
  <c r="P543" i="8"/>
  <c r="D406" i="8"/>
  <c r="C412" i="8"/>
  <c r="U359" i="12"/>
  <c r="V359" i="12"/>
  <c r="Z359" i="12" s="1"/>
  <c r="N400" i="8"/>
  <c r="L400" i="8"/>
  <c r="V53" i="3"/>
  <c r="Z53" i="3" s="1"/>
  <c r="U53" i="3"/>
  <c r="Y53" i="3" s="1"/>
  <c r="AH253" i="12"/>
  <c r="AJ253" i="12" s="1"/>
  <c r="AG253" i="12"/>
  <c r="R294" i="8"/>
  <c r="D534" i="8"/>
  <c r="J103" i="8"/>
  <c r="R62" i="12"/>
  <c r="D344" i="8"/>
  <c r="R15" i="16"/>
  <c r="E170" i="8"/>
  <c r="R23" i="15"/>
  <c r="M523" i="8"/>
  <c r="AG484" i="12"/>
  <c r="AH484" i="12"/>
  <c r="AJ484" i="12" s="1"/>
  <c r="R525" i="8"/>
  <c r="M256" i="8"/>
  <c r="I333" i="8"/>
  <c r="AK30" i="13"/>
  <c r="AM30" i="13" s="1"/>
  <c r="AL30" i="13"/>
  <c r="K238" i="8"/>
  <c r="AH54" i="12"/>
  <c r="AJ54" i="12" s="1"/>
  <c r="AG54" i="12"/>
  <c r="R95" i="8"/>
  <c r="C367" i="8"/>
  <c r="S159" i="8"/>
  <c r="AK118" i="12"/>
  <c r="AM118" i="12" s="1"/>
  <c r="AL118" i="12"/>
  <c r="AN118" i="12" s="1"/>
  <c r="AH91" i="3"/>
  <c r="AJ91" i="3" s="1"/>
  <c r="AG91" i="3"/>
  <c r="K358" i="8"/>
  <c r="R528" i="8"/>
  <c r="AG487" i="12"/>
  <c r="AI487" i="12" s="1"/>
  <c r="AH487" i="12"/>
  <c r="AJ487" i="12" s="1"/>
  <c r="R496" i="12"/>
  <c r="J537" i="8"/>
  <c r="C136" i="8"/>
  <c r="K423" i="8"/>
  <c r="AL352" i="12"/>
  <c r="AN352" i="12" s="1"/>
  <c r="AK352" i="12"/>
  <c r="AM352" i="12" s="1"/>
  <c r="S393" i="8"/>
  <c r="J391" i="8"/>
  <c r="R350" i="12"/>
  <c r="C118" i="8"/>
  <c r="M157" i="8"/>
  <c r="J141" i="8"/>
  <c r="R100" i="12"/>
  <c r="H378" i="8"/>
  <c r="AG354" i="12"/>
  <c r="AH354" i="12"/>
  <c r="AJ354" i="12" s="1"/>
  <c r="R395" i="8"/>
  <c r="K195" i="8"/>
  <c r="E118" i="8"/>
  <c r="P450" i="8"/>
  <c r="AL419" i="12"/>
  <c r="AN419" i="12" s="1"/>
  <c r="AK419" i="12"/>
  <c r="S460" i="8"/>
  <c r="AL57" i="3"/>
  <c r="AN57" i="3" s="1"/>
  <c r="AK57" i="3"/>
  <c r="AM57" i="3" s="1"/>
  <c r="S14" i="13"/>
  <c r="AC14" i="13" s="1"/>
  <c r="T14" i="13"/>
  <c r="AD14" i="13" s="1"/>
  <c r="J525" i="8"/>
  <c r="R484" i="12"/>
  <c r="R234" i="12"/>
  <c r="J275" i="8"/>
  <c r="S21" i="14"/>
  <c r="AC21" i="14" s="1"/>
  <c r="T21" i="14"/>
  <c r="AD21" i="14" s="1"/>
  <c r="AG108" i="12"/>
  <c r="AH108" i="12"/>
  <c r="AJ108" i="12" s="1"/>
  <c r="R149" i="8"/>
  <c r="C145" i="8"/>
  <c r="N128" i="8"/>
  <c r="L128" i="8"/>
  <c r="V87" i="12"/>
  <c r="Z87" i="12" s="1"/>
  <c r="U87" i="12"/>
  <c r="Y87" i="12" s="1"/>
  <c r="U428" i="12"/>
  <c r="Y428" i="12" s="1"/>
  <c r="L469" i="8"/>
  <c r="N469" i="8"/>
  <c r="V428" i="12"/>
  <c r="Z428" i="12" s="1"/>
  <c r="U102" i="15"/>
  <c r="Y102" i="15" s="1"/>
  <c r="V102" i="15"/>
  <c r="Z102" i="15" s="1"/>
  <c r="V22" i="3"/>
  <c r="Z22" i="3" s="1"/>
  <c r="U22" i="3"/>
  <c r="Y22" i="3" s="1"/>
  <c r="R211" i="8"/>
  <c r="AH170" i="12"/>
  <c r="AJ170" i="12" s="1"/>
  <c r="AG170" i="12"/>
  <c r="E487" i="8"/>
  <c r="V336" i="12"/>
  <c r="N377" i="8"/>
  <c r="U336" i="12"/>
  <c r="Y336" i="12" s="1"/>
  <c r="L377" i="8"/>
  <c r="X25" i="3"/>
  <c r="AB25" i="3" s="1"/>
  <c r="W25" i="3"/>
  <c r="AA25" i="3" s="1"/>
  <c r="L197" i="8"/>
  <c r="V156" i="12"/>
  <c r="Z156" i="12" s="1"/>
  <c r="N197" i="8"/>
  <c r="U156" i="12"/>
  <c r="Y156" i="12" s="1"/>
  <c r="AL337" i="12"/>
  <c r="AN337" i="12" s="1"/>
  <c r="AK337" i="12"/>
  <c r="AM337" i="12" s="1"/>
  <c r="S378" i="8"/>
  <c r="C78" i="8"/>
  <c r="Q390" i="8"/>
  <c r="O390" i="8"/>
  <c r="X349" i="12"/>
  <c r="AB349" i="12" s="1"/>
  <c r="W349" i="12"/>
  <c r="AL101" i="15"/>
  <c r="AN101" i="15" s="1"/>
  <c r="AK101" i="15"/>
  <c r="AM101" i="15" s="1"/>
  <c r="D330" i="8"/>
  <c r="P379" i="8"/>
  <c r="E140" i="8"/>
  <c r="P254" i="8"/>
  <c r="T492" i="12"/>
  <c r="AD492" i="12" s="1"/>
  <c r="S492" i="12"/>
  <c r="AC492" i="12" s="1"/>
  <c r="G533" i="8"/>
  <c r="F533" i="8"/>
  <c r="R477" i="8"/>
  <c r="AG436" i="12"/>
  <c r="AH436" i="12"/>
  <c r="AJ436" i="12" s="1"/>
  <c r="M369" i="8"/>
  <c r="R70" i="15"/>
  <c r="H440" i="8"/>
  <c r="L522" i="8"/>
  <c r="U481" i="12"/>
  <c r="V481" i="12"/>
  <c r="Z481" i="12" s="1"/>
  <c r="N522" i="8"/>
  <c r="E341" i="8"/>
  <c r="K458" i="8"/>
  <c r="K408" i="8"/>
  <c r="R121" i="12"/>
  <c r="J162" i="8"/>
  <c r="I216" i="8"/>
  <c r="R217" i="8"/>
  <c r="AH176" i="12"/>
  <c r="AJ176" i="12" s="1"/>
  <c r="AG176" i="12"/>
  <c r="W30" i="15"/>
  <c r="AA30" i="15" s="1"/>
  <c r="X30" i="15"/>
  <c r="AB30" i="15" s="1"/>
  <c r="H328" i="8"/>
  <c r="P234" i="8"/>
  <c r="AG355" i="12"/>
  <c r="R396" i="8"/>
  <c r="AH355" i="12"/>
  <c r="AJ355" i="12" s="1"/>
  <c r="L420" i="8"/>
  <c r="V379" i="12"/>
  <c r="Z379" i="12" s="1"/>
  <c r="U379" i="12"/>
  <c r="Y379" i="12" s="1"/>
  <c r="N420" i="8"/>
  <c r="AG60" i="15"/>
  <c r="AH60" i="15"/>
  <c r="AJ60" i="15" s="1"/>
  <c r="AG407" i="12"/>
  <c r="AH407" i="12"/>
  <c r="AJ407" i="12" s="1"/>
  <c r="R448" i="8"/>
  <c r="P346" i="8"/>
  <c r="G231" i="8"/>
  <c r="S190" i="12"/>
  <c r="AC190" i="12" s="1"/>
  <c r="T190" i="12"/>
  <c r="AD190" i="12" s="1"/>
  <c r="F231" i="8"/>
  <c r="F515" i="8"/>
  <c r="T474" i="12"/>
  <c r="AD474" i="12" s="1"/>
  <c r="S474" i="12"/>
  <c r="AC474" i="12" s="1"/>
  <c r="G515" i="8"/>
  <c r="Q294" i="8"/>
  <c r="X253" i="12"/>
  <c r="O294" i="8"/>
  <c r="W253" i="12"/>
  <c r="AA253" i="12" s="1"/>
  <c r="V438" i="12"/>
  <c r="Z438" i="12" s="1"/>
  <c r="U438" i="12"/>
  <c r="Y438" i="12" s="1"/>
  <c r="N479" i="8"/>
  <c r="L479" i="8"/>
  <c r="J395" i="8"/>
  <c r="R354" i="12"/>
  <c r="AK457" i="12"/>
  <c r="AM457" i="12" s="1"/>
  <c r="AL457" i="12"/>
  <c r="AN457" i="12" s="1"/>
  <c r="S498" i="8"/>
  <c r="AG19" i="15"/>
  <c r="AH19" i="15"/>
  <c r="AJ19" i="15" s="1"/>
  <c r="S152" i="12"/>
  <c r="AC152" i="12" s="1"/>
  <c r="F193" i="8"/>
  <c r="G193" i="8"/>
  <c r="T152" i="12"/>
  <c r="AD152" i="12" s="1"/>
  <c r="H518" i="8"/>
  <c r="U38" i="14"/>
  <c r="Y38" i="14" s="1"/>
  <c r="V38" i="14"/>
  <c r="Z38" i="14" s="1"/>
  <c r="AG46" i="15"/>
  <c r="AH46" i="15"/>
  <c r="AJ46" i="15" s="1"/>
  <c r="R39" i="15"/>
  <c r="AG358" i="12"/>
  <c r="AI358" i="12" s="1"/>
  <c r="AH358" i="12"/>
  <c r="AJ358" i="12" s="1"/>
  <c r="R399" i="8"/>
  <c r="U204" i="12"/>
  <c r="V204" i="12"/>
  <c r="Z204" i="12" s="1"/>
  <c r="L245" i="8"/>
  <c r="N245" i="8"/>
  <c r="T56" i="12"/>
  <c r="AD56" i="12" s="1"/>
  <c r="S56" i="12"/>
  <c r="F97" i="8"/>
  <c r="G97" i="8"/>
  <c r="R391" i="12"/>
  <c r="J432" i="8"/>
  <c r="N310" i="8"/>
  <c r="U269" i="12"/>
  <c r="V269" i="12"/>
  <c r="Z269" i="12" s="1"/>
  <c r="L310" i="8"/>
  <c r="AH21" i="15"/>
  <c r="AJ21" i="15" s="1"/>
  <c r="AG21" i="15"/>
  <c r="R331" i="12"/>
  <c r="J372" i="8"/>
  <c r="AH478" i="12"/>
  <c r="AJ478" i="12" s="1"/>
  <c r="R519" i="8"/>
  <c r="AG478" i="12"/>
  <c r="AI478" i="12" s="1"/>
  <c r="J68" i="8"/>
  <c r="R27" i="12"/>
  <c r="E253" i="8"/>
  <c r="H279" i="8"/>
  <c r="S91" i="15"/>
  <c r="T91" i="15"/>
  <c r="AD91" i="15" s="1"/>
  <c r="D407" i="8"/>
  <c r="AK100" i="12"/>
  <c r="AM100" i="12" s="1"/>
  <c r="AL100" i="12"/>
  <c r="AN100" i="12" s="1"/>
  <c r="S141" i="8"/>
  <c r="P381" i="8"/>
  <c r="M61" i="8"/>
  <c r="M495" i="8"/>
  <c r="C396" i="8"/>
  <c r="E455" i="8"/>
  <c r="K291" i="8"/>
  <c r="K441" i="8"/>
  <c r="I161" i="8"/>
  <c r="I233" i="8"/>
  <c r="AL9" i="16"/>
  <c r="AN9" i="16" s="1"/>
  <c r="AK9" i="16"/>
  <c r="AM9" i="16" s="1"/>
  <c r="K196" i="8"/>
  <c r="V68" i="3"/>
  <c r="Z68" i="3" s="1"/>
  <c r="U68" i="3"/>
  <c r="Y68" i="3" s="1"/>
  <c r="O282" i="8"/>
  <c r="Q282" i="8"/>
  <c r="X241" i="12"/>
  <c r="AB241" i="12" s="1"/>
  <c r="W241" i="12"/>
  <c r="E464" i="8"/>
  <c r="D206" i="8"/>
  <c r="AG41" i="15"/>
  <c r="AH41" i="15"/>
  <c r="AJ41" i="15" s="1"/>
  <c r="S215" i="12"/>
  <c r="G256" i="8"/>
  <c r="T215" i="12"/>
  <c r="AD215" i="12" s="1"/>
  <c r="F256" i="8"/>
  <c r="C52" i="8"/>
  <c r="N142" i="8"/>
  <c r="L142" i="8"/>
  <c r="V101" i="12"/>
  <c r="Z101" i="12" s="1"/>
  <c r="U101" i="12"/>
  <c r="Y101" i="12" s="1"/>
  <c r="M437" i="8"/>
  <c r="R289" i="12"/>
  <c r="J330" i="8"/>
  <c r="D97" i="8"/>
  <c r="M144" i="8"/>
  <c r="H62" i="8"/>
  <c r="S123" i="8"/>
  <c r="AL82" i="12"/>
  <c r="AN82" i="12" s="1"/>
  <c r="AK82" i="12"/>
  <c r="AM82" i="12" s="1"/>
  <c r="AK45" i="3"/>
  <c r="AM45" i="3" s="1"/>
  <c r="AL45" i="3"/>
  <c r="AN45" i="3" s="1"/>
  <c r="K168" i="8"/>
  <c r="E411" i="8"/>
  <c r="R19" i="15"/>
  <c r="H54" i="8"/>
  <c r="E285" i="8"/>
  <c r="AK15" i="3"/>
  <c r="AM15" i="3" s="1"/>
  <c r="AL15" i="3"/>
  <c r="AN15" i="3" s="1"/>
  <c r="J474" i="8"/>
  <c r="R433" i="12"/>
  <c r="H488" i="8"/>
  <c r="P135" i="8"/>
  <c r="AG293" i="12"/>
  <c r="AH293" i="12"/>
  <c r="AJ293" i="12" s="1"/>
  <c r="R334" i="8"/>
  <c r="S58" i="3"/>
  <c r="AC58" i="3" s="1"/>
  <c r="T58" i="3"/>
  <c r="AD58" i="3" s="1"/>
  <c r="V209" i="12"/>
  <c r="Z209" i="12" s="1"/>
  <c r="U209" i="12"/>
  <c r="Y209" i="12" s="1"/>
  <c r="L250" i="8"/>
  <c r="N250" i="8"/>
  <c r="O525" i="8"/>
  <c r="X484" i="12"/>
  <c r="W484" i="12"/>
  <c r="AA484" i="12" s="1"/>
  <c r="Q525" i="8"/>
  <c r="AH88" i="15"/>
  <c r="AJ88" i="15" s="1"/>
  <c r="AG88" i="15"/>
  <c r="AI88" i="15" s="1"/>
  <c r="I452" i="8"/>
  <c r="D60" i="8"/>
  <c r="X52" i="3"/>
  <c r="AB52" i="3" s="1"/>
  <c r="W52" i="3"/>
  <c r="AA52" i="3" s="1"/>
  <c r="S140" i="8"/>
  <c r="AL99" i="12"/>
  <c r="AN99" i="12" s="1"/>
  <c r="AK99" i="12"/>
  <c r="AM99" i="12" s="1"/>
  <c r="AL157" i="12"/>
  <c r="AN157" i="12" s="1"/>
  <c r="AK157" i="12"/>
  <c r="AM157" i="12" s="1"/>
  <c r="S198" i="8"/>
  <c r="O244" i="8"/>
  <c r="Q244" i="8"/>
  <c r="W203" i="12"/>
  <c r="AA203" i="12" s="1"/>
  <c r="X203" i="12"/>
  <c r="R29" i="14"/>
  <c r="T499" i="12"/>
  <c r="AD499" i="12" s="1"/>
  <c r="F540" i="8"/>
  <c r="S499" i="12"/>
  <c r="G540" i="8"/>
  <c r="W182" i="12"/>
  <c r="Q223" i="8"/>
  <c r="X182" i="12"/>
  <c r="AB182" i="12" s="1"/>
  <c r="O223" i="8"/>
  <c r="V153" i="12"/>
  <c r="Z153" i="12" s="1"/>
  <c r="N194" i="8"/>
  <c r="U153" i="12"/>
  <c r="Y153" i="12" s="1"/>
  <c r="L194" i="8"/>
  <c r="X95" i="3"/>
  <c r="AB95" i="3" s="1"/>
  <c r="W95" i="3"/>
  <c r="AA95" i="3" s="1"/>
  <c r="H402" i="8"/>
  <c r="S474" i="8"/>
  <c r="AL433" i="12"/>
  <c r="AN433" i="12" s="1"/>
  <c r="AK433" i="12"/>
  <c r="AM433" i="12" s="1"/>
  <c r="H168" i="8"/>
  <c r="U36" i="15"/>
  <c r="Y36" i="15" s="1"/>
  <c r="V36" i="15"/>
  <c r="Z36" i="15" s="1"/>
  <c r="O532" i="8"/>
  <c r="X491" i="12"/>
  <c r="AB491" i="12" s="1"/>
  <c r="W491" i="12"/>
  <c r="AA491" i="12" s="1"/>
  <c r="Q532" i="8"/>
  <c r="S330" i="12"/>
  <c r="G371" i="8"/>
  <c r="T330" i="12"/>
  <c r="AD330" i="12" s="1"/>
  <c r="F371" i="8"/>
  <c r="N66" i="8"/>
  <c r="U25" i="12"/>
  <c r="Y25" i="12" s="1"/>
  <c r="V25" i="12"/>
  <c r="Z25" i="12" s="1"/>
  <c r="L66" i="8"/>
  <c r="O206" i="8"/>
  <c r="X165" i="12"/>
  <c r="AB165" i="12" s="1"/>
  <c r="Q206" i="8"/>
  <c r="W165" i="12"/>
  <c r="G290" i="8"/>
  <c r="T249" i="12"/>
  <c r="AD249" i="12" s="1"/>
  <c r="S249" i="12"/>
  <c r="AC249" i="12" s="1"/>
  <c r="F290" i="8"/>
  <c r="O426" i="8"/>
  <c r="Q426" i="8"/>
  <c r="X385" i="12"/>
  <c r="AB385" i="12" s="1"/>
  <c r="W385" i="12"/>
  <c r="AA385" i="12" s="1"/>
  <c r="S376" i="8"/>
  <c r="AL335" i="12"/>
  <c r="AN335" i="12" s="1"/>
  <c r="AK335" i="12"/>
  <c r="AM335" i="12" s="1"/>
  <c r="X25" i="13"/>
  <c r="AB25" i="13" s="1"/>
  <c r="W25" i="13"/>
  <c r="I527" i="8"/>
  <c r="R454" i="12"/>
  <c r="J495" i="8"/>
  <c r="J152" i="8"/>
  <c r="R111" i="12"/>
  <c r="M342" i="8"/>
  <c r="X175" i="12"/>
  <c r="Q216" i="8"/>
  <c r="W175" i="12"/>
  <c r="AA175" i="12" s="1"/>
  <c r="O216" i="8"/>
  <c r="G229" i="8"/>
  <c r="F229" i="8"/>
  <c r="S188" i="12"/>
  <c r="T188" i="12"/>
  <c r="AD188" i="12" s="1"/>
  <c r="D369" i="8"/>
  <c r="K98" i="8"/>
  <c r="E163" i="8"/>
  <c r="X49" i="3"/>
  <c r="W49" i="3"/>
  <c r="AA49" i="3" s="1"/>
  <c r="E544" i="8"/>
  <c r="D336" i="8"/>
  <c r="K111" i="8"/>
  <c r="R407" i="8"/>
  <c r="AH366" i="12"/>
  <c r="AJ366" i="12" s="1"/>
  <c r="AG366" i="12"/>
  <c r="T149" i="12"/>
  <c r="AD149" i="12" s="1"/>
  <c r="G190" i="8"/>
  <c r="F190" i="8"/>
  <c r="S149" i="12"/>
  <c r="AC149" i="12" s="1"/>
  <c r="P161" i="8"/>
  <c r="P261" i="8"/>
  <c r="S102" i="15"/>
  <c r="AC102" i="15" s="1"/>
  <c r="T102" i="15"/>
  <c r="AD102" i="15" s="1"/>
  <c r="U43" i="14"/>
  <c r="Y43" i="14" s="1"/>
  <c r="V43" i="14"/>
  <c r="Z43" i="14" s="1"/>
  <c r="W29" i="12"/>
  <c r="X29" i="12"/>
  <c r="AB29" i="12" s="1"/>
  <c r="O70" i="8"/>
  <c r="Q70" i="8"/>
  <c r="S128" i="8"/>
  <c r="AK87" i="12"/>
  <c r="AM87" i="12" s="1"/>
  <c r="AL87" i="12"/>
  <c r="AN87" i="12" s="1"/>
  <c r="AH92" i="12"/>
  <c r="AJ92" i="12" s="1"/>
  <c r="R133" i="8"/>
  <c r="AG92" i="12"/>
  <c r="AI92" i="12" s="1"/>
  <c r="X66" i="12"/>
  <c r="AB66" i="12" s="1"/>
  <c r="Q107" i="8"/>
  <c r="O107" i="8"/>
  <c r="W66" i="12"/>
  <c r="C332" i="8"/>
  <c r="K202" i="8"/>
  <c r="L467" i="8"/>
  <c r="V426" i="12"/>
  <c r="Z426" i="12" s="1"/>
  <c r="U426" i="12"/>
  <c r="Y426" i="12" s="1"/>
  <c r="N467" i="8"/>
  <c r="AH52" i="3"/>
  <c r="AJ52" i="3" s="1"/>
  <c r="AG52" i="3"/>
  <c r="AI52" i="3" s="1"/>
  <c r="R42" i="14"/>
  <c r="AK384" i="12"/>
  <c r="AM384" i="12" s="1"/>
  <c r="AL384" i="12"/>
  <c r="AN384" i="12" s="1"/>
  <c r="S425" i="8"/>
  <c r="R69" i="3"/>
  <c r="S11" i="14"/>
  <c r="T11" i="14"/>
  <c r="AD11" i="14" s="1"/>
  <c r="C511" i="8"/>
  <c r="C209" i="8"/>
  <c r="P194" i="8"/>
  <c r="W67" i="3"/>
  <c r="AA67" i="3" s="1"/>
  <c r="X67" i="3"/>
  <c r="R546" i="8"/>
  <c r="AH505" i="12"/>
  <c r="AJ505" i="12" s="1"/>
  <c r="AG505" i="12"/>
  <c r="AI505" i="12" s="1"/>
  <c r="E425" i="8"/>
  <c r="C484" i="8"/>
  <c r="C362" i="8"/>
  <c r="S434" i="8"/>
  <c r="AL393" i="12"/>
  <c r="AN393" i="12" s="1"/>
  <c r="AK393" i="12"/>
  <c r="AL238" i="12"/>
  <c r="AN238" i="12" s="1"/>
  <c r="S279" i="8"/>
  <c r="AK238" i="12"/>
  <c r="AM238" i="12" s="1"/>
  <c r="R107" i="15"/>
  <c r="D61" i="8"/>
  <c r="Q450" i="8"/>
  <c r="X409" i="12"/>
  <c r="AB409" i="12" s="1"/>
  <c r="O450" i="8"/>
  <c r="W409" i="12"/>
  <c r="V7" i="12"/>
  <c r="Z7" i="12" s="1"/>
  <c r="N48" i="8"/>
  <c r="L48" i="8"/>
  <c r="U7" i="12"/>
  <c r="Y7" i="12" s="1"/>
  <c r="O300" i="8"/>
  <c r="X259" i="12"/>
  <c r="AB259" i="12" s="1"/>
  <c r="Q300" i="8"/>
  <c r="W259" i="12"/>
  <c r="AA259" i="12" s="1"/>
  <c r="AG48" i="15"/>
  <c r="AH48" i="15"/>
  <c r="AJ48" i="15" s="1"/>
  <c r="I486" i="8"/>
  <c r="J515" i="8"/>
  <c r="R474" i="12"/>
  <c r="P278" i="8"/>
  <c r="P220" i="8"/>
  <c r="V7" i="3"/>
  <c r="Z7" i="3" s="1"/>
  <c r="U7" i="3"/>
  <c r="C206" i="8"/>
  <c r="C420" i="8"/>
  <c r="I172" i="8"/>
  <c r="F537" i="8"/>
  <c r="S496" i="12"/>
  <c r="AC496" i="12" s="1"/>
  <c r="T496" i="12"/>
  <c r="AD496" i="12" s="1"/>
  <c r="G537" i="8"/>
  <c r="L219" i="8"/>
  <c r="N219" i="8"/>
  <c r="U178" i="12"/>
  <c r="V178" i="12"/>
  <c r="Z178" i="12" s="1"/>
  <c r="U433" i="12"/>
  <c r="Y433" i="12" s="1"/>
  <c r="V433" i="12"/>
  <c r="Z433" i="12" s="1"/>
  <c r="L474" i="8"/>
  <c r="N474" i="8"/>
  <c r="R158" i="8"/>
  <c r="AH117" i="12"/>
  <c r="AJ117" i="12" s="1"/>
  <c r="AG117" i="12"/>
  <c r="AI117" i="12" s="1"/>
  <c r="T103" i="12"/>
  <c r="AD103" i="12" s="1"/>
  <c r="G144" i="8"/>
  <c r="F144" i="8"/>
  <c r="S103" i="12"/>
  <c r="AC103" i="12" s="1"/>
  <c r="U133" i="12"/>
  <c r="Y133" i="12" s="1"/>
  <c r="N174" i="8"/>
  <c r="L174" i="8"/>
  <c r="V133" i="12"/>
  <c r="Z133" i="12" s="1"/>
  <c r="C262" i="8"/>
  <c r="X280" i="12"/>
  <c r="AB280" i="12" s="1"/>
  <c r="O321" i="8"/>
  <c r="Q321" i="8"/>
  <c r="W280" i="12"/>
  <c r="AA280" i="12" s="1"/>
  <c r="I549" i="8"/>
  <c r="J518" i="8"/>
  <c r="R477" i="12"/>
  <c r="K424" i="8"/>
  <c r="H522" i="8"/>
  <c r="E275" i="8"/>
  <c r="X33" i="13"/>
  <c r="AB33" i="13" s="1"/>
  <c r="W33" i="13"/>
  <c r="AA33" i="13" s="1"/>
  <c r="AH45" i="12"/>
  <c r="AJ45" i="12" s="1"/>
  <c r="AG45" i="12"/>
  <c r="R86" i="8"/>
  <c r="U47" i="3"/>
  <c r="Y47" i="3" s="1"/>
  <c r="V47" i="3"/>
  <c r="Z47" i="3" s="1"/>
  <c r="K256" i="8"/>
  <c r="P266" i="8"/>
  <c r="W32" i="13"/>
  <c r="X32" i="13"/>
  <c r="AB32" i="13" s="1"/>
  <c r="AH40" i="12"/>
  <c r="AJ40" i="12" s="1"/>
  <c r="AG40" i="12"/>
  <c r="AI40" i="12" s="1"/>
  <c r="R81" i="8"/>
  <c r="K134" i="8"/>
  <c r="C133" i="8"/>
  <c r="K534" i="8"/>
  <c r="R504" i="8"/>
  <c r="AH463" i="12"/>
  <c r="AJ463" i="12" s="1"/>
  <c r="AG463" i="12"/>
  <c r="L78" i="8"/>
  <c r="V37" i="12"/>
  <c r="Z37" i="12" s="1"/>
  <c r="U37" i="12"/>
  <c r="Y37" i="12" s="1"/>
  <c r="N78" i="8"/>
  <c r="P205" i="8"/>
  <c r="H288" i="8"/>
  <c r="AL97" i="15"/>
  <c r="AN97" i="15" s="1"/>
  <c r="AK97" i="15"/>
  <c r="AM97" i="15" s="1"/>
  <c r="V85" i="15"/>
  <c r="Z85" i="15" s="1"/>
  <c r="U85" i="15"/>
  <c r="Y85" i="15" s="1"/>
  <c r="AH307" i="12"/>
  <c r="AJ307" i="12" s="1"/>
  <c r="AG307" i="12"/>
  <c r="R348" i="8"/>
  <c r="I545" i="8"/>
  <c r="I197" i="8"/>
  <c r="R16" i="16"/>
  <c r="K381" i="8"/>
  <c r="S42" i="14"/>
  <c r="AC42" i="14" s="1"/>
  <c r="T42" i="14"/>
  <c r="AD42" i="14" s="1"/>
  <c r="V18" i="3"/>
  <c r="Z18" i="3" s="1"/>
  <c r="U18" i="3"/>
  <c r="D249" i="8"/>
  <c r="W15" i="15"/>
  <c r="AA15" i="15" s="1"/>
  <c r="X15" i="15"/>
  <c r="AB15" i="15" s="1"/>
  <c r="M451" i="8"/>
  <c r="Q203" i="8"/>
  <c r="O203" i="8"/>
  <c r="W162" i="12"/>
  <c r="AA162" i="12" s="1"/>
  <c r="X162" i="12"/>
  <c r="AB162" i="12" s="1"/>
  <c r="AG22" i="3"/>
  <c r="AI22" i="3" s="1"/>
  <c r="AH22" i="3"/>
  <c r="AJ22" i="3" s="1"/>
  <c r="S19" i="16"/>
  <c r="AC19" i="16" s="1"/>
  <c r="T19" i="16"/>
  <c r="AD19" i="16" s="1"/>
  <c r="E450" i="8"/>
  <c r="AK376" i="12"/>
  <c r="AM376" i="12" s="1"/>
  <c r="S417" i="8"/>
  <c r="AL376" i="12"/>
  <c r="AN376" i="12" s="1"/>
  <c r="AH58" i="15"/>
  <c r="AJ58" i="15" s="1"/>
  <c r="AG58" i="15"/>
  <c r="AI58" i="15" s="1"/>
  <c r="X164" i="12"/>
  <c r="Q205" i="8"/>
  <c r="O205" i="8"/>
  <c r="W164" i="12"/>
  <c r="AA164" i="12" s="1"/>
  <c r="E210" i="8"/>
  <c r="S75" i="15"/>
  <c r="AC75" i="15" s="1"/>
  <c r="T75" i="15"/>
  <c r="AD75" i="15" s="1"/>
  <c r="N196" i="8"/>
  <c r="U155" i="12"/>
  <c r="Y155" i="12" s="1"/>
  <c r="L196" i="8"/>
  <c r="V155" i="12"/>
  <c r="Z155" i="12" s="1"/>
  <c r="R60" i="3"/>
  <c r="V76" i="12"/>
  <c r="Z76" i="12" s="1"/>
  <c r="N117" i="8"/>
  <c r="U76" i="12"/>
  <c r="Y76" i="12" s="1"/>
  <c r="L117" i="8"/>
  <c r="X336" i="12"/>
  <c r="Q377" i="8"/>
  <c r="W336" i="12"/>
  <c r="AA336" i="12" s="1"/>
  <c r="O377" i="8"/>
  <c r="AH13" i="16"/>
  <c r="AJ13" i="16" s="1"/>
  <c r="AG13" i="16"/>
  <c r="U107" i="12"/>
  <c r="Y107" i="12" s="1"/>
  <c r="V107" i="12"/>
  <c r="Z107" i="12" s="1"/>
  <c r="N148" i="8"/>
  <c r="L148" i="8"/>
  <c r="R442" i="12"/>
  <c r="J483" i="8"/>
  <c r="X355" i="12"/>
  <c r="W355" i="12"/>
  <c r="AA355" i="12" s="1"/>
  <c r="O396" i="8"/>
  <c r="Q396" i="8"/>
  <c r="U66" i="15"/>
  <c r="Y66" i="15" s="1"/>
  <c r="V66" i="15"/>
  <c r="Z66" i="15" s="1"/>
  <c r="S446" i="8"/>
  <c r="AK405" i="12"/>
  <c r="AM405" i="12" s="1"/>
  <c r="AL405" i="12"/>
  <c r="AN405" i="12" s="1"/>
  <c r="H549" i="8"/>
  <c r="H336" i="8"/>
  <c r="C524" i="8"/>
  <c r="S34" i="3"/>
  <c r="T34" i="3"/>
  <c r="AD34" i="3" s="1"/>
  <c r="E154" i="8"/>
  <c r="D64" i="8"/>
  <c r="AH23" i="13"/>
  <c r="AJ23" i="13" s="1"/>
  <c r="AG23" i="13"/>
  <c r="AK309" i="12"/>
  <c r="AM309" i="12" s="1"/>
  <c r="AL309" i="12"/>
  <c r="AN309" i="12" s="1"/>
  <c r="S350" i="8"/>
  <c r="I241" i="8"/>
  <c r="J397" i="8"/>
  <c r="R356" i="12"/>
  <c r="AG431" i="12"/>
  <c r="R472" i="8"/>
  <c r="AH431" i="12"/>
  <c r="AJ431" i="12" s="1"/>
  <c r="J453" i="8"/>
  <c r="R412" i="12"/>
  <c r="C304" i="8"/>
  <c r="R432" i="8"/>
  <c r="AG391" i="12"/>
  <c r="AI391" i="12" s="1"/>
  <c r="AH391" i="12"/>
  <c r="AJ391" i="12" s="1"/>
  <c r="AL293" i="12"/>
  <c r="AN293" i="12" s="1"/>
  <c r="S334" i="8"/>
  <c r="AK293" i="12"/>
  <c r="AM293" i="12" s="1"/>
  <c r="R131" i="12"/>
  <c r="J172" i="8"/>
  <c r="I238" i="8"/>
  <c r="F495" i="8"/>
  <c r="G495" i="8"/>
  <c r="T454" i="12"/>
  <c r="AD454" i="12" s="1"/>
  <c r="S454" i="12"/>
  <c r="T361" i="12"/>
  <c r="AD361" i="12" s="1"/>
  <c r="F402" i="8"/>
  <c r="G402" i="8"/>
  <c r="S361" i="12"/>
  <c r="AC361" i="12" s="1"/>
  <c r="M445" i="8"/>
  <c r="R466" i="12"/>
  <c r="J507" i="8"/>
  <c r="F452" i="8"/>
  <c r="T411" i="12"/>
  <c r="AD411" i="12" s="1"/>
  <c r="S411" i="12"/>
  <c r="AC411" i="12" s="1"/>
  <c r="G452" i="8"/>
  <c r="D334" i="8"/>
  <c r="V402" i="12"/>
  <c r="Z402" i="12" s="1"/>
  <c r="L443" i="8"/>
  <c r="U402" i="12"/>
  <c r="Y402" i="12" s="1"/>
  <c r="N443" i="8"/>
  <c r="AL35" i="13"/>
  <c r="AN35" i="13" s="1"/>
  <c r="AK35" i="13"/>
  <c r="AM35" i="13" s="1"/>
  <c r="X34" i="14"/>
  <c r="AB34" i="14" s="1"/>
  <c r="W34" i="14"/>
  <c r="C113" i="8"/>
  <c r="K479" i="8"/>
  <c r="E500" i="8"/>
  <c r="S164" i="8"/>
  <c r="AK123" i="12"/>
  <c r="AM123" i="12" s="1"/>
  <c r="AL123" i="12"/>
  <c r="AN123" i="12" s="1"/>
  <c r="P388" i="8"/>
  <c r="R243" i="12"/>
  <c r="J284" i="8"/>
  <c r="S64" i="3"/>
  <c r="AC64" i="3" s="1"/>
  <c r="T64" i="3"/>
  <c r="AD64" i="3" s="1"/>
  <c r="H547" i="8"/>
  <c r="E166" i="8"/>
  <c r="M243" i="8"/>
  <c r="P304" i="8"/>
  <c r="E447" i="8"/>
  <c r="M282" i="8"/>
  <c r="H252" i="8"/>
  <c r="D119" i="8"/>
  <c r="E130" i="8"/>
  <c r="AH248" i="12"/>
  <c r="AJ248" i="12" s="1"/>
  <c r="AG248" i="12"/>
  <c r="AI248" i="12" s="1"/>
  <c r="R289" i="8"/>
  <c r="E288" i="8"/>
  <c r="P476" i="8"/>
  <c r="E416" i="8"/>
  <c r="AL489" i="12"/>
  <c r="AN489" i="12" s="1"/>
  <c r="S530" i="8"/>
  <c r="AK489" i="12"/>
  <c r="AM489" i="12" s="1"/>
  <c r="N484" i="8"/>
  <c r="L484" i="8"/>
  <c r="V443" i="12"/>
  <c r="Z443" i="12" s="1"/>
  <c r="U443" i="12"/>
  <c r="Y443" i="12" s="1"/>
  <c r="AH383" i="12"/>
  <c r="AJ383" i="12" s="1"/>
  <c r="R424" i="8"/>
  <c r="AG383" i="12"/>
  <c r="AI383" i="12" s="1"/>
  <c r="G544" i="8"/>
  <c r="T503" i="12"/>
  <c r="AD503" i="12" s="1"/>
  <c r="S503" i="12"/>
  <c r="AC503" i="12" s="1"/>
  <c r="F544" i="8"/>
  <c r="M153" i="8"/>
  <c r="K78" i="8"/>
  <c r="AK94" i="12"/>
  <c r="AM94" i="12" s="1"/>
  <c r="S135" i="8"/>
  <c r="AL94" i="12"/>
  <c r="AN94" i="12" s="1"/>
  <c r="J185" i="8"/>
  <c r="R144" i="12"/>
  <c r="K429" i="8"/>
  <c r="T15" i="13"/>
  <c r="AD15" i="13" s="1"/>
  <c r="S15" i="13"/>
  <c r="U16" i="14"/>
  <c r="Y16" i="14" s="1"/>
  <c r="V16" i="14"/>
  <c r="Z16" i="14" s="1"/>
  <c r="C361" i="8"/>
  <c r="J104" i="8"/>
  <c r="R63" i="12"/>
  <c r="Q102" i="8"/>
  <c r="O102" i="8"/>
  <c r="X61" i="12"/>
  <c r="AB61" i="12" s="1"/>
  <c r="W61" i="12"/>
  <c r="AA61" i="12" s="1"/>
  <c r="E86" i="8"/>
  <c r="G73" i="8"/>
  <c r="T32" i="12"/>
  <c r="AD32" i="12" s="1"/>
  <c r="S32" i="12"/>
  <c r="F73" i="8"/>
  <c r="Q484" i="8"/>
  <c r="O484" i="8"/>
  <c r="W443" i="12"/>
  <c r="AA443" i="12" s="1"/>
  <c r="X443" i="12"/>
  <c r="AB443" i="12" s="1"/>
  <c r="V414" i="12"/>
  <c r="Z414" i="12" s="1"/>
  <c r="N455" i="8"/>
  <c r="L455" i="8"/>
  <c r="U414" i="12"/>
  <c r="Y414" i="12" s="1"/>
  <c r="AK132" i="12"/>
  <c r="AM132" i="12" s="1"/>
  <c r="S173" i="8"/>
  <c r="AL132" i="12"/>
  <c r="AN132" i="12" s="1"/>
  <c r="S335" i="12"/>
  <c r="AC335" i="12" s="1"/>
  <c r="F376" i="8"/>
  <c r="G376" i="8"/>
  <c r="T335" i="12"/>
  <c r="AD335" i="12" s="1"/>
  <c r="D212" i="8"/>
  <c r="AG343" i="12"/>
  <c r="AI343" i="12" s="1"/>
  <c r="AH343" i="12"/>
  <c r="AJ343" i="12" s="1"/>
  <c r="R384" i="8"/>
  <c r="AL9" i="12"/>
  <c r="AN9" i="12" s="1"/>
  <c r="S50" i="8"/>
  <c r="AK9" i="12"/>
  <c r="AM9" i="12" s="1"/>
  <c r="Q57" i="8"/>
  <c r="O57" i="8"/>
  <c r="W16" i="12"/>
  <c r="X16" i="12"/>
  <c r="AB16" i="12" s="1"/>
  <c r="C189" i="8"/>
  <c r="O371" i="8"/>
  <c r="Q371" i="8"/>
  <c r="W330" i="12"/>
  <c r="AA330" i="12" s="1"/>
  <c r="X330" i="12"/>
  <c r="AB330" i="12" s="1"/>
  <c r="X56" i="3"/>
  <c r="AB56" i="3" s="1"/>
  <c r="W56" i="3"/>
  <c r="AA56" i="3" s="1"/>
  <c r="P199" i="8"/>
  <c r="H392" i="8"/>
  <c r="M326" i="8"/>
  <c r="K57" i="8"/>
  <c r="H546" i="8"/>
  <c r="AL301" i="12"/>
  <c r="AN301" i="12" s="1"/>
  <c r="AK301" i="12"/>
  <c r="AM301" i="12" s="1"/>
  <c r="S342" i="8"/>
  <c r="M460" i="8"/>
  <c r="H247" i="8"/>
  <c r="C398" i="8"/>
  <c r="R151" i="12"/>
  <c r="J192" i="8"/>
  <c r="R30" i="13"/>
  <c r="E310" i="8"/>
  <c r="K329" i="8"/>
  <c r="P311" i="8"/>
  <c r="E143" i="8"/>
  <c r="C190" i="8"/>
  <c r="AG64" i="15"/>
  <c r="AH64" i="15"/>
  <c r="AJ64" i="15" s="1"/>
  <c r="C513" i="8"/>
  <c r="U22" i="13"/>
  <c r="Y22" i="13" s="1"/>
  <c r="V22" i="13"/>
  <c r="Z22" i="13" s="1"/>
  <c r="D252" i="8"/>
  <c r="T53" i="3"/>
  <c r="AD53" i="3" s="1"/>
  <c r="S53" i="3"/>
  <c r="AC53" i="3" s="1"/>
  <c r="R37" i="15"/>
  <c r="C109" i="8"/>
  <c r="AK129" i="12"/>
  <c r="AM129" i="12" s="1"/>
  <c r="S170" i="8"/>
  <c r="AL129" i="12"/>
  <c r="AN129" i="12" s="1"/>
  <c r="W407" i="12"/>
  <c r="O448" i="8"/>
  <c r="Q448" i="8"/>
  <c r="X407" i="12"/>
  <c r="AB407" i="12" s="1"/>
  <c r="H480" i="8"/>
  <c r="T70" i="15"/>
  <c r="AD70" i="15" s="1"/>
  <c r="S70" i="15"/>
  <c r="AC70" i="15" s="1"/>
  <c r="S26" i="12"/>
  <c r="AC26" i="12" s="1"/>
  <c r="T26" i="12"/>
  <c r="AD26" i="12" s="1"/>
  <c r="F67" i="8"/>
  <c r="G67" i="8"/>
  <c r="U94" i="3"/>
  <c r="Y94" i="3" s="1"/>
  <c r="V94" i="3"/>
  <c r="Z94" i="3" s="1"/>
  <c r="K298" i="8"/>
  <c r="S20" i="16"/>
  <c r="AC20" i="16" s="1"/>
  <c r="T20" i="16"/>
  <c r="AD20" i="16" s="1"/>
  <c r="AH225" i="12"/>
  <c r="AJ225" i="12" s="1"/>
  <c r="AG225" i="12"/>
  <c r="AI225" i="12" s="1"/>
  <c r="R266" i="8"/>
  <c r="W132" i="12"/>
  <c r="O173" i="8"/>
  <c r="X132" i="12"/>
  <c r="AB132" i="12" s="1"/>
  <c r="Q173" i="8"/>
  <c r="M419" i="8"/>
  <c r="Q439" i="8"/>
  <c r="W398" i="12"/>
  <c r="AA398" i="12" s="1"/>
  <c r="X398" i="12"/>
  <c r="AB398" i="12" s="1"/>
  <c r="O439" i="8"/>
  <c r="I125" i="8"/>
  <c r="S99" i="8"/>
  <c r="AK58" i="12"/>
  <c r="AM58" i="12" s="1"/>
  <c r="AL58" i="12"/>
  <c r="AN58" i="12" s="1"/>
  <c r="H283" i="8"/>
  <c r="G351" i="8"/>
  <c r="F351" i="8"/>
  <c r="T310" i="12"/>
  <c r="AD310" i="12" s="1"/>
  <c r="S310" i="12"/>
  <c r="AC310" i="12" s="1"/>
  <c r="E514" i="8"/>
  <c r="L64" i="8"/>
  <c r="N64" i="8"/>
  <c r="U23" i="12"/>
  <c r="Y23" i="12" s="1"/>
  <c r="V23" i="12"/>
  <c r="Z23" i="12" s="1"/>
  <c r="W435" i="12"/>
  <c r="AA435" i="12" s="1"/>
  <c r="X435" i="12"/>
  <c r="Q476" i="8"/>
  <c r="O476" i="8"/>
  <c r="S71" i="3"/>
  <c r="AC71" i="3" s="1"/>
  <c r="T71" i="3"/>
  <c r="AD71" i="3" s="1"/>
  <c r="X439" i="12"/>
  <c r="AB439" i="12" s="1"/>
  <c r="W439" i="12"/>
  <c r="AA439" i="12" s="1"/>
  <c r="O480" i="8"/>
  <c r="Q480" i="8"/>
  <c r="R33" i="3"/>
  <c r="AL94" i="15"/>
  <c r="AN94" i="15" s="1"/>
  <c r="AK94" i="15"/>
  <c r="AM94" i="15" s="1"/>
  <c r="AK13" i="13"/>
  <c r="AM13" i="13" s="1"/>
  <c r="AL13" i="13"/>
  <c r="AN13" i="13" s="1"/>
  <c r="D552" i="8"/>
  <c r="K406" i="8"/>
  <c r="X94" i="3"/>
  <c r="AB94" i="3" s="1"/>
  <c r="W94" i="3"/>
  <c r="AA94" i="3" s="1"/>
  <c r="R20" i="12"/>
  <c r="J61" i="8"/>
  <c r="G551" i="8"/>
  <c r="T510" i="12"/>
  <c r="AD510" i="12" s="1"/>
  <c r="S510" i="12"/>
  <c r="AC510" i="12" s="1"/>
  <c r="F551" i="8"/>
  <c r="E71" i="8"/>
  <c r="V81" i="15"/>
  <c r="Z81" i="15" s="1"/>
  <c r="U81" i="15"/>
  <c r="S93" i="15"/>
  <c r="AC93" i="15" s="1"/>
  <c r="T93" i="15"/>
  <c r="AD93" i="15" s="1"/>
  <c r="J505" i="8"/>
  <c r="R464" i="12"/>
  <c r="H115" i="8"/>
  <c r="I308" i="8"/>
  <c r="R213" i="8"/>
  <c r="AG172" i="12"/>
  <c r="AI172" i="12" s="1"/>
  <c r="AH172" i="12"/>
  <c r="AJ172" i="12" s="1"/>
  <c r="P517" i="8"/>
  <c r="R65" i="3"/>
  <c r="R207" i="12"/>
  <c r="J248" i="8"/>
  <c r="M365" i="8"/>
  <c r="AL28" i="13"/>
  <c r="AN28" i="13" s="1"/>
  <c r="AK28" i="13"/>
  <c r="AM28" i="13" s="1"/>
  <c r="W304" i="12"/>
  <c r="AA304" i="12" s="1"/>
  <c r="Q345" i="8"/>
  <c r="X304" i="12"/>
  <c r="O345" i="8"/>
  <c r="AL7" i="13"/>
  <c r="AK7" i="13"/>
  <c r="AM7" i="13" s="1"/>
  <c r="H352" i="8"/>
  <c r="K303" i="8"/>
  <c r="D455" i="8"/>
  <c r="O292" i="8"/>
  <c r="W251" i="12"/>
  <c r="X251" i="12"/>
  <c r="AB251" i="12" s="1"/>
  <c r="Q292" i="8"/>
  <c r="I281" i="8"/>
  <c r="C438" i="8"/>
  <c r="M391" i="8"/>
  <c r="D226" i="8"/>
  <c r="U309" i="12"/>
  <c r="Y309" i="12" s="1"/>
  <c r="N350" i="8"/>
  <c r="L350" i="8"/>
  <c r="V309" i="12"/>
  <c r="Z309" i="12" s="1"/>
  <c r="T442" i="12"/>
  <c r="AD442" i="12" s="1"/>
  <c r="G483" i="8"/>
  <c r="F483" i="8"/>
  <c r="S442" i="12"/>
  <c r="AC442" i="12" s="1"/>
  <c r="G411" i="8"/>
  <c r="S370" i="12"/>
  <c r="AC370" i="12" s="1"/>
  <c r="F411" i="8"/>
  <c r="T370" i="12"/>
  <c r="AD370" i="12" s="1"/>
  <c r="R31" i="12"/>
  <c r="J72" i="8"/>
  <c r="D525" i="8"/>
  <c r="C181" i="8"/>
  <c r="I113" i="8"/>
  <c r="AG41" i="14"/>
  <c r="AH41" i="14"/>
  <c r="AJ41" i="14" s="1"/>
  <c r="J88" i="8"/>
  <c r="R47" i="12"/>
  <c r="R171" i="12"/>
  <c r="J212" i="8"/>
  <c r="M224" i="8"/>
  <c r="E524" i="8"/>
  <c r="D272" i="8"/>
  <c r="R21" i="12"/>
  <c r="J62" i="8"/>
  <c r="M83" i="8"/>
  <c r="K226" i="8"/>
  <c r="AG11" i="16"/>
  <c r="AH11" i="16"/>
  <c r="AJ11" i="16" s="1"/>
  <c r="AL48" i="3"/>
  <c r="AN48" i="3" s="1"/>
  <c r="AK48" i="3"/>
  <c r="AM48" i="3" s="1"/>
  <c r="I242" i="8"/>
  <c r="O506" i="8"/>
  <c r="W465" i="12"/>
  <c r="Q506" i="8"/>
  <c r="X465" i="12"/>
  <c r="AB465" i="12" s="1"/>
  <c r="X57" i="3"/>
  <c r="AB57" i="3" s="1"/>
  <c r="W57" i="3"/>
  <c r="AA57" i="3" s="1"/>
  <c r="T477" i="12"/>
  <c r="AD477" i="12" s="1"/>
  <c r="F518" i="8"/>
  <c r="G518" i="8"/>
  <c r="S477" i="12"/>
  <c r="J479" i="8"/>
  <c r="R438" i="12"/>
  <c r="N410" i="8"/>
  <c r="V369" i="12"/>
  <c r="U369" i="12"/>
  <c r="Y369" i="12" s="1"/>
  <c r="L410" i="8"/>
  <c r="K70" i="8"/>
  <c r="D247" i="8"/>
  <c r="P411" i="8"/>
  <c r="D301" i="8"/>
  <c r="AL178" i="12"/>
  <c r="AN178" i="12" s="1"/>
  <c r="AK178" i="12"/>
  <c r="AM178" i="12" s="1"/>
  <c r="S219" i="8"/>
  <c r="AL59" i="12"/>
  <c r="AN59" i="12" s="1"/>
  <c r="AK59" i="12"/>
  <c r="AM59" i="12" s="1"/>
  <c r="S100" i="8"/>
  <c r="V43" i="3"/>
  <c r="Z43" i="3" s="1"/>
  <c r="U43" i="3"/>
  <c r="Y43" i="3" s="1"/>
  <c r="M101" i="8"/>
  <c r="R11" i="12"/>
  <c r="J52" i="8"/>
  <c r="M401" i="8"/>
  <c r="P242" i="8"/>
  <c r="R39" i="12"/>
  <c r="J80" i="8"/>
  <c r="S94" i="15"/>
  <c r="AC94" i="15" s="1"/>
  <c r="T94" i="15"/>
  <c r="AD94" i="15" s="1"/>
  <c r="E508" i="8"/>
  <c r="L307" i="8"/>
  <c r="V266" i="12"/>
  <c r="Z266" i="12" s="1"/>
  <c r="N307" i="8"/>
  <c r="U266" i="12"/>
  <c r="Y266" i="12" s="1"/>
  <c r="M529" i="8"/>
  <c r="U27" i="13"/>
  <c r="V27" i="13"/>
  <c r="Z27" i="13" s="1"/>
  <c r="W51" i="12"/>
  <c r="AA51" i="12" s="1"/>
  <c r="Q92" i="8"/>
  <c r="X51" i="12"/>
  <c r="AB51" i="12" s="1"/>
  <c r="O92" i="8"/>
  <c r="E476" i="8"/>
  <c r="T47" i="15"/>
  <c r="AD47" i="15" s="1"/>
  <c r="S47" i="15"/>
  <c r="AL17" i="3"/>
  <c r="AN17" i="3" s="1"/>
  <c r="AK17" i="3"/>
  <c r="AM17" i="3" s="1"/>
  <c r="AL146" i="12"/>
  <c r="AN146" i="12" s="1"/>
  <c r="S187" i="8"/>
  <c r="AK146" i="12"/>
  <c r="S35" i="14"/>
  <c r="AC35" i="14" s="1"/>
  <c r="T35" i="14"/>
  <c r="AD35" i="14" s="1"/>
  <c r="P530" i="8"/>
  <c r="D188" i="8"/>
  <c r="K292" i="8"/>
  <c r="L119" i="8"/>
  <c r="U78" i="12"/>
  <c r="Y78" i="12" s="1"/>
  <c r="N119" i="8"/>
  <c r="V78" i="12"/>
  <c r="Z78" i="12" s="1"/>
  <c r="M173" i="8"/>
  <c r="T9" i="13"/>
  <c r="AD9" i="13" s="1"/>
  <c r="S9" i="13"/>
  <c r="U10" i="15"/>
  <c r="Y10" i="15" s="1"/>
  <c r="V10" i="15"/>
  <c r="Z10" i="15" s="1"/>
  <c r="AK414" i="12"/>
  <c r="AM414" i="12" s="1"/>
  <c r="S455" i="8"/>
  <c r="AL414" i="12"/>
  <c r="AN414" i="12" s="1"/>
  <c r="K383" i="8"/>
  <c r="K459" i="8"/>
  <c r="AK456" i="12"/>
  <c r="AM456" i="12" s="1"/>
  <c r="AL456" i="12"/>
  <c r="AN456" i="12" s="1"/>
  <c r="S497" i="8"/>
  <c r="E147" i="8"/>
  <c r="V360" i="12"/>
  <c r="Z360" i="12" s="1"/>
  <c r="L401" i="8"/>
  <c r="N401" i="8"/>
  <c r="U360" i="12"/>
  <c r="Y360" i="12" s="1"/>
  <c r="L441" i="8"/>
  <c r="V400" i="12"/>
  <c r="Z400" i="12" s="1"/>
  <c r="N441" i="8"/>
  <c r="U400" i="12"/>
  <c r="Y400" i="12" s="1"/>
  <c r="R29" i="3"/>
  <c r="J241" i="8"/>
  <c r="R200" i="12"/>
  <c r="M311" i="8"/>
  <c r="E57" i="8"/>
  <c r="H203" i="8"/>
  <c r="AL119" i="12"/>
  <c r="AN119" i="12" s="1"/>
  <c r="AK119" i="12"/>
  <c r="AM119" i="12" s="1"/>
  <c r="S160" i="8"/>
  <c r="AL315" i="12"/>
  <c r="AN315" i="12" s="1"/>
  <c r="S356" i="8"/>
  <c r="AK315" i="12"/>
  <c r="AM315" i="12" s="1"/>
  <c r="R36" i="14"/>
  <c r="E69" i="8"/>
  <c r="C475" i="8"/>
  <c r="X46" i="14"/>
  <c r="AB46" i="14" s="1"/>
  <c r="W46" i="14"/>
  <c r="M247" i="8"/>
  <c r="R38" i="3"/>
  <c r="D239" i="8"/>
  <c r="T472" i="12"/>
  <c r="AD472" i="12" s="1"/>
  <c r="G513" i="8"/>
  <c r="F513" i="8"/>
  <c r="S472" i="12"/>
  <c r="M352" i="8"/>
  <c r="P321" i="8"/>
  <c r="M441" i="8"/>
  <c r="E215" i="8"/>
  <c r="P359" i="8"/>
  <c r="J309" i="8"/>
  <c r="R268" i="12"/>
  <c r="AK41" i="14"/>
  <c r="AM41" i="14" s="1"/>
  <c r="AL41" i="14"/>
  <c r="AN41" i="14" s="1"/>
  <c r="C377" i="8"/>
  <c r="AG228" i="12"/>
  <c r="AI228" i="12" s="1"/>
  <c r="R269" i="8"/>
  <c r="AH228" i="12"/>
  <c r="AJ228" i="12" s="1"/>
  <c r="X103" i="3"/>
  <c r="AB103" i="3" s="1"/>
  <c r="W103" i="3"/>
  <c r="AA103" i="3" s="1"/>
  <c r="X99" i="15"/>
  <c r="AB99" i="15" s="1"/>
  <c r="W99" i="15"/>
  <c r="AA99" i="15" s="1"/>
  <c r="AG25" i="13"/>
  <c r="AI25" i="13" s="1"/>
  <c r="AH25" i="13"/>
  <c r="AJ25" i="13" s="1"/>
  <c r="P375" i="8"/>
  <c r="K161" i="8"/>
  <c r="P380" i="8"/>
  <c r="L451" i="8"/>
  <c r="U410" i="12"/>
  <c r="Y410" i="12" s="1"/>
  <c r="V410" i="12"/>
  <c r="Z410" i="12" s="1"/>
  <c r="N451" i="8"/>
  <c r="R358" i="12"/>
  <c r="J399" i="8"/>
  <c r="E160" i="8"/>
  <c r="P466" i="8"/>
  <c r="C270" i="8"/>
  <c r="AL471" i="12"/>
  <c r="AN471" i="12" s="1"/>
  <c r="AK471" i="12"/>
  <c r="AM471" i="12" s="1"/>
  <c r="S512" i="8"/>
  <c r="M107" i="8"/>
  <c r="C495" i="8"/>
  <c r="V110" i="12"/>
  <c r="Z110" i="12" s="1"/>
  <c r="N151" i="8"/>
  <c r="U110" i="12"/>
  <c r="Y110" i="12" s="1"/>
  <c r="L151" i="8"/>
  <c r="M130" i="8"/>
  <c r="D385" i="8"/>
  <c r="X227" i="12"/>
  <c r="AB227" i="12" s="1"/>
  <c r="Q268" i="8"/>
  <c r="O268" i="8"/>
  <c r="W227" i="12"/>
  <c r="Q304" i="8"/>
  <c r="X263" i="12"/>
  <c r="AB263" i="12" s="1"/>
  <c r="W263" i="12"/>
  <c r="O304" i="8"/>
  <c r="X70" i="15"/>
  <c r="W70" i="15"/>
  <c r="AA70" i="15" s="1"/>
  <c r="K53" i="8"/>
  <c r="J84" i="8"/>
  <c r="R43" i="12"/>
  <c r="S60" i="15"/>
  <c r="AC60" i="15" s="1"/>
  <c r="T60" i="15"/>
  <c r="AD60" i="15" s="1"/>
  <c r="I475" i="8"/>
  <c r="H73" i="8"/>
  <c r="C463" i="8"/>
  <c r="S463" i="8"/>
  <c r="AK422" i="12"/>
  <c r="AM422" i="12" s="1"/>
  <c r="AL422" i="12"/>
  <c r="AN422" i="12" s="1"/>
  <c r="R13" i="16"/>
  <c r="K144" i="8"/>
  <c r="P86" i="8"/>
  <c r="C397" i="8"/>
  <c r="AK205" i="12"/>
  <c r="AM205" i="12" s="1"/>
  <c r="S246" i="8"/>
  <c r="AL205" i="12"/>
  <c r="AN205" i="12" s="1"/>
  <c r="S72" i="12"/>
  <c r="AC72" i="12" s="1"/>
  <c r="F113" i="8"/>
  <c r="G113" i="8"/>
  <c r="T72" i="12"/>
  <c r="AD72" i="12" s="1"/>
  <c r="R281" i="12"/>
  <c r="J322" i="8"/>
  <c r="C151" i="8"/>
  <c r="D307" i="8"/>
  <c r="K528" i="8"/>
  <c r="O221" i="8"/>
  <c r="X180" i="12"/>
  <c r="AB180" i="12" s="1"/>
  <c r="W180" i="12"/>
  <c r="Q221" i="8"/>
  <c r="P526" i="8"/>
  <c r="M544" i="8"/>
  <c r="AK486" i="12"/>
  <c r="AM486" i="12" s="1"/>
  <c r="AL486" i="12"/>
  <c r="AN486" i="12" s="1"/>
  <c r="S527" i="8"/>
  <c r="T345" i="12"/>
  <c r="AD345" i="12" s="1"/>
  <c r="G386" i="8"/>
  <c r="S345" i="12"/>
  <c r="AC345" i="12" s="1"/>
  <c r="F386" i="8"/>
  <c r="E404" i="8"/>
  <c r="AG86" i="3"/>
  <c r="AI86" i="3" s="1"/>
  <c r="AH86" i="3"/>
  <c r="AJ86" i="3" s="1"/>
  <c r="K316" i="8"/>
  <c r="L212" i="8"/>
  <c r="U171" i="12"/>
  <c r="Y171" i="12" s="1"/>
  <c r="V171" i="12"/>
  <c r="Z171" i="12" s="1"/>
  <c r="N212" i="8"/>
  <c r="AH83" i="12"/>
  <c r="AJ83" i="12" s="1"/>
  <c r="R124" i="8"/>
  <c r="AG83" i="12"/>
  <c r="AI83" i="12" s="1"/>
  <c r="S226" i="8"/>
  <c r="AL185" i="12"/>
  <c r="AN185" i="12" s="1"/>
  <c r="AK185" i="12"/>
  <c r="AM185" i="12" s="1"/>
  <c r="C281" i="8"/>
  <c r="I304" i="8"/>
  <c r="D110" i="8"/>
  <c r="M280" i="8"/>
  <c r="G196" i="8"/>
  <c r="F196" i="8"/>
  <c r="T155" i="12"/>
  <c r="AD155" i="12" s="1"/>
  <c r="S155" i="12"/>
  <c r="I320" i="8"/>
  <c r="AH432" i="12"/>
  <c r="AJ432" i="12" s="1"/>
  <c r="AG432" i="12"/>
  <c r="R473" i="8"/>
  <c r="R20" i="15"/>
  <c r="D320" i="8"/>
  <c r="S118" i="12"/>
  <c r="AC118" i="12" s="1"/>
  <c r="F159" i="8"/>
  <c r="T118" i="12"/>
  <c r="AD118" i="12" s="1"/>
  <c r="G159" i="8"/>
  <c r="AG14" i="13"/>
  <c r="AH14" i="13"/>
  <c r="AJ14" i="13" s="1"/>
  <c r="D314" i="8"/>
  <c r="S23" i="14"/>
  <c r="AC23" i="14" s="1"/>
  <c r="T23" i="14"/>
  <c r="AD23" i="14" s="1"/>
  <c r="T274" i="12"/>
  <c r="AD274" i="12" s="1"/>
  <c r="G315" i="8"/>
  <c r="F315" i="8"/>
  <c r="S274" i="12"/>
  <c r="AC274" i="12" s="1"/>
  <c r="AH394" i="12"/>
  <c r="AJ394" i="12" s="1"/>
  <c r="AG394" i="12"/>
  <c r="AI394" i="12" s="1"/>
  <c r="R435" i="8"/>
  <c r="K158" i="8"/>
  <c r="AK495" i="12"/>
  <c r="AM495" i="12" s="1"/>
  <c r="S536" i="8"/>
  <c r="AL495" i="12"/>
  <c r="AN495" i="12" s="1"/>
  <c r="H457" i="8"/>
  <c r="AH11" i="13"/>
  <c r="AJ11" i="13" s="1"/>
  <c r="AG11" i="13"/>
  <c r="T392" i="12"/>
  <c r="AD392" i="12" s="1"/>
  <c r="G433" i="8"/>
  <c r="F433" i="8"/>
  <c r="S392" i="12"/>
  <c r="I376" i="8"/>
  <c r="E444" i="8"/>
  <c r="E541" i="8"/>
  <c r="I388" i="8"/>
  <c r="C251" i="8"/>
  <c r="S140" i="12"/>
  <c r="AC140" i="12" s="1"/>
  <c r="G181" i="8"/>
  <c r="T140" i="12"/>
  <c r="AD140" i="12" s="1"/>
  <c r="F181" i="8"/>
  <c r="U28" i="14"/>
  <c r="Y28" i="14" s="1"/>
  <c r="V28" i="14"/>
  <c r="Z28" i="14" s="1"/>
  <c r="S15" i="3"/>
  <c r="AC15" i="3" s="1"/>
  <c r="T15" i="3"/>
  <c r="AD15" i="3" s="1"/>
  <c r="I195" i="8"/>
  <c r="AK81" i="15"/>
  <c r="AM81" i="15" s="1"/>
  <c r="AL81" i="15"/>
  <c r="AN81" i="15" s="1"/>
  <c r="H501" i="8"/>
  <c r="S146" i="8"/>
  <c r="AK105" i="12"/>
  <c r="AM105" i="12" s="1"/>
  <c r="AL105" i="12"/>
  <c r="AN105" i="12" s="1"/>
  <c r="E64" i="8"/>
  <c r="U32" i="13"/>
  <c r="Y32" i="13" s="1"/>
  <c r="V32" i="13"/>
  <c r="Z32" i="13" s="1"/>
  <c r="C248" i="8"/>
  <c r="E192" i="8"/>
  <c r="M151" i="8"/>
  <c r="D196" i="8"/>
  <c r="R73" i="15"/>
  <c r="S102" i="8"/>
  <c r="AL61" i="12"/>
  <c r="AN61" i="12" s="1"/>
  <c r="AK61" i="12"/>
  <c r="AM61" i="12" s="1"/>
  <c r="I67" i="8"/>
  <c r="R35" i="3"/>
  <c r="K82" i="8"/>
  <c r="W368" i="12"/>
  <c r="AA368" i="12" s="1"/>
  <c r="Q409" i="8"/>
  <c r="O409" i="8"/>
  <c r="X368" i="12"/>
  <c r="E515" i="8"/>
  <c r="K153" i="8"/>
  <c r="H468" i="8"/>
  <c r="E137" i="8"/>
  <c r="O531" i="8"/>
  <c r="X490" i="12"/>
  <c r="AB490" i="12" s="1"/>
  <c r="W490" i="12"/>
  <c r="Q531" i="8"/>
  <c r="O451" i="8"/>
  <c r="Q451" i="8"/>
  <c r="X410" i="12"/>
  <c r="AB410" i="12" s="1"/>
  <c r="W410" i="12"/>
  <c r="P363" i="8"/>
  <c r="P331" i="8"/>
  <c r="E543" i="8"/>
  <c r="AK18" i="3"/>
  <c r="AM18" i="3" s="1"/>
  <c r="AL18" i="3"/>
  <c r="AN18" i="3" s="1"/>
  <c r="K117" i="8"/>
  <c r="H58" i="8"/>
  <c r="H459" i="8"/>
  <c r="AG17" i="13"/>
  <c r="AH17" i="13"/>
  <c r="AJ17" i="13" s="1"/>
  <c r="H369" i="8"/>
  <c r="U172" i="12"/>
  <c r="Y172" i="12" s="1"/>
  <c r="N213" i="8"/>
  <c r="L213" i="8"/>
  <c r="V172" i="12"/>
  <c r="Z172" i="12" s="1"/>
  <c r="E295" i="8"/>
  <c r="AL159" i="12"/>
  <c r="AN159" i="12" s="1"/>
  <c r="AK159" i="12"/>
  <c r="AM159" i="12" s="1"/>
  <c r="S200" i="8"/>
  <c r="C280" i="8"/>
  <c r="M143" i="8"/>
  <c r="P329" i="8"/>
  <c r="F379" i="8"/>
  <c r="S338" i="12"/>
  <c r="T338" i="12"/>
  <c r="AD338" i="12" s="1"/>
  <c r="G379" i="8"/>
  <c r="P223" i="8"/>
  <c r="K501" i="8"/>
  <c r="H353" i="8"/>
  <c r="K450" i="8"/>
  <c r="J482" i="8"/>
  <c r="R441" i="12"/>
  <c r="R64" i="3"/>
  <c r="K427" i="8"/>
  <c r="R26" i="12"/>
  <c r="J67" i="8"/>
  <c r="D496" i="8"/>
  <c r="J329" i="8"/>
  <c r="R288" i="12"/>
  <c r="AL25" i="3"/>
  <c r="AN25" i="3" s="1"/>
  <c r="AK25" i="3"/>
  <c r="AM25" i="3" s="1"/>
  <c r="R250" i="12"/>
  <c r="J291" i="8"/>
  <c r="AK26" i="3"/>
  <c r="AM26" i="3" s="1"/>
  <c r="AL26" i="3"/>
  <c r="AN26" i="3" s="1"/>
  <c r="F271" i="8"/>
  <c r="G271" i="8"/>
  <c r="T230" i="12"/>
  <c r="AD230" i="12" s="1"/>
  <c r="S230" i="12"/>
  <c r="T507" i="12"/>
  <c r="AD507" i="12" s="1"/>
  <c r="F548" i="8"/>
  <c r="G548" i="8"/>
  <c r="S507" i="12"/>
  <c r="AC507" i="12" s="1"/>
  <c r="D164" i="8"/>
  <c r="C141" i="8"/>
  <c r="U294" i="12"/>
  <c r="Y294" i="12" s="1"/>
  <c r="N335" i="8"/>
  <c r="V294" i="12"/>
  <c r="Z294" i="12" s="1"/>
  <c r="L335" i="8"/>
  <c r="M274" i="8"/>
  <c r="H97" i="8"/>
  <c r="I506" i="8"/>
  <c r="AG141" i="12"/>
  <c r="R182" i="8"/>
  <c r="AH141" i="12"/>
  <c r="AJ141" i="12" s="1"/>
  <c r="I535" i="8"/>
  <c r="M340" i="8"/>
  <c r="H391" i="8"/>
  <c r="M79" i="8"/>
  <c r="I538" i="8"/>
  <c r="R408" i="8"/>
  <c r="AG367" i="12"/>
  <c r="AH367" i="12"/>
  <c r="AJ367" i="12" s="1"/>
  <c r="X494" i="12"/>
  <c r="AB494" i="12" s="1"/>
  <c r="O535" i="8"/>
  <c r="Q535" i="8"/>
  <c r="W494" i="12"/>
  <c r="AA494" i="12" s="1"/>
  <c r="E289" i="8"/>
  <c r="D448" i="8"/>
  <c r="J297" i="8"/>
  <c r="R256" i="12"/>
  <c r="G532" i="8"/>
  <c r="S491" i="12"/>
  <c r="AC491" i="12" s="1"/>
  <c r="F532" i="8"/>
  <c r="T491" i="12"/>
  <c r="AD491" i="12" s="1"/>
  <c r="R29" i="15"/>
  <c r="AG356" i="12"/>
  <c r="AI356" i="12" s="1"/>
  <c r="AH356" i="12"/>
  <c r="AJ356" i="12" s="1"/>
  <c r="R397" i="8"/>
  <c r="L390" i="8"/>
  <c r="N390" i="8"/>
  <c r="U349" i="12"/>
  <c r="Y349" i="12" s="1"/>
  <c r="V349" i="12"/>
  <c r="Z349" i="12" s="1"/>
  <c r="I82" i="8"/>
  <c r="P119" i="8"/>
  <c r="V444" i="12"/>
  <c r="Z444" i="12" s="1"/>
  <c r="L485" i="8"/>
  <c r="U444" i="12"/>
  <c r="Y444" i="12" s="1"/>
  <c r="N485" i="8"/>
  <c r="M128" i="8"/>
  <c r="N158" i="8"/>
  <c r="V117" i="12"/>
  <c r="Z117" i="12" s="1"/>
  <c r="U117" i="12"/>
  <c r="Y117" i="12" s="1"/>
  <c r="L158" i="8"/>
  <c r="J110" i="8"/>
  <c r="R69" i="12"/>
  <c r="R463" i="12"/>
  <c r="J504" i="8"/>
  <c r="D111" i="8"/>
  <c r="W463" i="12"/>
  <c r="Q504" i="8"/>
  <c r="X463" i="12"/>
  <c r="AB463" i="12" s="1"/>
  <c r="O504" i="8"/>
  <c r="K277" i="8"/>
  <c r="I328" i="8"/>
  <c r="Q320" i="8"/>
  <c r="X279" i="12"/>
  <c r="O320" i="8"/>
  <c r="W279" i="12"/>
  <c r="AA279" i="12" s="1"/>
  <c r="P550" i="8"/>
  <c r="R550" i="8"/>
  <c r="AH509" i="12"/>
  <c r="AJ509" i="12" s="1"/>
  <c r="AG509" i="12"/>
  <c r="AI509" i="12" s="1"/>
  <c r="D151" i="8"/>
  <c r="E187" i="8"/>
  <c r="V17" i="13"/>
  <c r="Z17" i="13" s="1"/>
  <c r="U17" i="13"/>
  <c r="Y17" i="13" s="1"/>
  <c r="U324" i="12"/>
  <c r="V324" i="12"/>
  <c r="Z324" i="12" s="1"/>
  <c r="N365" i="8"/>
  <c r="L365" i="8"/>
  <c r="R231" i="12"/>
  <c r="J272" i="8"/>
  <c r="S66" i="3"/>
  <c r="T66" i="3"/>
  <c r="AD66" i="3" s="1"/>
  <c r="E228" i="8"/>
  <c r="X331" i="12"/>
  <c r="AB331" i="12" s="1"/>
  <c r="Q372" i="8"/>
  <c r="O372" i="8"/>
  <c r="W331" i="12"/>
  <c r="K137" i="8"/>
  <c r="E360" i="8"/>
  <c r="AH118" i="12"/>
  <c r="AJ118" i="12" s="1"/>
  <c r="R159" i="8"/>
  <c r="AG118" i="12"/>
  <c r="AI118" i="12" s="1"/>
  <c r="R132" i="12"/>
  <c r="J173" i="8"/>
  <c r="K141" i="8"/>
  <c r="E407" i="8"/>
  <c r="T101" i="15"/>
  <c r="AD101" i="15" s="1"/>
  <c r="S101" i="15"/>
  <c r="AC101" i="15" s="1"/>
  <c r="I396" i="8"/>
  <c r="M135" i="8"/>
  <c r="AG32" i="3"/>
  <c r="AI32" i="3" s="1"/>
  <c r="AH32" i="3"/>
  <c r="AJ32" i="3" s="1"/>
  <c r="X480" i="12"/>
  <c r="AB480" i="12" s="1"/>
  <c r="W480" i="12"/>
  <c r="Q521" i="8"/>
  <c r="O521" i="8"/>
  <c r="AL104" i="3"/>
  <c r="AN104" i="3" s="1"/>
  <c r="AK104" i="3"/>
  <c r="AM104" i="3" s="1"/>
  <c r="C469" i="8"/>
  <c r="O250" i="8"/>
  <c r="W209" i="12"/>
  <c r="X209" i="12"/>
  <c r="AB209" i="12" s="1"/>
  <c r="Q250" i="8"/>
  <c r="C288" i="8"/>
  <c r="G77" i="8"/>
  <c r="F77" i="8"/>
  <c r="T36" i="12"/>
  <c r="AD36" i="12" s="1"/>
  <c r="S36" i="12"/>
  <c r="M239" i="8"/>
  <c r="F325" i="8"/>
  <c r="S284" i="12"/>
  <c r="AC284" i="12" s="1"/>
  <c r="T284" i="12"/>
  <c r="AD284" i="12" s="1"/>
  <c r="G325" i="8"/>
  <c r="C166" i="8"/>
  <c r="AL149" i="12"/>
  <c r="AN149" i="12" s="1"/>
  <c r="AK149" i="12"/>
  <c r="AM149" i="12" s="1"/>
  <c r="S190" i="8"/>
  <c r="AK137" i="12"/>
  <c r="AM137" i="12" s="1"/>
  <c r="S178" i="8"/>
  <c r="AL137" i="12"/>
  <c r="AN137" i="12" s="1"/>
  <c r="H170" i="8"/>
  <c r="M329" i="8"/>
  <c r="X25" i="14"/>
  <c r="AB25" i="14" s="1"/>
  <c r="W25" i="14"/>
  <c r="AA25" i="14" s="1"/>
  <c r="Q308" i="8"/>
  <c r="W267" i="12"/>
  <c r="AA267" i="12" s="1"/>
  <c r="X267" i="12"/>
  <c r="O308" i="8"/>
  <c r="K413" i="8"/>
  <c r="W58" i="3"/>
  <c r="AA58" i="3" s="1"/>
  <c r="X58" i="3"/>
  <c r="AB58" i="3" s="1"/>
  <c r="AG105" i="15"/>
  <c r="AH105" i="15"/>
  <c r="AJ105" i="15" s="1"/>
  <c r="I131" i="8"/>
  <c r="E117" i="8"/>
  <c r="Q158" i="8"/>
  <c r="X117" i="12"/>
  <c r="AB117" i="12" s="1"/>
  <c r="W117" i="12"/>
  <c r="AA117" i="12" s="1"/>
  <c r="O158" i="8"/>
  <c r="AL98" i="12"/>
  <c r="AN98" i="12" s="1"/>
  <c r="S139" i="8"/>
  <c r="AK98" i="12"/>
  <c r="AM98" i="12" s="1"/>
  <c r="R263" i="12"/>
  <c r="J304" i="8"/>
  <c r="I289" i="8"/>
  <c r="C421" i="8"/>
  <c r="E395" i="8"/>
  <c r="X269" i="12"/>
  <c r="AB269" i="12" s="1"/>
  <c r="W269" i="12"/>
  <c r="Q310" i="8"/>
  <c r="O310" i="8"/>
  <c r="F111" i="8"/>
  <c r="G111" i="8"/>
  <c r="T70" i="12"/>
  <c r="AD70" i="12" s="1"/>
  <c r="S70" i="12"/>
  <c r="M456" i="8"/>
  <c r="M381" i="8"/>
  <c r="M58" i="8"/>
  <c r="U22" i="15"/>
  <c r="Y22" i="15" s="1"/>
  <c r="V22" i="15"/>
  <c r="Z22" i="15" s="1"/>
  <c r="M377" i="8"/>
  <c r="AH364" i="12"/>
  <c r="AJ364" i="12" s="1"/>
  <c r="R405" i="8"/>
  <c r="AG364" i="12"/>
  <c r="AI364" i="12" s="1"/>
  <c r="P552" i="8"/>
  <c r="M479" i="8"/>
  <c r="U450" i="12"/>
  <c r="V450" i="12"/>
  <c r="Z450" i="12" s="1"/>
  <c r="L491" i="8"/>
  <c r="N491" i="8"/>
  <c r="AG41" i="12"/>
  <c r="AI41" i="12" s="1"/>
  <c r="R82" i="8"/>
  <c r="AH41" i="12"/>
  <c r="AJ41" i="12" s="1"/>
  <c r="I87" i="8"/>
  <c r="P505" i="8"/>
  <c r="R191" i="8"/>
  <c r="AG150" i="12"/>
  <c r="AH150" i="12"/>
  <c r="AJ150" i="12" s="1"/>
  <c r="M53" i="8"/>
  <c r="E311" i="8"/>
  <c r="AK93" i="15"/>
  <c r="AM93" i="15" s="1"/>
  <c r="AL93" i="15"/>
  <c r="AN93" i="15" s="1"/>
  <c r="AH33" i="12"/>
  <c r="AJ33" i="12" s="1"/>
  <c r="R74" i="8"/>
  <c r="AG33" i="12"/>
  <c r="AI33" i="12" s="1"/>
  <c r="M295" i="8"/>
  <c r="AK39" i="14"/>
  <c r="AM39" i="14" s="1"/>
  <c r="AL39" i="14"/>
  <c r="AN39" i="14" s="1"/>
  <c r="R23" i="3"/>
  <c r="U25" i="14"/>
  <c r="Y25" i="14" s="1"/>
  <c r="V25" i="14"/>
  <c r="Z25" i="14" s="1"/>
  <c r="AL108" i="12"/>
  <c r="AN108" i="12" s="1"/>
  <c r="S149" i="8"/>
  <c r="AK108" i="12"/>
  <c r="AM108" i="12" s="1"/>
  <c r="K538" i="8"/>
  <c r="R49" i="12"/>
  <c r="J90" i="8"/>
  <c r="E174" i="8"/>
  <c r="AK98" i="3"/>
  <c r="AM98" i="3" s="1"/>
  <c r="AL98" i="3"/>
  <c r="AN98" i="3" s="1"/>
  <c r="K49" i="8"/>
  <c r="AH470" i="12"/>
  <c r="AJ470" i="12" s="1"/>
  <c r="R511" i="8"/>
  <c r="AG470" i="12"/>
  <c r="AI470" i="12" s="1"/>
  <c r="AG12" i="15"/>
  <c r="AH12" i="15"/>
  <c r="AJ12" i="15" s="1"/>
  <c r="I338" i="8"/>
  <c r="P279" i="8"/>
  <c r="J439" i="8"/>
  <c r="R398" i="12"/>
  <c r="AK437" i="12"/>
  <c r="AM437" i="12" s="1"/>
  <c r="AL437" i="12"/>
  <c r="AN437" i="12" s="1"/>
  <c r="S478" i="8"/>
  <c r="R14" i="13"/>
  <c r="P485" i="8"/>
  <c r="AL36" i="15"/>
  <c r="AN36" i="15" s="1"/>
  <c r="AK36" i="15"/>
  <c r="AM36" i="15" s="1"/>
  <c r="E152" i="8"/>
  <c r="I487" i="8"/>
  <c r="AL387" i="12"/>
  <c r="AN387" i="12" s="1"/>
  <c r="AK387" i="12"/>
  <c r="AM387" i="12" s="1"/>
  <c r="S428" i="8"/>
  <c r="AG429" i="12"/>
  <c r="R470" i="8"/>
  <c r="AH429" i="12"/>
  <c r="AJ429" i="12" s="1"/>
  <c r="K213" i="8"/>
  <c r="AG19" i="3"/>
  <c r="AH19" i="3"/>
  <c r="AJ19" i="3" s="1"/>
  <c r="U139" i="12"/>
  <c r="Y139" i="12" s="1"/>
  <c r="V139" i="12"/>
  <c r="Z139" i="12" s="1"/>
  <c r="L180" i="8"/>
  <c r="N180" i="8"/>
  <c r="S220" i="8"/>
  <c r="AK179" i="12"/>
  <c r="AM179" i="12" s="1"/>
  <c r="AL179" i="12"/>
  <c r="AN179" i="12" s="1"/>
  <c r="F212" i="8"/>
  <c r="S171" i="12"/>
  <c r="AC171" i="12" s="1"/>
  <c r="T171" i="12"/>
  <c r="AD171" i="12" s="1"/>
  <c r="G212" i="8"/>
  <c r="U38" i="3"/>
  <c r="Y38" i="3" s="1"/>
  <c r="V38" i="3"/>
  <c r="Z38" i="3" s="1"/>
  <c r="T238" i="12"/>
  <c r="AD238" i="12" s="1"/>
  <c r="G279" i="8"/>
  <c r="F279" i="8"/>
  <c r="S238" i="12"/>
  <c r="E205" i="8"/>
  <c r="C88" i="8"/>
  <c r="I443" i="8"/>
  <c r="P226" i="8"/>
  <c r="V11" i="13"/>
  <c r="Z11" i="13" s="1"/>
  <c r="U11" i="13"/>
  <c r="Y11" i="13" s="1"/>
  <c r="R18" i="14"/>
  <c r="Q334" i="8"/>
  <c r="X293" i="12"/>
  <c r="AB293" i="12" s="1"/>
  <c r="W293" i="12"/>
  <c r="O334" i="8"/>
  <c r="V87" i="3"/>
  <c r="Z87" i="3" s="1"/>
  <c r="U87" i="3"/>
  <c r="Y87" i="3" s="1"/>
  <c r="V279" i="12"/>
  <c r="Z279" i="12" s="1"/>
  <c r="N320" i="8"/>
  <c r="L320" i="8"/>
  <c r="U279" i="12"/>
  <c r="Y279" i="12" s="1"/>
  <c r="S31" i="14"/>
  <c r="AC31" i="14" s="1"/>
  <c r="T31" i="14"/>
  <c r="AD31" i="14" s="1"/>
  <c r="S174" i="8"/>
  <c r="AK133" i="12"/>
  <c r="AM133" i="12" s="1"/>
  <c r="AL133" i="12"/>
  <c r="AN133" i="12" s="1"/>
  <c r="V50" i="12"/>
  <c r="Z50" i="12" s="1"/>
  <c r="N91" i="8"/>
  <c r="U50" i="12"/>
  <c r="Y50" i="12" s="1"/>
  <c r="L91" i="8"/>
  <c r="T71" i="15"/>
  <c r="AD71" i="15" s="1"/>
  <c r="S71" i="15"/>
  <c r="AC71" i="15" s="1"/>
  <c r="AH14" i="16"/>
  <c r="AJ14" i="16" s="1"/>
  <c r="AG14" i="16"/>
  <c r="K420" i="8"/>
  <c r="K306" i="8"/>
  <c r="AK454" i="12"/>
  <c r="AM454" i="12" s="1"/>
  <c r="S495" i="8"/>
  <c r="AL454" i="12"/>
  <c r="AN454" i="12" s="1"/>
  <c r="I272" i="8"/>
  <c r="D375" i="8"/>
  <c r="H291" i="8"/>
  <c r="C399" i="8"/>
  <c r="AL48" i="15"/>
  <c r="AN48" i="15" s="1"/>
  <c r="AK48" i="15"/>
  <c r="AM48" i="15" s="1"/>
  <c r="L542" i="8"/>
  <c r="N542" i="8"/>
  <c r="U501" i="12"/>
  <c r="Y501" i="12" s="1"/>
  <c r="V501" i="12"/>
  <c r="Z501" i="12" s="1"/>
  <c r="I449" i="8"/>
  <c r="E363" i="8"/>
  <c r="R247" i="12"/>
  <c r="J288" i="8"/>
  <c r="W358" i="12"/>
  <c r="AA358" i="12" s="1"/>
  <c r="Q399" i="8"/>
  <c r="O399" i="8"/>
  <c r="X358" i="12"/>
  <c r="AL100" i="3"/>
  <c r="AN100" i="3" s="1"/>
  <c r="AK100" i="3"/>
  <c r="AM100" i="3" s="1"/>
  <c r="H300" i="8"/>
  <c r="T8" i="15"/>
  <c r="AD8" i="15" s="1"/>
  <c r="S8" i="15"/>
  <c r="C407" i="8"/>
  <c r="V71" i="3"/>
  <c r="Z71" i="3" s="1"/>
  <c r="U71" i="3"/>
  <c r="Y71" i="3" s="1"/>
  <c r="K101" i="8"/>
  <c r="M146" i="8"/>
  <c r="O210" i="8"/>
  <c r="W169" i="12"/>
  <c r="Q210" i="8"/>
  <c r="X169" i="12"/>
  <c r="AB169" i="12" s="1"/>
  <c r="H106" i="8"/>
  <c r="H375" i="8"/>
  <c r="N548" i="8"/>
  <c r="L548" i="8"/>
  <c r="V507" i="12"/>
  <c r="Z507" i="12" s="1"/>
  <c r="U507" i="12"/>
  <c r="Y507" i="12" s="1"/>
  <c r="D168" i="8"/>
  <c r="C140" i="8"/>
  <c r="K279" i="8"/>
  <c r="H175" i="8"/>
  <c r="J540" i="8"/>
  <c r="R499" i="12"/>
  <c r="M123" i="8"/>
  <c r="AK344" i="12"/>
  <c r="AM344" i="12" s="1"/>
  <c r="S385" i="8"/>
  <c r="AL344" i="12"/>
  <c r="AN344" i="12" s="1"/>
  <c r="X92" i="15"/>
  <c r="AB92" i="15" s="1"/>
  <c r="W92" i="15"/>
  <c r="D185" i="8"/>
  <c r="X18" i="15"/>
  <c r="W18" i="15"/>
  <c r="AA18" i="15" s="1"/>
  <c r="C173" i="8"/>
  <c r="D161" i="8"/>
  <c r="H198" i="8"/>
  <c r="O327" i="8"/>
  <c r="X286" i="12"/>
  <c r="W286" i="12"/>
  <c r="AA286" i="12" s="1"/>
  <c r="Q327" i="8"/>
  <c r="H514" i="8"/>
  <c r="R268" i="8"/>
  <c r="AH227" i="12"/>
  <c r="AJ227" i="12" s="1"/>
  <c r="AG227" i="12"/>
  <c r="T21" i="15"/>
  <c r="AD21" i="15" s="1"/>
  <c r="S21" i="15"/>
  <c r="AC21" i="15" s="1"/>
  <c r="R12" i="15"/>
  <c r="D310" i="8"/>
  <c r="R497" i="8"/>
  <c r="AG456" i="12"/>
  <c r="AI456" i="12" s="1"/>
  <c r="AH456" i="12"/>
  <c r="AJ456" i="12" s="1"/>
  <c r="E422" i="8"/>
  <c r="C214" i="8"/>
  <c r="AG144" i="12"/>
  <c r="AI144" i="12" s="1"/>
  <c r="R185" i="8"/>
  <c r="AH144" i="12"/>
  <c r="AJ144" i="12" s="1"/>
  <c r="L493" i="8"/>
  <c r="V452" i="12"/>
  <c r="Z452" i="12" s="1"/>
  <c r="U452" i="12"/>
  <c r="Y452" i="12" s="1"/>
  <c r="N493" i="8"/>
  <c r="I365" i="8"/>
  <c r="J434" i="8"/>
  <c r="R393" i="12"/>
  <c r="E463" i="8"/>
  <c r="M500" i="8"/>
  <c r="M505" i="8"/>
  <c r="R73" i="12"/>
  <c r="J114" i="8"/>
  <c r="M459" i="8"/>
  <c r="AL9" i="14"/>
  <c r="AN9" i="14" s="1"/>
  <c r="AK9" i="14"/>
  <c r="AM9" i="14" s="1"/>
  <c r="AK314" i="12"/>
  <c r="AM314" i="12" s="1"/>
  <c r="S355" i="8"/>
  <c r="AL314" i="12"/>
  <c r="AN314" i="12" s="1"/>
  <c r="H90" i="8"/>
  <c r="M520" i="8"/>
  <c r="U24" i="15"/>
  <c r="Y24" i="15" s="1"/>
  <c r="V24" i="15"/>
  <c r="Z24" i="15" s="1"/>
  <c r="K328" i="8"/>
  <c r="P373" i="8"/>
  <c r="R96" i="12"/>
  <c r="J137" i="8"/>
  <c r="V397" i="12"/>
  <c r="Z397" i="12" s="1"/>
  <c r="U397" i="12"/>
  <c r="Y397" i="12" s="1"/>
  <c r="N438" i="8"/>
  <c r="L438" i="8"/>
  <c r="I234" i="8"/>
  <c r="AH82" i="3"/>
  <c r="AJ82" i="3" s="1"/>
  <c r="AG82" i="3"/>
  <c r="AI82" i="3" s="1"/>
  <c r="H95" i="8"/>
  <c r="E388" i="8"/>
  <c r="K540" i="8"/>
  <c r="C373" i="8"/>
  <c r="M306" i="8"/>
  <c r="V106" i="15"/>
  <c r="Z106" i="15" s="1"/>
  <c r="U106" i="15"/>
  <c r="Y106" i="15" s="1"/>
  <c r="X74" i="15"/>
  <c r="W74" i="15"/>
  <c r="AA74" i="15" s="1"/>
  <c r="I283" i="8"/>
  <c r="R65" i="12"/>
  <c r="J106" i="8"/>
  <c r="X43" i="14"/>
  <c r="W43" i="14"/>
  <c r="AA43" i="14" s="1"/>
  <c r="K150" i="8"/>
  <c r="U13" i="15"/>
  <c r="V13" i="15"/>
  <c r="Z13" i="15" s="1"/>
  <c r="G486" i="8"/>
  <c r="T445" i="12"/>
  <c r="AD445" i="12" s="1"/>
  <c r="F486" i="8"/>
  <c r="S445" i="12"/>
  <c r="E446" i="8"/>
  <c r="E459" i="8"/>
  <c r="H144" i="8"/>
  <c r="D471" i="8"/>
  <c r="U105" i="12"/>
  <c r="Y105" i="12" s="1"/>
  <c r="L146" i="8"/>
  <c r="V105" i="12"/>
  <c r="Z105" i="12" s="1"/>
  <c r="N146" i="8"/>
  <c r="K206" i="8"/>
  <c r="P510" i="8"/>
  <c r="AH61" i="12"/>
  <c r="AJ61" i="12" s="1"/>
  <c r="AG61" i="12"/>
  <c r="R102" i="8"/>
  <c r="H446" i="8"/>
  <c r="O236" i="8"/>
  <c r="X195" i="12"/>
  <c r="AB195" i="12" s="1"/>
  <c r="W195" i="12"/>
  <c r="Q236" i="8"/>
  <c r="AG163" i="12"/>
  <c r="AI163" i="12" s="1"/>
  <c r="R204" i="8"/>
  <c r="AH163" i="12"/>
  <c r="AJ163" i="12" s="1"/>
  <c r="U439" i="12"/>
  <c r="Y439" i="12" s="1"/>
  <c r="V439" i="12"/>
  <c r="Z439" i="12" s="1"/>
  <c r="N480" i="8"/>
  <c r="L480" i="8"/>
  <c r="V341" i="12"/>
  <c r="Z341" i="12" s="1"/>
  <c r="L382" i="8"/>
  <c r="U341" i="12"/>
  <c r="Y341" i="12" s="1"/>
  <c r="N382" i="8"/>
  <c r="D424" i="8"/>
  <c r="V210" i="12"/>
  <c r="Z210" i="12" s="1"/>
  <c r="U210" i="12"/>
  <c r="Y210" i="12" s="1"/>
  <c r="N251" i="8"/>
  <c r="L251" i="8"/>
  <c r="R376" i="12"/>
  <c r="J417" i="8"/>
  <c r="J296" i="8"/>
  <c r="R255" i="12"/>
  <c r="U99" i="3"/>
  <c r="Y99" i="3" s="1"/>
  <c r="V99" i="3"/>
  <c r="Z99" i="3" s="1"/>
  <c r="R9" i="13"/>
  <c r="R106" i="12"/>
  <c r="J147" i="8"/>
  <c r="X63" i="12"/>
  <c r="AB63" i="12" s="1"/>
  <c r="O104" i="8"/>
  <c r="Q104" i="8"/>
  <c r="W63" i="12"/>
  <c r="R486" i="12"/>
  <c r="J527" i="8"/>
  <c r="H368" i="8"/>
  <c r="M255" i="8"/>
  <c r="X225" i="12"/>
  <c r="O266" i="8"/>
  <c r="Q266" i="8"/>
  <c r="W225" i="12"/>
  <c r="AA225" i="12" s="1"/>
  <c r="E162" i="8"/>
  <c r="E428" i="8"/>
  <c r="H386" i="8"/>
  <c r="P108" i="8"/>
  <c r="H236" i="8"/>
  <c r="S540" i="8"/>
  <c r="AK499" i="12"/>
  <c r="AM499" i="12" s="1"/>
  <c r="AL499" i="12"/>
  <c r="D269" i="8"/>
  <c r="C198" i="8"/>
  <c r="AG70" i="3"/>
  <c r="AH70" i="3"/>
  <c r="AJ70" i="3" s="1"/>
  <c r="AL99" i="15"/>
  <c r="AN99" i="15" s="1"/>
  <c r="AK99" i="15"/>
  <c r="AM99" i="15" s="1"/>
  <c r="R21" i="3"/>
  <c r="E292" i="8"/>
  <c r="K246" i="8"/>
  <c r="K66" i="8"/>
  <c r="AH83" i="15"/>
  <c r="AJ83" i="15" s="1"/>
  <c r="AG83" i="15"/>
  <c r="AI83" i="15" s="1"/>
  <c r="H220" i="8"/>
  <c r="I331" i="8"/>
  <c r="P310" i="8"/>
  <c r="N207" i="8"/>
  <c r="V166" i="12"/>
  <c r="Z166" i="12" s="1"/>
  <c r="L207" i="8"/>
  <c r="U166" i="12"/>
  <c r="Y166" i="12" s="1"/>
  <c r="V21" i="12"/>
  <c r="Z21" i="12" s="1"/>
  <c r="L62" i="8"/>
  <c r="N62" i="8"/>
  <c r="U21" i="12"/>
  <c r="Y21" i="12" s="1"/>
  <c r="C80" i="8"/>
  <c r="AH239" i="12"/>
  <c r="AJ239" i="12" s="1"/>
  <c r="R280" i="8"/>
  <c r="AG239" i="12"/>
  <c r="C330" i="8"/>
  <c r="D115" i="8"/>
  <c r="P492" i="8"/>
  <c r="J318" i="8"/>
  <c r="R277" i="12"/>
  <c r="P425" i="8"/>
  <c r="Q370" i="8"/>
  <c r="O370" i="8"/>
  <c r="W329" i="12"/>
  <c r="AA329" i="12" s="1"/>
  <c r="X329" i="12"/>
  <c r="J201" i="8"/>
  <c r="R160" i="12"/>
  <c r="AK66" i="15"/>
  <c r="AM66" i="15" s="1"/>
  <c r="AL66" i="15"/>
  <c r="AN66" i="15" s="1"/>
  <c r="T367" i="12"/>
  <c r="AD367" i="12" s="1"/>
  <c r="S367" i="12"/>
  <c r="AC367" i="12" s="1"/>
  <c r="G408" i="8"/>
  <c r="F408" i="8"/>
  <c r="W29" i="13"/>
  <c r="AA29" i="13" s="1"/>
  <c r="X29" i="13"/>
  <c r="AB29" i="13" s="1"/>
  <c r="G472" i="8"/>
  <c r="S431" i="12"/>
  <c r="AC431" i="12" s="1"/>
  <c r="F472" i="8"/>
  <c r="T431" i="12"/>
  <c r="AD431" i="12" s="1"/>
  <c r="K443" i="8"/>
  <c r="I89" i="8"/>
  <c r="S162" i="8"/>
  <c r="AL121" i="12"/>
  <c r="AN121" i="12" s="1"/>
  <c r="AK121" i="12"/>
  <c r="AM121" i="12" s="1"/>
  <c r="H60" i="8"/>
  <c r="V185" i="12"/>
  <c r="Z185" i="12" s="1"/>
  <c r="N226" i="8"/>
  <c r="U185" i="12"/>
  <c r="Y185" i="12" s="1"/>
  <c r="L226" i="8"/>
  <c r="D367" i="8"/>
  <c r="D511" i="8"/>
  <c r="H234" i="8"/>
  <c r="M230" i="8"/>
  <c r="I550" i="8"/>
  <c r="M197" i="8"/>
  <c r="I345" i="8"/>
  <c r="AH199" i="12"/>
  <c r="AJ199" i="12" s="1"/>
  <c r="AG199" i="12"/>
  <c r="AI199" i="12" s="1"/>
  <c r="R240" i="8"/>
  <c r="U26" i="13"/>
  <c r="Y26" i="13" s="1"/>
  <c r="V26" i="13"/>
  <c r="Z26" i="13" s="1"/>
  <c r="C83" i="8"/>
  <c r="AH79" i="3"/>
  <c r="AJ79" i="3" s="1"/>
  <c r="AG79" i="3"/>
  <c r="P107" i="8"/>
  <c r="I507" i="8"/>
  <c r="I442" i="8"/>
  <c r="V58" i="3"/>
  <c r="Z58" i="3" s="1"/>
  <c r="U58" i="3"/>
  <c r="Y58" i="3" s="1"/>
  <c r="D87" i="8"/>
  <c r="E512" i="8"/>
  <c r="T12" i="13"/>
  <c r="AD12" i="13" s="1"/>
  <c r="S12" i="13"/>
  <c r="AC12" i="13" s="1"/>
  <c r="L140" i="8"/>
  <c r="V99" i="12"/>
  <c r="Z99" i="12" s="1"/>
  <c r="U99" i="12"/>
  <c r="Y99" i="12" s="1"/>
  <c r="N140" i="8"/>
  <c r="I533" i="8"/>
  <c r="W53" i="15"/>
  <c r="X53" i="15"/>
  <c r="AB53" i="15" s="1"/>
  <c r="I196" i="8"/>
  <c r="E331" i="8"/>
  <c r="R15" i="3"/>
  <c r="D59" i="8"/>
  <c r="F115" i="8"/>
  <c r="G115" i="8"/>
  <c r="S74" i="12"/>
  <c r="AC74" i="12" s="1"/>
  <c r="T74" i="12"/>
  <c r="AD74" i="12" s="1"/>
  <c r="P103" i="8"/>
  <c r="M297" i="8"/>
  <c r="P488" i="8"/>
  <c r="E327" i="8"/>
  <c r="R424" i="12"/>
  <c r="J465" i="8"/>
  <c r="F526" i="8"/>
  <c r="G526" i="8"/>
  <c r="T485" i="12"/>
  <c r="AD485" i="12" s="1"/>
  <c r="S485" i="12"/>
  <c r="AC485" i="12" s="1"/>
  <c r="O472" i="8"/>
  <c r="Q472" i="8"/>
  <c r="W431" i="12"/>
  <c r="AA431" i="12" s="1"/>
  <c r="X431" i="12"/>
  <c r="AB431" i="12" s="1"/>
  <c r="AG29" i="12"/>
  <c r="AH29" i="12"/>
  <c r="AJ29" i="12" s="1"/>
  <c r="R70" i="8"/>
  <c r="O176" i="8"/>
  <c r="Q176" i="8"/>
  <c r="X135" i="12"/>
  <c r="W135" i="12"/>
  <c r="AA135" i="12" s="1"/>
  <c r="AL70" i="3"/>
  <c r="AN70" i="3" s="1"/>
  <c r="AK70" i="3"/>
  <c r="AM70" i="3" s="1"/>
  <c r="C195" i="8"/>
  <c r="U406" i="12"/>
  <c r="V406" i="12"/>
  <c r="Z406" i="12" s="1"/>
  <c r="L447" i="8"/>
  <c r="N447" i="8"/>
  <c r="S145" i="8"/>
  <c r="AL104" i="12"/>
  <c r="AN104" i="12" s="1"/>
  <c r="AK104" i="12"/>
  <c r="H499" i="8"/>
  <c r="M193" i="8"/>
  <c r="H211" i="8"/>
  <c r="T18" i="13"/>
  <c r="AD18" i="13" s="1"/>
  <c r="S18" i="13"/>
  <c r="L70" i="8"/>
  <c r="V29" i="12"/>
  <c r="Z29" i="12" s="1"/>
  <c r="U29" i="12"/>
  <c r="Y29" i="12" s="1"/>
  <c r="N70" i="8"/>
  <c r="R340" i="8"/>
  <c r="AG299" i="12"/>
  <c r="AH299" i="12"/>
  <c r="AJ299" i="12" s="1"/>
  <c r="AG36" i="15"/>
  <c r="AH36" i="15"/>
  <c r="AJ36" i="15" s="1"/>
  <c r="K207" i="8"/>
  <c r="X454" i="12"/>
  <c r="Q495" i="8"/>
  <c r="O495" i="8"/>
  <c r="W454" i="12"/>
  <c r="AA454" i="12" s="1"/>
  <c r="AK69" i="12"/>
  <c r="AM69" i="12" s="1"/>
  <c r="AL69" i="12"/>
  <c r="AN69" i="12" s="1"/>
  <c r="S110" i="8"/>
  <c r="C229" i="8"/>
  <c r="J366" i="8"/>
  <c r="R325" i="12"/>
  <c r="K473" i="8"/>
  <c r="AL27" i="13"/>
  <c r="AN27" i="13" s="1"/>
  <c r="AK27" i="13"/>
  <c r="AM27" i="13" s="1"/>
  <c r="K435" i="8"/>
  <c r="R36" i="3"/>
  <c r="D102" i="8"/>
  <c r="X250" i="12"/>
  <c r="AB250" i="12" s="1"/>
  <c r="Q291" i="8"/>
  <c r="O291" i="8"/>
  <c r="W250" i="12"/>
  <c r="AH30" i="15"/>
  <c r="AJ30" i="15" s="1"/>
  <c r="AG30" i="15"/>
  <c r="AK21" i="16"/>
  <c r="AM21" i="16" s="1"/>
  <c r="AL21" i="16"/>
  <c r="AN21" i="16" s="1"/>
  <c r="AG71" i="15"/>
  <c r="AH71" i="15"/>
  <c r="AJ71" i="15" s="1"/>
  <c r="H356" i="8"/>
  <c r="W84" i="15"/>
  <c r="AA84" i="15" s="1"/>
  <c r="X84" i="15"/>
  <c r="M375" i="8"/>
  <c r="AL10" i="16"/>
  <c r="AN10" i="16" s="1"/>
  <c r="AK10" i="16"/>
  <c r="AM10" i="16" s="1"/>
  <c r="Q100" i="8"/>
  <c r="W59" i="12"/>
  <c r="O100" i="8"/>
  <c r="X59" i="12"/>
  <c r="AB59" i="12" s="1"/>
  <c r="U28" i="15"/>
  <c r="Y28" i="15" s="1"/>
  <c r="V28" i="15"/>
  <c r="Z28" i="15" s="1"/>
  <c r="AG210" i="12"/>
  <c r="AH210" i="12"/>
  <c r="AJ210" i="12" s="1"/>
  <c r="R251" i="8"/>
  <c r="I525" i="8"/>
  <c r="K142" i="8"/>
  <c r="AH39" i="14"/>
  <c r="AJ39" i="14" s="1"/>
  <c r="AG39" i="14"/>
  <c r="R89" i="15"/>
  <c r="AK22" i="12"/>
  <c r="AM22" i="12" s="1"/>
  <c r="AL22" i="12"/>
  <c r="AN22" i="12" s="1"/>
  <c r="S63" i="8"/>
  <c r="R44" i="12"/>
  <c r="J85" i="8"/>
  <c r="R95" i="15"/>
  <c r="AK452" i="12"/>
  <c r="AM452" i="12" s="1"/>
  <c r="S493" i="8"/>
  <c r="AL452" i="12"/>
  <c r="AN452" i="12" s="1"/>
  <c r="D403" i="8"/>
  <c r="N352" i="8"/>
  <c r="V311" i="12"/>
  <c r="Z311" i="12" s="1"/>
  <c r="L352" i="8"/>
  <c r="U311" i="12"/>
  <c r="Y311" i="12" s="1"/>
  <c r="N200" i="8"/>
  <c r="L200" i="8"/>
  <c r="U159" i="12"/>
  <c r="Y159" i="12" s="1"/>
  <c r="V159" i="12"/>
  <c r="Z159" i="12" s="1"/>
  <c r="T168" i="12"/>
  <c r="AD168" i="12" s="1"/>
  <c r="G209" i="8"/>
  <c r="F209" i="8"/>
  <c r="S168" i="12"/>
  <c r="D268" i="8"/>
  <c r="R221" i="8"/>
  <c r="AH180" i="12"/>
  <c r="AJ180" i="12" s="1"/>
  <c r="AG180" i="12"/>
  <c r="AI180" i="12" s="1"/>
  <c r="T331" i="12"/>
  <c r="AD331" i="12" s="1"/>
  <c r="G372" i="8"/>
  <c r="F372" i="8"/>
  <c r="S331" i="12"/>
  <c r="AC331" i="12" s="1"/>
  <c r="I107" i="8"/>
  <c r="C193" i="8"/>
  <c r="S289" i="8"/>
  <c r="AL248" i="12"/>
  <c r="AN248" i="12" s="1"/>
  <c r="AK248" i="12"/>
  <c r="AM248" i="12" s="1"/>
  <c r="I93" i="8"/>
  <c r="L359" i="8"/>
  <c r="U318" i="12"/>
  <c r="Y318" i="12" s="1"/>
  <c r="N359" i="8"/>
  <c r="V318" i="12"/>
  <c r="Z318" i="12" s="1"/>
  <c r="D286" i="8"/>
  <c r="K505" i="8"/>
  <c r="M267" i="8"/>
  <c r="D71" i="8"/>
  <c r="AG421" i="12"/>
  <c r="AH421" i="12"/>
  <c r="AJ421" i="12" s="1"/>
  <c r="R462" i="8"/>
  <c r="I522" i="8"/>
  <c r="V56" i="15"/>
  <c r="Z56" i="15" s="1"/>
  <c r="U56" i="15"/>
  <c r="Y56" i="15" s="1"/>
  <c r="H362" i="8"/>
  <c r="S57" i="8"/>
  <c r="AK16" i="12"/>
  <c r="AM16" i="12" s="1"/>
  <c r="AL16" i="12"/>
  <c r="AN16" i="12" s="1"/>
  <c r="X466" i="12"/>
  <c r="AB466" i="12" s="1"/>
  <c r="O507" i="8"/>
  <c r="W466" i="12"/>
  <c r="Q507" i="8"/>
  <c r="M236" i="8"/>
  <c r="T138" i="12"/>
  <c r="AD138" i="12" s="1"/>
  <c r="G179" i="8"/>
  <c r="F179" i="8"/>
  <c r="S138" i="12"/>
  <c r="AC138" i="12" s="1"/>
  <c r="H145" i="8"/>
  <c r="R316" i="8"/>
  <c r="AH275" i="12"/>
  <c r="AJ275" i="12" s="1"/>
  <c r="AG275" i="12"/>
  <c r="D203" i="8"/>
  <c r="AH404" i="12"/>
  <c r="AJ404" i="12" s="1"/>
  <c r="AG404" i="12"/>
  <c r="AI404" i="12" s="1"/>
  <c r="R445" i="8"/>
  <c r="M331" i="8"/>
  <c r="E245" i="8"/>
  <c r="M106" i="8"/>
  <c r="E346" i="8"/>
  <c r="P160" i="8"/>
  <c r="AH192" i="12"/>
  <c r="AJ192" i="12" s="1"/>
  <c r="R233" i="8"/>
  <c r="AG192" i="12"/>
  <c r="AI192" i="12" s="1"/>
  <c r="H334" i="8"/>
  <c r="Q255" i="8"/>
  <c r="O255" i="8"/>
  <c r="X214" i="12"/>
  <c r="AB214" i="12" s="1"/>
  <c r="W214" i="12"/>
  <c r="AA214" i="12" s="1"/>
  <c r="H512" i="8"/>
  <c r="V17" i="3"/>
  <c r="Z17" i="3" s="1"/>
  <c r="U17" i="3"/>
  <c r="Y17" i="3" s="1"/>
  <c r="I491" i="8"/>
  <c r="J154" i="8"/>
  <c r="R113" i="12"/>
  <c r="I459" i="8"/>
  <c r="AL236" i="12"/>
  <c r="AN236" i="12" s="1"/>
  <c r="AK236" i="12"/>
  <c r="AM236" i="12" s="1"/>
  <c r="S277" i="8"/>
  <c r="I175" i="8"/>
  <c r="H126" i="8"/>
  <c r="C423" i="8"/>
  <c r="D218" i="8"/>
  <c r="I199" i="8"/>
  <c r="G505" i="8"/>
  <c r="F505" i="8"/>
  <c r="S464" i="12"/>
  <c r="AC464" i="12" s="1"/>
  <c r="T464" i="12"/>
  <c r="AD464" i="12" s="1"/>
  <c r="E109" i="8"/>
  <c r="V17" i="12"/>
  <c r="Z17" i="12" s="1"/>
  <c r="U17" i="12"/>
  <c r="Y17" i="12" s="1"/>
  <c r="L58" i="8"/>
  <c r="N58" i="8"/>
  <c r="M400" i="8"/>
  <c r="D504" i="8"/>
  <c r="X433" i="12"/>
  <c r="AB433" i="12" s="1"/>
  <c r="Q474" i="8"/>
  <c r="W433" i="12"/>
  <c r="O474" i="8"/>
  <c r="AK191" i="12"/>
  <c r="AM191" i="12" s="1"/>
  <c r="AL191" i="12"/>
  <c r="AN191" i="12" s="1"/>
  <c r="S232" i="8"/>
  <c r="AL316" i="12"/>
  <c r="AN316" i="12" s="1"/>
  <c r="S357" i="8"/>
  <c r="AK316" i="12"/>
  <c r="AM316" i="12" s="1"/>
  <c r="M506" i="8"/>
  <c r="C454" i="8"/>
  <c r="I307" i="8"/>
  <c r="D436" i="8"/>
  <c r="O88" i="8"/>
  <c r="W47" i="12"/>
  <c r="Q88" i="8"/>
  <c r="X47" i="12"/>
  <c r="AB47" i="12" s="1"/>
  <c r="AL135" i="12"/>
  <c r="AN135" i="12" s="1"/>
  <c r="S176" i="8"/>
  <c r="AK135" i="12"/>
  <c r="H370" i="8"/>
  <c r="L372" i="8"/>
  <c r="U331" i="12"/>
  <c r="V331" i="12"/>
  <c r="Z331" i="12" s="1"/>
  <c r="N372" i="8"/>
  <c r="AL219" i="12"/>
  <c r="AN219" i="12" s="1"/>
  <c r="S260" i="8"/>
  <c r="AK219" i="12"/>
  <c r="AM219" i="12" s="1"/>
  <c r="R402" i="12"/>
  <c r="J443" i="8"/>
  <c r="S393" i="12"/>
  <c r="T393" i="12"/>
  <c r="AD393" i="12" s="1"/>
  <c r="G434" i="8"/>
  <c r="F434" i="8"/>
  <c r="C417" i="8"/>
  <c r="M253" i="8"/>
  <c r="AH491" i="12"/>
  <c r="AJ491" i="12" s="1"/>
  <c r="AG491" i="12"/>
  <c r="R532" i="8"/>
  <c r="C188" i="8"/>
  <c r="C235" i="8"/>
  <c r="AL431" i="12"/>
  <c r="AN431" i="12" s="1"/>
  <c r="S472" i="8"/>
  <c r="AK431" i="12"/>
  <c r="AM431" i="12" s="1"/>
  <c r="E127" i="8"/>
  <c r="I330" i="8"/>
  <c r="M252" i="8"/>
  <c r="M399" i="8"/>
  <c r="U10" i="13"/>
  <c r="Y10" i="13" s="1"/>
  <c r="V10" i="13"/>
  <c r="Z10" i="13" s="1"/>
  <c r="W50" i="3"/>
  <c r="AA50" i="3" s="1"/>
  <c r="X50" i="3"/>
  <c r="AB50" i="3" s="1"/>
  <c r="W72" i="12"/>
  <c r="AA72" i="12" s="1"/>
  <c r="X72" i="12"/>
  <c r="O113" i="8"/>
  <c r="Q113" i="8"/>
  <c r="D495" i="8"/>
  <c r="T92" i="15"/>
  <c r="AD92" i="15" s="1"/>
  <c r="S92" i="15"/>
  <c r="AC92" i="15" s="1"/>
  <c r="C307" i="8"/>
  <c r="AG325" i="12"/>
  <c r="AH325" i="12"/>
  <c r="AJ325" i="12" s="1"/>
  <c r="R366" i="8"/>
  <c r="E440" i="8"/>
  <c r="D223" i="8"/>
  <c r="R410" i="12"/>
  <c r="J451" i="8"/>
  <c r="R25" i="3"/>
  <c r="R474" i="8"/>
  <c r="AG433" i="12"/>
  <c r="AI433" i="12" s="1"/>
  <c r="AH433" i="12"/>
  <c r="AJ433" i="12" s="1"/>
  <c r="F126" i="8"/>
  <c r="G126" i="8"/>
  <c r="T85" i="12"/>
  <c r="AD85" i="12" s="1"/>
  <c r="S85" i="12"/>
  <c r="AC85" i="12" s="1"/>
  <c r="S347" i="8"/>
  <c r="AK306" i="12"/>
  <c r="AM306" i="12" s="1"/>
  <c r="AL306" i="12"/>
  <c r="AN306" i="12" s="1"/>
  <c r="X48" i="15"/>
  <c r="AB48" i="15" s="1"/>
  <c r="W48" i="15"/>
  <c r="M404" i="8"/>
  <c r="D452" i="8"/>
  <c r="N356" i="8"/>
  <c r="U315" i="12"/>
  <c r="Y315" i="12" s="1"/>
  <c r="V315" i="12"/>
  <c r="Z315" i="12" s="1"/>
  <c r="L356" i="8"/>
  <c r="C164" i="8"/>
  <c r="H160" i="8"/>
  <c r="W311" i="12"/>
  <c r="O352" i="8"/>
  <c r="Q352" i="8"/>
  <c r="X311" i="12"/>
  <c r="AB311" i="12" s="1"/>
  <c r="W371" i="12"/>
  <c r="O412" i="8"/>
  <c r="X371" i="12"/>
  <c r="AB371" i="12" s="1"/>
  <c r="Q412" i="8"/>
  <c r="AH48" i="12"/>
  <c r="AJ48" i="12" s="1"/>
  <c r="R89" i="8"/>
  <c r="AG48" i="12"/>
  <c r="AI48" i="12" s="1"/>
  <c r="R33" i="13"/>
  <c r="D489" i="8"/>
  <c r="E339" i="8"/>
  <c r="I259" i="8"/>
  <c r="M513" i="8"/>
  <c r="Q219" i="8"/>
  <c r="W178" i="12"/>
  <c r="O219" i="8"/>
  <c r="X178" i="12"/>
  <c r="AB178" i="12" s="1"/>
  <c r="P282" i="8"/>
  <c r="Q354" i="8"/>
  <c r="O354" i="8"/>
  <c r="X313" i="12"/>
  <c r="W313" i="12"/>
  <c r="AA313" i="12" s="1"/>
  <c r="C81" i="8"/>
  <c r="AL360" i="12"/>
  <c r="AN360" i="12" s="1"/>
  <c r="S401" i="8"/>
  <c r="AK360" i="12"/>
  <c r="AM360" i="12" s="1"/>
  <c r="L232" i="8"/>
  <c r="N232" i="8"/>
  <c r="V191" i="12"/>
  <c r="Z191" i="12" s="1"/>
  <c r="U191" i="12"/>
  <c r="Y191" i="12" s="1"/>
  <c r="I518" i="8"/>
  <c r="M440" i="8"/>
  <c r="I378" i="8"/>
  <c r="U62" i="3"/>
  <c r="Y62" i="3" s="1"/>
  <c r="V62" i="3"/>
  <c r="Z62" i="3" s="1"/>
  <c r="O519" i="8"/>
  <c r="W478" i="12"/>
  <c r="X478" i="12"/>
  <c r="AB478" i="12" s="1"/>
  <c r="Q519" i="8"/>
  <c r="I481" i="8"/>
  <c r="N506" i="8"/>
  <c r="U465" i="12"/>
  <c r="V465" i="12"/>
  <c r="Z465" i="12" s="1"/>
  <c r="L506" i="8"/>
  <c r="S421" i="8"/>
  <c r="AL380" i="12"/>
  <c r="AN380" i="12" s="1"/>
  <c r="AK380" i="12"/>
  <c r="AM380" i="12" s="1"/>
  <c r="C150" i="8"/>
  <c r="S82" i="15"/>
  <c r="AC82" i="15" s="1"/>
  <c r="T82" i="15"/>
  <c r="AD82" i="15" s="1"/>
  <c r="M390" i="8"/>
  <c r="X261" i="12"/>
  <c r="AB261" i="12" s="1"/>
  <c r="W261" i="12"/>
  <c r="Q302" i="8"/>
  <c r="O302" i="8"/>
  <c r="P179" i="8"/>
  <c r="I319" i="8"/>
  <c r="T76" i="12"/>
  <c r="AD76" i="12" s="1"/>
  <c r="F117" i="8"/>
  <c r="G117" i="8"/>
  <c r="S76" i="12"/>
  <c r="U346" i="12"/>
  <c r="N387" i="8"/>
  <c r="V346" i="12"/>
  <c r="Z346" i="12" s="1"/>
  <c r="L387" i="8"/>
  <c r="T216" i="12"/>
  <c r="AD216" i="12" s="1"/>
  <c r="F257" i="8"/>
  <c r="S216" i="12"/>
  <c r="AC216" i="12" s="1"/>
  <c r="G257" i="8"/>
  <c r="M133" i="8"/>
  <c r="R60" i="15"/>
  <c r="N464" i="8"/>
  <c r="U423" i="12"/>
  <c r="Y423" i="12" s="1"/>
  <c r="L464" i="8"/>
  <c r="V423" i="12"/>
  <c r="Z423" i="12" s="1"/>
  <c r="G251" i="8"/>
  <c r="S210" i="12"/>
  <c r="AC210" i="12" s="1"/>
  <c r="F251" i="8"/>
  <c r="T210" i="12"/>
  <c r="AD210" i="12" s="1"/>
  <c r="I454" i="8"/>
  <c r="AL340" i="12"/>
  <c r="AN340" i="12" s="1"/>
  <c r="S381" i="8"/>
  <c r="AK340" i="12"/>
  <c r="AM340" i="12" s="1"/>
  <c r="S341" i="8"/>
  <c r="AK300" i="12"/>
  <c r="AM300" i="12" s="1"/>
  <c r="AL300" i="12"/>
  <c r="AN300" i="12" s="1"/>
  <c r="I239" i="8"/>
  <c r="H404" i="8"/>
  <c r="AG234" i="12"/>
  <c r="AI234" i="12" s="1"/>
  <c r="AH234" i="12"/>
  <c r="AJ234" i="12" s="1"/>
  <c r="R275" i="8"/>
  <c r="E369" i="8"/>
  <c r="K242" i="8"/>
  <c r="Q379" i="8"/>
  <c r="O379" i="8"/>
  <c r="X338" i="12"/>
  <c r="W338" i="12"/>
  <c r="AA338" i="12" s="1"/>
  <c r="S63" i="3"/>
  <c r="AC63" i="3" s="1"/>
  <c r="T63" i="3"/>
  <c r="AD63" i="3" s="1"/>
  <c r="AK9" i="3"/>
  <c r="AM9" i="3" s="1"/>
  <c r="AL9" i="3"/>
  <c r="AN9" i="3" s="1"/>
  <c r="P90" i="8"/>
  <c r="AG56" i="15"/>
  <c r="AH56" i="15"/>
  <c r="AJ56" i="15" s="1"/>
  <c r="I81" i="8"/>
  <c r="S26" i="13"/>
  <c r="AC26" i="13" s="1"/>
  <c r="T26" i="13"/>
  <c r="AD26" i="13" s="1"/>
  <c r="R308" i="12"/>
  <c r="J349" i="8"/>
  <c r="R285" i="12"/>
  <c r="J326" i="8"/>
  <c r="G60" i="8"/>
  <c r="T19" i="12"/>
  <c r="AD19" i="12" s="1"/>
  <c r="S19" i="12"/>
  <c r="F60" i="8"/>
  <c r="D116" i="8"/>
  <c r="X52" i="15"/>
  <c r="AB52" i="15" s="1"/>
  <c r="W52" i="15"/>
  <c r="AK13" i="14"/>
  <c r="AM13" i="14" s="1"/>
  <c r="AL13" i="14"/>
  <c r="AN13" i="14" s="1"/>
  <c r="X191" i="12"/>
  <c r="AB191" i="12" s="1"/>
  <c r="Q232" i="8"/>
  <c r="W191" i="12"/>
  <c r="O232" i="8"/>
  <c r="P404" i="8"/>
  <c r="M196" i="8"/>
  <c r="J377" i="8"/>
  <c r="R336" i="12"/>
  <c r="AH32" i="12"/>
  <c r="AJ32" i="12" s="1"/>
  <c r="R73" i="8"/>
  <c r="AG32" i="12"/>
  <c r="AI32" i="12" s="1"/>
  <c r="Q262" i="8"/>
  <c r="O262" i="8"/>
  <c r="W221" i="12"/>
  <c r="AA221" i="12" s="1"/>
  <c r="X221" i="12"/>
  <c r="R12" i="14"/>
  <c r="Q508" i="8"/>
  <c r="W467" i="12"/>
  <c r="AA467" i="12" s="1"/>
  <c r="O508" i="8"/>
  <c r="X467" i="12"/>
  <c r="AB467" i="12" s="1"/>
  <c r="E549" i="8"/>
  <c r="E436" i="8"/>
  <c r="R101" i="3"/>
  <c r="S333" i="12"/>
  <c r="F374" i="8"/>
  <c r="T333" i="12"/>
  <c r="AD333" i="12" s="1"/>
  <c r="G374" i="8"/>
  <c r="J456" i="8"/>
  <c r="R415" i="12"/>
  <c r="I421" i="8"/>
  <c r="D526" i="8"/>
  <c r="E222" i="8"/>
  <c r="AK319" i="12"/>
  <c r="AM319" i="12" s="1"/>
  <c r="AL319" i="12"/>
  <c r="AN319" i="12" s="1"/>
  <c r="S360" i="8"/>
  <c r="AG61" i="15"/>
  <c r="AH61" i="15"/>
  <c r="AJ61" i="15" s="1"/>
  <c r="I134" i="8"/>
  <c r="K397" i="8"/>
  <c r="AG11" i="3"/>
  <c r="AI11" i="3" s="1"/>
  <c r="AH11" i="3"/>
  <c r="AJ11" i="3" s="1"/>
  <c r="M189" i="8"/>
  <c r="X9" i="13"/>
  <c r="AB9" i="13" s="1"/>
  <c r="W9" i="13"/>
  <c r="AA9" i="13" s="1"/>
  <c r="I492" i="8"/>
  <c r="E441" i="8"/>
  <c r="K79" i="8"/>
  <c r="T74" i="3"/>
  <c r="AD74" i="3" s="1"/>
  <c r="S74" i="3"/>
  <c r="AC74" i="3" s="1"/>
  <c r="K93" i="8"/>
  <c r="J190" i="8"/>
  <c r="R149" i="12"/>
  <c r="D411" i="8"/>
  <c r="M354" i="8"/>
  <c r="V85" i="12"/>
  <c r="Z85" i="12" s="1"/>
  <c r="L126" i="8"/>
  <c r="U85" i="12"/>
  <c r="Y85" i="12" s="1"/>
  <c r="N126" i="8"/>
  <c r="R32" i="14"/>
  <c r="W201" i="12"/>
  <c r="O242" i="8"/>
  <c r="Q242" i="8"/>
  <c r="X201" i="12"/>
  <c r="AB201" i="12" s="1"/>
  <c r="C500" i="8"/>
  <c r="R343" i="12"/>
  <c r="J384" i="8"/>
  <c r="AG44" i="12"/>
  <c r="AH44" i="12"/>
  <c r="AJ44" i="12" s="1"/>
  <c r="R85" i="8"/>
  <c r="D371" i="8"/>
  <c r="K525" i="8"/>
  <c r="M426" i="8"/>
  <c r="R302" i="12"/>
  <c r="J343" i="8"/>
  <c r="AG90" i="12"/>
  <c r="AH90" i="12"/>
  <c r="AJ90" i="12" s="1"/>
  <c r="R131" i="8"/>
  <c r="AL106" i="3"/>
  <c r="AN106" i="3" s="1"/>
  <c r="AK106" i="3"/>
  <c r="AM106" i="3" s="1"/>
  <c r="I473" i="8"/>
  <c r="K159" i="8"/>
  <c r="AL289" i="12"/>
  <c r="AN289" i="12" s="1"/>
  <c r="AK289" i="12"/>
  <c r="AM289" i="12" s="1"/>
  <c r="S330" i="8"/>
  <c r="R40" i="3"/>
  <c r="AH240" i="12"/>
  <c r="AJ240" i="12" s="1"/>
  <c r="R281" i="8"/>
  <c r="AG240" i="12"/>
  <c r="AI240" i="12" s="1"/>
  <c r="P195" i="8"/>
  <c r="W95" i="15"/>
  <c r="X95" i="15"/>
  <c r="AB95" i="15" s="1"/>
  <c r="K72" i="8"/>
  <c r="D255" i="8"/>
  <c r="AH461" i="12"/>
  <c r="AJ461" i="12" s="1"/>
  <c r="AG461" i="12"/>
  <c r="AI461" i="12" s="1"/>
  <c r="R502" i="8"/>
  <c r="Q115" i="8"/>
  <c r="O115" i="8"/>
  <c r="W74" i="12"/>
  <c r="AA74" i="12" s="1"/>
  <c r="X74" i="12"/>
  <c r="AB74" i="12" s="1"/>
  <c r="I63" i="8"/>
  <c r="R144" i="8"/>
  <c r="AG103" i="12"/>
  <c r="AH103" i="12"/>
  <c r="AJ103" i="12" s="1"/>
  <c r="P77" i="8"/>
  <c r="F541" i="8"/>
  <c r="G541" i="8"/>
  <c r="T500" i="12"/>
  <c r="AD500" i="12" s="1"/>
  <c r="S500" i="12"/>
  <c r="AC500" i="12" s="1"/>
  <c r="E412" i="8"/>
  <c r="C75" i="8"/>
  <c r="M76" i="8"/>
  <c r="U32" i="3"/>
  <c r="Y32" i="3" s="1"/>
  <c r="V32" i="3"/>
  <c r="Z32" i="3" s="1"/>
  <c r="H454" i="8"/>
  <c r="C301" i="8"/>
  <c r="Q351" i="8"/>
  <c r="O351" i="8"/>
  <c r="W310" i="12"/>
  <c r="X310" i="12"/>
  <c r="AB310" i="12" s="1"/>
  <c r="K224" i="8"/>
  <c r="Q212" i="8"/>
  <c r="O212" i="8"/>
  <c r="W171" i="12"/>
  <c r="X171" i="12"/>
  <c r="AB171" i="12" s="1"/>
  <c r="C532" i="8"/>
  <c r="AG38" i="14"/>
  <c r="AH38" i="14"/>
  <c r="AJ38" i="14" s="1"/>
  <c r="S461" i="8"/>
  <c r="AL420" i="12"/>
  <c r="AN420" i="12" s="1"/>
  <c r="AK420" i="12"/>
  <c r="AM420" i="12" s="1"/>
  <c r="E239" i="8"/>
  <c r="D95" i="8"/>
  <c r="C255" i="8"/>
  <c r="F184" i="8"/>
  <c r="T143" i="12"/>
  <c r="AD143" i="12" s="1"/>
  <c r="S143" i="12"/>
  <c r="AC143" i="12" s="1"/>
  <c r="G184" i="8"/>
  <c r="C227" i="8"/>
  <c r="AL8" i="3"/>
  <c r="AN8" i="3" s="1"/>
  <c r="AK8" i="3"/>
  <c r="AM8" i="3" s="1"/>
  <c r="E533" i="8"/>
  <c r="D177" i="8"/>
  <c r="S83" i="3"/>
  <c r="T83" i="3"/>
  <c r="AD83" i="3" s="1"/>
  <c r="S105" i="8"/>
  <c r="AK64" i="12"/>
  <c r="AM64" i="12" s="1"/>
  <c r="AL64" i="12"/>
  <c r="AN64" i="12" s="1"/>
  <c r="AL70" i="15"/>
  <c r="AN70" i="15" s="1"/>
  <c r="AK70" i="15"/>
  <c r="AM70" i="15" s="1"/>
  <c r="AL207" i="12"/>
  <c r="AN207" i="12" s="1"/>
  <c r="S248" i="8"/>
  <c r="AK207" i="12"/>
  <c r="AM207" i="12" s="1"/>
  <c r="H536" i="8"/>
  <c r="X32" i="14"/>
  <c r="W32" i="14"/>
  <c r="AA32" i="14" s="1"/>
  <c r="W247" i="12"/>
  <c r="O288" i="8"/>
  <c r="Q288" i="8"/>
  <c r="X247" i="12"/>
  <c r="AB247" i="12" s="1"/>
  <c r="S158" i="8"/>
  <c r="AK117" i="12"/>
  <c r="AM117" i="12" s="1"/>
  <c r="AL117" i="12"/>
  <c r="AN117" i="12" s="1"/>
  <c r="E410" i="8"/>
  <c r="AL45" i="12"/>
  <c r="AN45" i="12" s="1"/>
  <c r="S86" i="8"/>
  <c r="AK45" i="12"/>
  <c r="K227" i="8"/>
  <c r="L116" i="8"/>
  <c r="V75" i="12"/>
  <c r="Z75" i="12" s="1"/>
  <c r="N116" i="8"/>
  <c r="U75" i="12"/>
  <c r="Y75" i="12" s="1"/>
  <c r="D297" i="8"/>
  <c r="R87" i="3"/>
  <c r="C347" i="8"/>
  <c r="P500" i="8"/>
  <c r="T78" i="3"/>
  <c r="AD78" i="3" s="1"/>
  <c r="S78" i="3"/>
  <c r="M452" i="8"/>
  <c r="I224" i="8"/>
  <c r="H55" i="8"/>
  <c r="Q275" i="8"/>
  <c r="X234" i="12"/>
  <c r="AB234" i="12" s="1"/>
  <c r="W234" i="12"/>
  <c r="O275" i="8"/>
  <c r="K189" i="8"/>
  <c r="AK15" i="12"/>
  <c r="AM15" i="12" s="1"/>
  <c r="S56" i="8"/>
  <c r="AL15" i="12"/>
  <c r="AN15" i="12" s="1"/>
  <c r="D537" i="8"/>
  <c r="AH455" i="12"/>
  <c r="AJ455" i="12" s="1"/>
  <c r="R496" i="8"/>
  <c r="AG455" i="12"/>
  <c r="AI455" i="12" s="1"/>
  <c r="N398" i="8"/>
  <c r="V357" i="12"/>
  <c r="Z357" i="12" s="1"/>
  <c r="L398" i="8"/>
  <c r="U357" i="12"/>
  <c r="Y357" i="12" s="1"/>
  <c r="L286" i="8"/>
  <c r="V245" i="12"/>
  <c r="Z245" i="12" s="1"/>
  <c r="N286" i="8"/>
  <c r="U245" i="12"/>
  <c r="Y245" i="12" s="1"/>
  <c r="H157" i="8"/>
  <c r="C521" i="8"/>
  <c r="H295" i="8"/>
  <c r="X220" i="12"/>
  <c r="AB220" i="12" s="1"/>
  <c r="O261" i="8"/>
  <c r="W220" i="12"/>
  <c r="AA220" i="12" s="1"/>
  <c r="Q261" i="8"/>
  <c r="N397" i="8"/>
  <c r="V356" i="12"/>
  <c r="Z356" i="12" s="1"/>
  <c r="U356" i="12"/>
  <c r="Y356" i="12" s="1"/>
  <c r="L397" i="8"/>
  <c r="AH271" i="12"/>
  <c r="AJ271" i="12" s="1"/>
  <c r="R312" i="8"/>
  <c r="AG271" i="12"/>
  <c r="C223" i="8"/>
  <c r="X412" i="12"/>
  <c r="AB412" i="12" s="1"/>
  <c r="Q453" i="8"/>
  <c r="W412" i="12"/>
  <c r="AA412" i="12" s="1"/>
  <c r="O453" i="8"/>
  <c r="AK164" i="12"/>
  <c r="AM164" i="12" s="1"/>
  <c r="AL164" i="12"/>
  <c r="AN164" i="12" s="1"/>
  <c r="S205" i="8"/>
  <c r="T433" i="12"/>
  <c r="AD433" i="12" s="1"/>
  <c r="F474" i="8"/>
  <c r="G474" i="8"/>
  <c r="S433" i="12"/>
  <c r="W27" i="13"/>
  <c r="X27" i="13"/>
  <c r="AB27" i="13" s="1"/>
  <c r="R518" i="8"/>
  <c r="AG477" i="12"/>
  <c r="AH477" i="12"/>
  <c r="AJ477" i="12" s="1"/>
  <c r="AK7" i="12"/>
  <c r="AM7" i="12" s="1"/>
  <c r="AL7" i="12"/>
  <c r="AN7" i="12" s="1"/>
  <c r="S48" i="8"/>
  <c r="AL9" i="13"/>
  <c r="AN9" i="13" s="1"/>
  <c r="AK9" i="13"/>
  <c r="AM9" i="13" s="1"/>
  <c r="AH104" i="15"/>
  <c r="AJ104" i="15" s="1"/>
  <c r="AG104" i="15"/>
  <c r="K260" i="8"/>
  <c r="R227" i="8"/>
  <c r="AG186" i="12"/>
  <c r="AI186" i="12" s="1"/>
  <c r="AH186" i="12"/>
  <c r="AJ186" i="12" s="1"/>
  <c r="O392" i="8"/>
  <c r="W351" i="12"/>
  <c r="AA351" i="12" s="1"/>
  <c r="X351" i="12"/>
  <c r="Q392" i="8"/>
  <c r="R95" i="3"/>
  <c r="P468" i="8"/>
  <c r="K305" i="8"/>
  <c r="P296" i="8"/>
  <c r="E507" i="8"/>
  <c r="F547" i="8"/>
  <c r="S506" i="12"/>
  <c r="T506" i="12"/>
  <c r="AD506" i="12" s="1"/>
  <c r="G547" i="8"/>
  <c r="AH37" i="3"/>
  <c r="AJ37" i="3" s="1"/>
  <c r="AG37" i="3"/>
  <c r="AI37" i="3" s="1"/>
  <c r="E196" i="8"/>
  <c r="E93" i="8"/>
  <c r="M474" i="8"/>
  <c r="R302" i="8"/>
  <c r="AG261" i="12"/>
  <c r="AI261" i="12" s="1"/>
  <c r="AH261" i="12"/>
  <c r="AJ261" i="12" s="1"/>
  <c r="C375" i="8"/>
  <c r="R77" i="12"/>
  <c r="J118" i="8"/>
  <c r="R248" i="12"/>
  <c r="J289" i="8"/>
  <c r="H530" i="8"/>
  <c r="AH14" i="15"/>
  <c r="AJ14" i="15" s="1"/>
  <c r="AG14" i="15"/>
  <c r="D422" i="8"/>
  <c r="AK492" i="12"/>
  <c r="AM492" i="12" s="1"/>
  <c r="AL492" i="12"/>
  <c r="AN492" i="12" s="1"/>
  <c r="S533" i="8"/>
  <c r="AK359" i="12"/>
  <c r="AM359" i="12" s="1"/>
  <c r="AL359" i="12"/>
  <c r="AN359" i="12" s="1"/>
  <c r="S400" i="8"/>
  <c r="E263" i="8"/>
  <c r="C211" i="8"/>
  <c r="H321" i="8"/>
  <c r="Q338" i="8"/>
  <c r="X297" i="12"/>
  <c r="AB297" i="12" s="1"/>
  <c r="O338" i="8"/>
  <c r="W297" i="12"/>
  <c r="AA297" i="12" s="1"/>
  <c r="R341" i="8"/>
  <c r="AH300" i="12"/>
  <c r="AJ300" i="12" s="1"/>
  <c r="AG300" i="12"/>
  <c r="AI300" i="12" s="1"/>
  <c r="D358" i="8"/>
  <c r="H303" i="8"/>
  <c r="D263" i="8"/>
  <c r="G253" i="8"/>
  <c r="T212" i="12"/>
  <c r="AD212" i="12" s="1"/>
  <c r="S212" i="12"/>
  <c r="F253" i="8"/>
  <c r="T324" i="12"/>
  <c r="AD324" i="12" s="1"/>
  <c r="F365" i="8"/>
  <c r="G365" i="8"/>
  <c r="S324" i="12"/>
  <c r="AC324" i="12" s="1"/>
  <c r="C490" i="8"/>
  <c r="M380" i="8"/>
  <c r="V101" i="15"/>
  <c r="Z101" i="15" s="1"/>
  <c r="U101" i="15"/>
  <c r="Y101" i="15" s="1"/>
  <c r="V83" i="3"/>
  <c r="Z83" i="3" s="1"/>
  <c r="U83" i="3"/>
  <c r="Y83" i="3" s="1"/>
  <c r="S242" i="8"/>
  <c r="AL201" i="12"/>
  <c r="AN201" i="12" s="1"/>
  <c r="AK201" i="12"/>
  <c r="AM201" i="12" s="1"/>
  <c r="AK96" i="12"/>
  <c r="AM96" i="12" s="1"/>
  <c r="S137" i="8"/>
  <c r="AL96" i="12"/>
  <c r="AN96" i="12" s="1"/>
  <c r="S516" i="8"/>
  <c r="AK475" i="12"/>
  <c r="AM475" i="12" s="1"/>
  <c r="AL475" i="12"/>
  <c r="AN475" i="12" s="1"/>
  <c r="X26" i="14"/>
  <c r="AB26" i="14" s="1"/>
  <c r="W26" i="14"/>
  <c r="R70" i="12"/>
  <c r="J111" i="8"/>
  <c r="E368" i="8"/>
  <c r="C82" i="8"/>
  <c r="R541" i="8"/>
  <c r="AG500" i="12"/>
  <c r="AH500" i="12"/>
  <c r="AJ500" i="12" s="1"/>
  <c r="E167" i="8"/>
  <c r="AH296" i="12"/>
  <c r="AJ296" i="12" s="1"/>
  <c r="AG296" i="12"/>
  <c r="R337" i="8"/>
  <c r="T22" i="15"/>
  <c r="AD22" i="15" s="1"/>
  <c r="S22" i="15"/>
  <c r="S186" i="8"/>
  <c r="AK145" i="12"/>
  <c r="AL145" i="12"/>
  <c r="AN145" i="12" s="1"/>
  <c r="R53" i="8"/>
  <c r="AG12" i="12"/>
  <c r="AH12" i="12"/>
  <c r="AJ12" i="12" s="1"/>
  <c r="AH27" i="3"/>
  <c r="AJ27" i="3" s="1"/>
  <c r="AG27" i="3"/>
  <c r="AI27" i="3" s="1"/>
  <c r="M550" i="8"/>
  <c r="AG13" i="12"/>
  <c r="AI13" i="12" s="1"/>
  <c r="AH13" i="12"/>
  <c r="AJ13" i="12" s="1"/>
  <c r="R54" i="8"/>
  <c r="J325" i="8"/>
  <c r="R284" i="12"/>
  <c r="E299" i="8"/>
  <c r="M534" i="8"/>
  <c r="H425" i="8"/>
  <c r="G192" i="8"/>
  <c r="F192" i="8"/>
  <c r="S151" i="12"/>
  <c r="AC151" i="12" s="1"/>
  <c r="T151" i="12"/>
  <c r="AD151" i="12" s="1"/>
  <c r="X11" i="13"/>
  <c r="AB11" i="13" s="1"/>
  <c r="W11" i="13"/>
  <c r="Q384" i="8"/>
  <c r="X343" i="12"/>
  <c r="AB343" i="12" s="1"/>
  <c r="O384" i="8"/>
  <c r="W343" i="12"/>
  <c r="AA343" i="12" s="1"/>
  <c r="I348" i="8"/>
  <c r="I286" i="8"/>
  <c r="P181" i="8"/>
  <c r="P518" i="8"/>
  <c r="I181" i="8"/>
  <c r="AG396" i="12"/>
  <c r="AI396" i="12" s="1"/>
  <c r="R437" i="8"/>
  <c r="AH396" i="12"/>
  <c r="AJ396" i="12" s="1"/>
  <c r="W9" i="16"/>
  <c r="AA9" i="16" s="1"/>
  <c r="X9" i="16"/>
  <c r="AB9" i="16" s="1"/>
  <c r="E81" i="8"/>
  <c r="H537" i="8"/>
  <c r="X104" i="15"/>
  <c r="W104" i="15"/>
  <c r="AA104" i="15" s="1"/>
  <c r="AL140" i="12"/>
  <c r="AN140" i="12" s="1"/>
  <c r="S181" i="8"/>
  <c r="AK140" i="12"/>
  <c r="AM140" i="12" s="1"/>
  <c r="E390" i="8"/>
  <c r="H171" i="8"/>
  <c r="P392" i="8"/>
  <c r="E136" i="8"/>
  <c r="D373" i="8"/>
  <c r="I358" i="8"/>
  <c r="AL44" i="15"/>
  <c r="AN44" i="15" s="1"/>
  <c r="AK44" i="15"/>
  <c r="AM44" i="15" s="1"/>
  <c r="V484" i="12"/>
  <c r="Z484" i="12" s="1"/>
  <c r="U484" i="12"/>
  <c r="Y484" i="12" s="1"/>
  <c r="N525" i="8"/>
  <c r="L525" i="8"/>
  <c r="X189" i="12"/>
  <c r="AB189" i="12" s="1"/>
  <c r="O230" i="8"/>
  <c r="Q230" i="8"/>
  <c r="W189" i="12"/>
  <c r="AA189" i="12" s="1"/>
  <c r="H112" i="8"/>
  <c r="R18" i="15"/>
  <c r="AG442" i="12"/>
  <c r="AI442" i="12" s="1"/>
  <c r="R483" i="8"/>
  <c r="AH442" i="12"/>
  <c r="AJ442" i="12" s="1"/>
  <c r="W378" i="12"/>
  <c r="AA378" i="12" s="1"/>
  <c r="O419" i="8"/>
  <c r="Q419" i="8"/>
  <c r="X378" i="12"/>
  <c r="W34" i="15"/>
  <c r="AA34" i="15" s="1"/>
  <c r="X34" i="15"/>
  <c r="I477" i="8"/>
  <c r="O110" i="8"/>
  <c r="W69" i="12"/>
  <c r="AA69" i="12" s="1"/>
  <c r="Q110" i="8"/>
  <c r="X69" i="12"/>
  <c r="AB69" i="12" s="1"/>
  <c r="V474" i="12"/>
  <c r="Z474" i="12" s="1"/>
  <c r="L515" i="8"/>
  <c r="U474" i="12"/>
  <c r="N515" i="8"/>
  <c r="C366" i="8"/>
  <c r="U78" i="3"/>
  <c r="Y78" i="3" s="1"/>
  <c r="V78" i="3"/>
  <c r="AH33" i="13"/>
  <c r="AJ33" i="13" s="1"/>
  <c r="AG33" i="13"/>
  <c r="AI33" i="13" s="1"/>
  <c r="C386" i="8"/>
  <c r="AK42" i="15"/>
  <c r="AM42" i="15" s="1"/>
  <c r="AL42" i="15"/>
  <c r="AN42" i="15" s="1"/>
  <c r="R44" i="3"/>
  <c r="R8" i="15"/>
  <c r="R106" i="8"/>
  <c r="AH65" i="12"/>
  <c r="AJ65" i="12" s="1"/>
  <c r="AG65" i="12"/>
  <c r="AI65" i="12" s="1"/>
  <c r="F164" i="8"/>
  <c r="T123" i="12"/>
  <c r="AD123" i="12" s="1"/>
  <c r="G164" i="8"/>
  <c r="S123" i="12"/>
  <c r="C481" i="8"/>
  <c r="E483" i="8"/>
  <c r="AH46" i="12"/>
  <c r="AJ46" i="12" s="1"/>
  <c r="AG46" i="12"/>
  <c r="AI46" i="12" s="1"/>
  <c r="R87" i="8"/>
  <c r="D241" i="8"/>
  <c r="K110" i="8"/>
  <c r="R411" i="12"/>
  <c r="J452" i="8"/>
  <c r="M264" i="8"/>
  <c r="L463" i="8"/>
  <c r="V422" i="12"/>
  <c r="Z422" i="12" s="1"/>
  <c r="N463" i="8"/>
  <c r="U422" i="12"/>
  <c r="Y422" i="12" s="1"/>
  <c r="R479" i="8"/>
  <c r="AG438" i="12"/>
  <c r="AI438" i="12" s="1"/>
  <c r="AH438" i="12"/>
  <c r="AJ438" i="12" s="1"/>
  <c r="R80" i="3"/>
  <c r="Q81" i="8"/>
  <c r="X40" i="12"/>
  <c r="AB40" i="12" s="1"/>
  <c r="O81" i="8"/>
  <c r="W40" i="12"/>
  <c r="S28" i="15"/>
  <c r="AC28" i="15" s="1"/>
  <c r="T28" i="15"/>
  <c r="AD28" i="15" s="1"/>
  <c r="D54" i="8"/>
  <c r="S68" i="15"/>
  <c r="AC68" i="15" s="1"/>
  <c r="T68" i="15"/>
  <c r="AD68" i="15" s="1"/>
  <c r="C415" i="8"/>
  <c r="M263" i="8"/>
  <c r="Q297" i="8"/>
  <c r="O297" i="8"/>
  <c r="X256" i="12"/>
  <c r="W256" i="12"/>
  <c r="AA256" i="12" s="1"/>
  <c r="S38" i="14"/>
  <c r="AC38" i="14" s="1"/>
  <c r="T38" i="14"/>
  <c r="AD38" i="14" s="1"/>
  <c r="D99" i="8"/>
  <c r="V58" i="12"/>
  <c r="Z58" i="12" s="1"/>
  <c r="L99" i="8"/>
  <c r="N99" i="8"/>
  <c r="U58" i="12"/>
  <c r="Y58" i="12" s="1"/>
  <c r="AL80" i="15"/>
  <c r="AN80" i="15" s="1"/>
  <c r="AK80" i="15"/>
  <c r="AM80" i="15" s="1"/>
  <c r="H197" i="8"/>
  <c r="U30" i="15"/>
  <c r="Y30" i="15" s="1"/>
  <c r="V30" i="15"/>
  <c r="Z30" i="15" s="1"/>
  <c r="I295" i="8"/>
  <c r="E260" i="8"/>
  <c r="K529" i="8"/>
  <c r="C112" i="8"/>
  <c r="C236" i="8"/>
  <c r="N494" i="8"/>
  <c r="L494" i="8"/>
  <c r="V453" i="12"/>
  <c r="Z453" i="12" s="1"/>
  <c r="U453" i="12"/>
  <c r="Y453" i="12" s="1"/>
  <c r="H177" i="8"/>
  <c r="W452" i="12"/>
  <c r="AA452" i="12" s="1"/>
  <c r="X452" i="12"/>
  <c r="AB452" i="12" s="1"/>
  <c r="O493" i="8"/>
  <c r="Q493" i="8"/>
  <c r="AK450" i="12"/>
  <c r="AM450" i="12" s="1"/>
  <c r="AL450" i="12"/>
  <c r="AN450" i="12" s="1"/>
  <c r="S491" i="8"/>
  <c r="T21" i="3"/>
  <c r="AD21" i="3" s="1"/>
  <c r="S21" i="3"/>
  <c r="AC21" i="3" s="1"/>
  <c r="R93" i="3"/>
  <c r="K309" i="8"/>
  <c r="I104" i="8"/>
  <c r="D75" i="8"/>
  <c r="E266" i="8"/>
  <c r="C551" i="8"/>
  <c r="S12" i="15"/>
  <c r="T12" i="15"/>
  <c r="AD12" i="15" s="1"/>
  <c r="R425" i="8"/>
  <c r="AH384" i="12"/>
  <c r="AJ384" i="12" s="1"/>
  <c r="AG384" i="12"/>
  <c r="R325" i="8"/>
  <c r="AG284" i="12"/>
  <c r="AI284" i="12" s="1"/>
  <c r="AH284" i="12"/>
  <c r="AJ284" i="12" s="1"/>
  <c r="I312" i="8"/>
  <c r="D507" i="8"/>
  <c r="D49" i="8"/>
  <c r="K385" i="8"/>
  <c r="E213" i="8"/>
  <c r="S443" i="12"/>
  <c r="G484" i="8"/>
  <c r="T443" i="12"/>
  <c r="AD443" i="12" s="1"/>
  <c r="F484" i="8"/>
  <c r="R60" i="12"/>
  <c r="J101" i="8"/>
  <c r="M499" i="8"/>
  <c r="H102" i="8"/>
  <c r="P286" i="8"/>
  <c r="W96" i="15"/>
  <c r="AA96" i="15" s="1"/>
  <c r="X96" i="15"/>
  <c r="AB96" i="15" s="1"/>
  <c r="K431" i="8"/>
  <c r="R167" i="12"/>
  <c r="J208" i="8"/>
  <c r="N468" i="8"/>
  <c r="V427" i="12"/>
  <c r="Z427" i="12" s="1"/>
  <c r="U427" i="12"/>
  <c r="Y427" i="12" s="1"/>
  <c r="L468" i="8"/>
  <c r="D156" i="8"/>
  <c r="C440" i="8"/>
  <c r="U88" i="12"/>
  <c r="Y88" i="12" s="1"/>
  <c r="V88" i="12"/>
  <c r="Z88" i="12" s="1"/>
  <c r="L129" i="8"/>
  <c r="N129" i="8"/>
  <c r="C368" i="8"/>
  <c r="C450" i="8"/>
  <c r="M319" i="8"/>
  <c r="AG133" i="12"/>
  <c r="R174" i="8"/>
  <c r="AH133" i="12"/>
  <c r="AJ133" i="12" s="1"/>
  <c r="X354" i="12"/>
  <c r="AB354" i="12" s="1"/>
  <c r="W354" i="12"/>
  <c r="AA354" i="12" s="1"/>
  <c r="Q395" i="8"/>
  <c r="O395" i="8"/>
  <c r="M307" i="8"/>
  <c r="C540" i="8"/>
  <c r="V173" i="12"/>
  <c r="Z173" i="12" s="1"/>
  <c r="U173" i="12"/>
  <c r="Y173" i="12" s="1"/>
  <c r="N214" i="8"/>
  <c r="L214" i="8"/>
  <c r="R30" i="3"/>
  <c r="C333" i="8"/>
  <c r="P489" i="8"/>
  <c r="S21" i="16"/>
  <c r="T21" i="16"/>
  <c r="AD21" i="16" s="1"/>
  <c r="G369" i="8"/>
  <c r="S328" i="12"/>
  <c r="AC328" i="12" s="1"/>
  <c r="F369" i="8"/>
  <c r="T328" i="12"/>
  <c r="AD328" i="12" s="1"/>
  <c r="I324" i="8"/>
  <c r="X369" i="12"/>
  <c r="W369" i="12"/>
  <c r="AA369" i="12" s="1"/>
  <c r="Q410" i="8"/>
  <c r="O410" i="8"/>
  <c r="X46" i="12"/>
  <c r="AB46" i="12" s="1"/>
  <c r="Q87" i="8"/>
  <c r="O87" i="8"/>
  <c r="W46" i="12"/>
  <c r="C306" i="8"/>
  <c r="P353" i="8"/>
  <c r="X498" i="12"/>
  <c r="W498" i="12"/>
  <c r="AA498" i="12" s="1"/>
  <c r="O539" i="8"/>
  <c r="Q539" i="8"/>
  <c r="U504" i="12"/>
  <c r="Y504" i="12" s="1"/>
  <c r="N545" i="8"/>
  <c r="L545" i="8"/>
  <c r="V504" i="12"/>
  <c r="Z504" i="12" s="1"/>
  <c r="R28" i="3"/>
  <c r="C455" i="8"/>
  <c r="AH16" i="12"/>
  <c r="AJ16" i="12" s="1"/>
  <c r="R57" i="8"/>
  <c r="AG16" i="12"/>
  <c r="AI16" i="12" s="1"/>
  <c r="AH103" i="3"/>
  <c r="AJ103" i="3" s="1"/>
  <c r="AG103" i="3"/>
  <c r="AI103" i="3" s="1"/>
  <c r="AK96" i="3"/>
  <c r="AM96" i="3" s="1"/>
  <c r="AL96" i="3"/>
  <c r="AN96" i="3" s="1"/>
  <c r="P499" i="8"/>
  <c r="P243" i="8"/>
  <c r="I314" i="8"/>
  <c r="J78" i="8"/>
  <c r="R37" i="12"/>
  <c r="AH47" i="3"/>
  <c r="AJ47" i="3" s="1"/>
  <c r="AG47" i="3"/>
  <c r="AI47" i="3" s="1"/>
  <c r="E264" i="8"/>
  <c r="W196" i="12"/>
  <c r="AA196" i="12" s="1"/>
  <c r="Q237" i="8"/>
  <c r="O237" i="8"/>
  <c r="X196" i="12"/>
  <c r="S262" i="12"/>
  <c r="G303" i="8"/>
  <c r="T262" i="12"/>
  <c r="AD262" i="12" s="1"/>
  <c r="F303" i="8"/>
  <c r="AG492" i="12"/>
  <c r="R533" i="8"/>
  <c r="AH492" i="12"/>
  <c r="AJ492" i="12" s="1"/>
  <c r="AH161" i="12"/>
  <c r="AJ161" i="12" s="1"/>
  <c r="AG161" i="12"/>
  <c r="AI161" i="12" s="1"/>
  <c r="R202" i="8"/>
  <c r="I542" i="8"/>
  <c r="T267" i="12"/>
  <c r="AD267" i="12" s="1"/>
  <c r="G308" i="8"/>
  <c r="F308" i="8"/>
  <c r="S267" i="12"/>
  <c r="U345" i="12"/>
  <c r="Y345" i="12" s="1"/>
  <c r="L386" i="8"/>
  <c r="V345" i="12"/>
  <c r="Z345" i="12" s="1"/>
  <c r="N386" i="8"/>
  <c r="H524" i="8"/>
  <c r="I327" i="8"/>
  <c r="AL76" i="15"/>
  <c r="AN76" i="15" s="1"/>
  <c r="AK76" i="15"/>
  <c r="AM76" i="15" s="1"/>
  <c r="D229" i="8"/>
  <c r="AG36" i="13"/>
  <c r="AI36" i="13" s="1"/>
  <c r="AH36" i="13"/>
  <c r="AJ36" i="13" s="1"/>
  <c r="O505" i="8"/>
  <c r="Q505" i="8"/>
  <c r="W464" i="12"/>
  <c r="AA464" i="12" s="1"/>
  <c r="X464" i="12"/>
  <c r="D217" i="8"/>
  <c r="H405" i="8"/>
  <c r="M463" i="8"/>
  <c r="P523" i="8"/>
  <c r="Q296" i="8"/>
  <c r="X255" i="12"/>
  <c r="O296" i="8"/>
  <c r="W255" i="12"/>
  <c r="AA255" i="12" s="1"/>
  <c r="R34" i="15"/>
  <c r="L291" i="8"/>
  <c r="N291" i="8"/>
  <c r="V250" i="12"/>
  <c r="Z250" i="12" s="1"/>
  <c r="U250" i="12"/>
  <c r="Y250" i="12" s="1"/>
  <c r="AH59" i="15"/>
  <c r="AJ59" i="15" s="1"/>
  <c r="AG59" i="15"/>
  <c r="S180" i="12"/>
  <c r="AC180" i="12" s="1"/>
  <c r="T180" i="12"/>
  <c r="AD180" i="12" s="1"/>
  <c r="F221" i="8"/>
  <c r="G221" i="8"/>
  <c r="AL355" i="12"/>
  <c r="AN355" i="12" s="1"/>
  <c r="AK355" i="12"/>
  <c r="AM355" i="12" s="1"/>
  <c r="S396" i="8"/>
  <c r="P520" i="8"/>
  <c r="S506" i="8"/>
  <c r="AL465" i="12"/>
  <c r="AN465" i="12" s="1"/>
  <c r="AK465" i="12"/>
  <c r="AM465" i="12" s="1"/>
  <c r="X141" i="12"/>
  <c r="AB141" i="12" s="1"/>
  <c r="Q182" i="8"/>
  <c r="W141" i="12"/>
  <c r="AA141" i="12" s="1"/>
  <c r="O182" i="8"/>
  <c r="AH94" i="12"/>
  <c r="AJ94" i="12" s="1"/>
  <c r="R135" i="8"/>
  <c r="AG94" i="12"/>
  <c r="AI94" i="12" s="1"/>
  <c r="V242" i="12"/>
  <c r="Z242" i="12" s="1"/>
  <c r="N283" i="8"/>
  <c r="U242" i="12"/>
  <c r="Y242" i="12" s="1"/>
  <c r="L283" i="8"/>
  <c r="D285" i="8"/>
  <c r="E314" i="8"/>
  <c r="I151" i="8"/>
  <c r="U74" i="15"/>
  <c r="Y74" i="15" s="1"/>
  <c r="V74" i="15"/>
  <c r="Z74" i="15" s="1"/>
  <c r="P96" i="8"/>
  <c r="H164" i="8"/>
  <c r="W9" i="14"/>
  <c r="X9" i="14"/>
  <c r="AB9" i="14" s="1"/>
  <c r="P294" i="8"/>
  <c r="AK10" i="14"/>
  <c r="AM10" i="14" s="1"/>
  <c r="AL10" i="14"/>
  <c r="AN10" i="14" s="1"/>
  <c r="H312" i="8"/>
  <c r="I547" i="8"/>
  <c r="X103" i="15"/>
  <c r="AB103" i="15" s="1"/>
  <c r="W103" i="15"/>
  <c r="AG262" i="12"/>
  <c r="AI262" i="12" s="1"/>
  <c r="AH262" i="12"/>
  <c r="AJ262" i="12" s="1"/>
  <c r="R303" i="8"/>
  <c r="P260" i="8"/>
  <c r="I206" i="8"/>
  <c r="I480" i="8"/>
  <c r="K271" i="8"/>
  <c r="V232" i="12"/>
  <c r="Z232" i="12" s="1"/>
  <c r="N273" i="8"/>
  <c r="L273" i="8"/>
  <c r="U232" i="12"/>
  <c r="Y232" i="12" s="1"/>
  <c r="R10" i="13"/>
  <c r="J531" i="8"/>
  <c r="R490" i="12"/>
  <c r="L141" i="8"/>
  <c r="V100" i="12"/>
  <c r="Z100" i="12" s="1"/>
  <c r="U100" i="12"/>
  <c r="Y100" i="12" s="1"/>
  <c r="N141" i="8"/>
  <c r="X8" i="15"/>
  <c r="AB8" i="15" s="1"/>
  <c r="W8" i="15"/>
  <c r="H141" i="8"/>
  <c r="D432" i="8"/>
  <c r="W17" i="16"/>
  <c r="X17" i="16"/>
  <c r="AB17" i="16" s="1"/>
  <c r="W157" i="12"/>
  <c r="AA157" i="12" s="1"/>
  <c r="X157" i="12"/>
  <c r="Q198" i="8"/>
  <c r="O198" i="8"/>
  <c r="T183" i="12"/>
  <c r="AD183" i="12" s="1"/>
  <c r="S183" i="12"/>
  <c r="G224" i="8"/>
  <c r="F224" i="8"/>
  <c r="M248" i="8"/>
  <c r="X21" i="14"/>
  <c r="W21" i="14"/>
  <c r="AA21" i="14" s="1"/>
  <c r="M115" i="8"/>
  <c r="AH73" i="15"/>
  <c r="AJ73" i="15" s="1"/>
  <c r="AG73" i="15"/>
  <c r="D200" i="8"/>
  <c r="M145" i="8"/>
  <c r="D517" i="8"/>
  <c r="D172" i="8"/>
  <c r="K114" i="8"/>
  <c r="P235" i="8"/>
  <c r="P251" i="8"/>
  <c r="AG36" i="3"/>
  <c r="AH36" i="3"/>
  <c r="AJ36" i="3" s="1"/>
  <c r="W285" i="12"/>
  <c r="AA285" i="12" s="1"/>
  <c r="O326" i="8"/>
  <c r="X285" i="12"/>
  <c r="Q326" i="8"/>
  <c r="M317" i="8"/>
  <c r="Q454" i="8"/>
  <c r="W413" i="12"/>
  <c r="O454" i="8"/>
  <c r="X413" i="12"/>
  <c r="AB413" i="12" s="1"/>
  <c r="S37" i="3"/>
  <c r="AC37" i="3" s="1"/>
  <c r="T37" i="3"/>
  <c r="AD37" i="3" s="1"/>
  <c r="R417" i="12"/>
  <c r="J458" i="8"/>
  <c r="C452" i="8"/>
  <c r="D348" i="8"/>
  <c r="P204" i="8"/>
  <c r="H100" i="8"/>
  <c r="K129" i="8"/>
  <c r="C186" i="8"/>
  <c r="AG385" i="12"/>
  <c r="AI385" i="12" s="1"/>
  <c r="AH385" i="12"/>
  <c r="AJ385" i="12" s="1"/>
  <c r="R426" i="8"/>
  <c r="AH341" i="12"/>
  <c r="AJ341" i="12" s="1"/>
  <c r="R382" i="8"/>
  <c r="AG341" i="12"/>
  <c r="R239" i="12"/>
  <c r="J280" i="8"/>
  <c r="P400" i="8"/>
  <c r="M338" i="8"/>
  <c r="D490" i="8"/>
  <c r="AG42" i="12"/>
  <c r="AI42" i="12" s="1"/>
  <c r="R83" i="8"/>
  <c r="AH42" i="12"/>
  <c r="AJ42" i="12" s="1"/>
  <c r="AL32" i="13"/>
  <c r="AN32" i="13" s="1"/>
  <c r="AK32" i="13"/>
  <c r="AM32" i="13" s="1"/>
  <c r="W390" i="12"/>
  <c r="AA390" i="12" s="1"/>
  <c r="Q431" i="8"/>
  <c r="X390" i="12"/>
  <c r="O431" i="8"/>
  <c r="H134" i="8"/>
  <c r="C85" i="8"/>
  <c r="D139" i="8"/>
  <c r="P351" i="8"/>
  <c r="J150" i="8"/>
  <c r="R109" i="12"/>
  <c r="I505" i="8"/>
  <c r="AL307" i="12"/>
  <c r="AN307" i="12" s="1"/>
  <c r="AK307" i="12"/>
  <c r="AM307" i="12" s="1"/>
  <c r="S348" i="8"/>
  <c r="V18" i="13"/>
  <c r="Z18" i="13" s="1"/>
  <c r="U18" i="13"/>
  <c r="Y18" i="13" s="1"/>
  <c r="X31" i="13"/>
  <c r="AB31" i="13" s="1"/>
  <c r="W31" i="13"/>
  <c r="W78" i="3"/>
  <c r="AA78" i="3" s="1"/>
  <c r="X78" i="3"/>
  <c r="I115" i="8"/>
  <c r="M453" i="8"/>
  <c r="F109" i="8"/>
  <c r="G109" i="8"/>
  <c r="T68" i="12"/>
  <c r="AD68" i="12" s="1"/>
  <c r="S68" i="12"/>
  <c r="AC68" i="12" s="1"/>
  <c r="V141" i="12"/>
  <c r="Z141" i="12" s="1"/>
  <c r="N182" i="8"/>
  <c r="U141" i="12"/>
  <c r="Y141" i="12" s="1"/>
  <c r="L182" i="8"/>
  <c r="G95" i="8"/>
  <c r="T54" i="12"/>
  <c r="AD54" i="12" s="1"/>
  <c r="F95" i="8"/>
  <c r="S54" i="12"/>
  <c r="R13" i="13"/>
  <c r="R285" i="8"/>
  <c r="AG244" i="12"/>
  <c r="AH244" i="12"/>
  <c r="AJ244" i="12" s="1"/>
  <c r="W17" i="14"/>
  <c r="AA17" i="14" s="1"/>
  <c r="X17" i="14"/>
  <c r="AB17" i="14" s="1"/>
  <c r="F398" i="8"/>
  <c r="G398" i="8"/>
  <c r="T357" i="12"/>
  <c r="AD357" i="12" s="1"/>
  <c r="S357" i="12"/>
  <c r="AC357" i="12" s="1"/>
  <c r="J270" i="8"/>
  <c r="R229" i="12"/>
  <c r="P236" i="8"/>
  <c r="R203" i="12"/>
  <c r="J244" i="8"/>
  <c r="X55" i="3"/>
  <c r="AB55" i="3" s="1"/>
  <c r="W55" i="3"/>
  <c r="AA55" i="3" s="1"/>
  <c r="I100" i="8"/>
  <c r="F435" i="8"/>
  <c r="S394" i="12"/>
  <c r="AC394" i="12" s="1"/>
  <c r="T394" i="12"/>
  <c r="AD394" i="12" s="1"/>
  <c r="G435" i="8"/>
  <c r="W69" i="3"/>
  <c r="AA69" i="3" s="1"/>
  <c r="X69" i="3"/>
  <c r="C142" i="8"/>
  <c r="D141" i="8"/>
  <c r="W22" i="16"/>
  <c r="AA22" i="16" s="1"/>
  <c r="X22" i="16"/>
  <c r="AB22" i="16" s="1"/>
  <c r="K89" i="8"/>
  <c r="R233" i="12"/>
  <c r="J274" i="8"/>
  <c r="K544" i="8"/>
  <c r="I120" i="8"/>
  <c r="L416" i="8"/>
  <c r="N416" i="8"/>
  <c r="U375" i="12"/>
  <c r="Y375" i="12" s="1"/>
  <c r="V375" i="12"/>
  <c r="Z375" i="12" s="1"/>
  <c r="AG286" i="12"/>
  <c r="AH286" i="12"/>
  <c r="AJ286" i="12" s="1"/>
  <c r="R327" i="8"/>
  <c r="V37" i="3"/>
  <c r="Z37" i="3" s="1"/>
  <c r="U37" i="3"/>
  <c r="Y37" i="3" s="1"/>
  <c r="D220" i="8"/>
  <c r="D549" i="8"/>
  <c r="E402" i="8"/>
  <c r="AK176" i="12"/>
  <c r="AM176" i="12" s="1"/>
  <c r="AL176" i="12"/>
  <c r="AN176" i="12" s="1"/>
  <c r="S217" i="8"/>
  <c r="V43" i="15"/>
  <c r="Z43" i="15" s="1"/>
  <c r="U43" i="15"/>
  <c r="W79" i="3"/>
  <c r="X79" i="3"/>
  <c r="AB79" i="3" s="1"/>
  <c r="N363" i="8"/>
  <c r="L363" i="8"/>
  <c r="V322" i="12"/>
  <c r="Z322" i="12" s="1"/>
  <c r="U322" i="12"/>
  <c r="Y322" i="12" s="1"/>
  <c r="C336" i="8"/>
  <c r="P536" i="8"/>
  <c r="H64" i="8"/>
  <c r="P62" i="8"/>
  <c r="R72" i="15"/>
  <c r="R67" i="15"/>
  <c r="L344" i="8"/>
  <c r="N344" i="8"/>
  <c r="U303" i="12"/>
  <c r="Y303" i="12" s="1"/>
  <c r="V303" i="12"/>
  <c r="Z303" i="12" s="1"/>
  <c r="C134" i="8"/>
  <c r="V137" i="12"/>
  <c r="Z137" i="12" s="1"/>
  <c r="U137" i="12"/>
  <c r="Y137" i="12" s="1"/>
  <c r="L178" i="8"/>
  <c r="N178" i="8"/>
  <c r="T402" i="12"/>
  <c r="AD402" i="12" s="1"/>
  <c r="G443" i="8"/>
  <c r="F443" i="8"/>
  <c r="S402" i="12"/>
  <c r="AC402" i="12" s="1"/>
  <c r="U432" i="12"/>
  <c r="Y432" i="12" s="1"/>
  <c r="L473" i="8"/>
  <c r="N473" i="8"/>
  <c r="V432" i="12"/>
  <c r="Z432" i="12" s="1"/>
  <c r="AK234" i="12"/>
  <c r="AM234" i="12" s="1"/>
  <c r="S275" i="8"/>
  <c r="AL234" i="12"/>
  <c r="AN234" i="12" s="1"/>
  <c r="AK231" i="12"/>
  <c r="AM231" i="12" s="1"/>
  <c r="S272" i="8"/>
  <c r="AL231" i="12"/>
  <c r="AN231" i="12" s="1"/>
  <c r="H372" i="8"/>
  <c r="L83" i="8"/>
  <c r="V42" i="12"/>
  <c r="Z42" i="12" s="1"/>
  <c r="N83" i="8"/>
  <c r="U42" i="12"/>
  <c r="Y42" i="12" s="1"/>
  <c r="K455" i="8"/>
  <c r="M74" i="8"/>
  <c r="E110" i="8"/>
  <c r="C68" i="8"/>
  <c r="V97" i="15"/>
  <c r="Z97" i="15" s="1"/>
  <c r="U97" i="15"/>
  <c r="N69" i="8"/>
  <c r="V28" i="12"/>
  <c r="Z28" i="12" s="1"/>
  <c r="L69" i="8"/>
  <c r="U28" i="12"/>
  <c r="Y28" i="12" s="1"/>
  <c r="D500" i="8"/>
  <c r="P412" i="8"/>
  <c r="P345" i="8"/>
  <c r="I265" i="8"/>
  <c r="C334" i="8"/>
  <c r="T137" i="12"/>
  <c r="AD137" i="12" s="1"/>
  <c r="F178" i="8"/>
  <c r="G178" i="8"/>
  <c r="S137" i="12"/>
  <c r="D163" i="8"/>
  <c r="P221" i="8"/>
  <c r="E439" i="8"/>
  <c r="V42" i="14"/>
  <c r="Z42" i="14" s="1"/>
  <c r="U42" i="14"/>
  <c r="Y42" i="14" s="1"/>
  <c r="N124" i="8"/>
  <c r="V83" i="12"/>
  <c r="Z83" i="12" s="1"/>
  <c r="U83" i="12"/>
  <c r="Y83" i="12" s="1"/>
  <c r="L124" i="8"/>
  <c r="H412" i="8"/>
  <c r="H411" i="8"/>
  <c r="I366" i="8"/>
  <c r="R384" i="12"/>
  <c r="J425" i="8"/>
  <c r="K313" i="8"/>
  <c r="D190" i="8"/>
  <c r="X88" i="15"/>
  <c r="AB88" i="15" s="1"/>
  <c r="W88" i="15"/>
  <c r="R211" i="12"/>
  <c r="J252" i="8"/>
  <c r="D166" i="8"/>
  <c r="J414" i="8"/>
  <c r="R373" i="12"/>
  <c r="I135" i="8"/>
  <c r="I219" i="8"/>
  <c r="AL32" i="12"/>
  <c r="AN32" i="12" s="1"/>
  <c r="AK32" i="12"/>
  <c r="AM32" i="12" s="1"/>
  <c r="S73" i="8"/>
  <c r="E190" i="8"/>
  <c r="I68" i="8"/>
  <c r="U404" i="12"/>
  <c r="Y404" i="12" s="1"/>
  <c r="V404" i="12"/>
  <c r="Z404" i="12" s="1"/>
  <c r="N445" i="8"/>
  <c r="L445" i="8"/>
  <c r="H230" i="8"/>
  <c r="AH149" i="12"/>
  <c r="AJ149" i="12" s="1"/>
  <c r="R190" i="8"/>
  <c r="AG149" i="12"/>
  <c r="AI149" i="12" s="1"/>
  <c r="W471" i="12"/>
  <c r="AA471" i="12" s="1"/>
  <c r="O512" i="8"/>
  <c r="Q512" i="8"/>
  <c r="X471" i="12"/>
  <c r="AB471" i="12" s="1"/>
  <c r="J257" i="8"/>
  <c r="R216" i="12"/>
  <c r="C96" i="8"/>
  <c r="T169" i="12"/>
  <c r="AD169" i="12" s="1"/>
  <c r="G210" i="8"/>
  <c r="S169" i="12"/>
  <c r="F210" i="8"/>
  <c r="AH280" i="12"/>
  <c r="AJ280" i="12" s="1"/>
  <c r="R321" i="8"/>
  <c r="AG280" i="12"/>
  <c r="L462" i="8"/>
  <c r="V421" i="12"/>
  <c r="Z421" i="12" s="1"/>
  <c r="U421" i="12"/>
  <c r="N462" i="8"/>
  <c r="N501" i="8"/>
  <c r="V460" i="12"/>
  <c r="Z460" i="12" s="1"/>
  <c r="L501" i="8"/>
  <c r="U460" i="12"/>
  <c r="Y460" i="12" s="1"/>
  <c r="P182" i="8"/>
  <c r="P312" i="8"/>
  <c r="I467" i="8"/>
  <c r="K320" i="8"/>
  <c r="M102" i="8"/>
  <c r="P548" i="8"/>
  <c r="H496" i="8"/>
  <c r="AG105" i="3"/>
  <c r="AI105" i="3" s="1"/>
  <c r="AH105" i="3"/>
  <c r="AJ105" i="3" s="1"/>
  <c r="R96" i="15"/>
  <c r="V105" i="15"/>
  <c r="Z105" i="15" s="1"/>
  <c r="U105" i="15"/>
  <c r="Y105" i="15" s="1"/>
  <c r="S165" i="8"/>
  <c r="AL124" i="12"/>
  <c r="AN124" i="12" s="1"/>
  <c r="AK124" i="12"/>
  <c r="AM124" i="12" s="1"/>
  <c r="T37" i="14"/>
  <c r="AD37" i="14" s="1"/>
  <c r="S37" i="14"/>
  <c r="AC37" i="14" s="1"/>
  <c r="L160" i="8"/>
  <c r="U119" i="12"/>
  <c r="Y119" i="12" s="1"/>
  <c r="V119" i="12"/>
  <c r="Z119" i="12" s="1"/>
  <c r="N160" i="8"/>
  <c r="AK18" i="15"/>
  <c r="AM18" i="15" s="1"/>
  <c r="AL18" i="15"/>
  <c r="AN18" i="15" s="1"/>
  <c r="R156" i="12"/>
  <c r="J197" i="8"/>
  <c r="C74" i="8"/>
  <c r="E457" i="8"/>
  <c r="AH347" i="12"/>
  <c r="AJ347" i="12" s="1"/>
  <c r="R388" i="8"/>
  <c r="AG347" i="12"/>
  <c r="AI347" i="12" s="1"/>
  <c r="E82" i="8"/>
  <c r="W242" i="12"/>
  <c r="Q283" i="8"/>
  <c r="O283" i="8"/>
  <c r="X242" i="12"/>
  <c r="AB242" i="12" s="1"/>
  <c r="E418" i="8"/>
  <c r="H439" i="8"/>
  <c r="E401" i="8"/>
  <c r="S256" i="8"/>
  <c r="AK215" i="12"/>
  <c r="AM215" i="12" s="1"/>
  <c r="AL215" i="12"/>
  <c r="AN215" i="12" s="1"/>
  <c r="M374" i="8"/>
  <c r="I117" i="8"/>
  <c r="D304" i="8"/>
  <c r="U197" i="12"/>
  <c r="Y197" i="12" s="1"/>
  <c r="N238" i="8"/>
  <c r="V197" i="12"/>
  <c r="Z197" i="12" s="1"/>
  <c r="L238" i="8"/>
  <c r="AK8" i="15"/>
  <c r="AM8" i="15" s="1"/>
  <c r="AL8" i="15"/>
  <c r="AN8" i="15" s="1"/>
  <c r="AH388" i="12"/>
  <c r="AJ388" i="12" s="1"/>
  <c r="R429" i="8"/>
  <c r="AG388" i="12"/>
  <c r="M246" i="8"/>
  <c r="I370" i="8"/>
  <c r="I402" i="8"/>
  <c r="I450" i="8"/>
  <c r="O497" i="8"/>
  <c r="X456" i="12"/>
  <c r="AB456" i="12" s="1"/>
  <c r="Q497" i="8"/>
  <c r="W456" i="12"/>
  <c r="K80" i="8"/>
  <c r="P169" i="8"/>
  <c r="W28" i="3"/>
  <c r="AA28" i="3" s="1"/>
  <c r="X28" i="3"/>
  <c r="AB28" i="3" s="1"/>
  <c r="S52" i="15"/>
  <c r="T52" i="15"/>
  <c r="AD52" i="15" s="1"/>
  <c r="J232" i="8"/>
  <c r="R191" i="12"/>
  <c r="AL52" i="12"/>
  <c r="AN52" i="12" s="1"/>
  <c r="AK52" i="12"/>
  <c r="AM52" i="12" s="1"/>
  <c r="S93" i="8"/>
  <c r="R452" i="12"/>
  <c r="J493" i="8"/>
  <c r="E185" i="8"/>
  <c r="AK16" i="15"/>
  <c r="AM16" i="15" s="1"/>
  <c r="AL16" i="15"/>
  <c r="AN16" i="15" s="1"/>
  <c r="P128" i="8"/>
  <c r="H461" i="8"/>
  <c r="V48" i="3"/>
  <c r="Z48" i="3" s="1"/>
  <c r="U48" i="3"/>
  <c r="Y48" i="3" s="1"/>
  <c r="L274" i="8"/>
  <c r="N274" i="8"/>
  <c r="U233" i="12"/>
  <c r="Y233" i="12" s="1"/>
  <c r="V233" i="12"/>
  <c r="Z233" i="12" s="1"/>
  <c r="D498" i="8"/>
  <c r="R47" i="3"/>
  <c r="I139" i="8"/>
  <c r="K289" i="8"/>
  <c r="E536" i="8"/>
  <c r="AG63" i="3"/>
  <c r="AI63" i="3" s="1"/>
  <c r="AH63" i="3"/>
  <c r="AJ63" i="3" s="1"/>
  <c r="M348" i="8"/>
  <c r="E354" i="8"/>
  <c r="R21" i="16"/>
  <c r="J466" i="8"/>
  <c r="R425" i="12"/>
  <c r="S34" i="15"/>
  <c r="AC34" i="15" s="1"/>
  <c r="T34" i="15"/>
  <c r="AD34" i="15" s="1"/>
  <c r="D387" i="8"/>
  <c r="W202" i="12"/>
  <c r="O243" i="8"/>
  <c r="Q243" i="8"/>
  <c r="X202" i="12"/>
  <c r="AB202" i="12" s="1"/>
  <c r="P264" i="8"/>
  <c r="K371" i="8"/>
  <c r="AK418" i="12"/>
  <c r="AM418" i="12" s="1"/>
  <c r="AL418" i="12"/>
  <c r="AN418" i="12" s="1"/>
  <c r="S459" i="8"/>
  <c r="N466" i="8"/>
  <c r="U425" i="12"/>
  <c r="Y425" i="12" s="1"/>
  <c r="L466" i="8"/>
  <c r="V425" i="12"/>
  <c r="Z425" i="12" s="1"/>
  <c r="K395" i="8"/>
  <c r="H217" i="8"/>
  <c r="R471" i="12"/>
  <c r="J512" i="8"/>
  <c r="AK11" i="14"/>
  <c r="AM11" i="14" s="1"/>
  <c r="AL11" i="14"/>
  <c r="AN11" i="14" s="1"/>
  <c r="L326" i="8"/>
  <c r="V285" i="12"/>
  <c r="Z285" i="12" s="1"/>
  <c r="N326" i="8"/>
  <c r="U285" i="12"/>
  <c r="Y285" i="12" s="1"/>
  <c r="D327" i="8"/>
  <c r="D408" i="8"/>
  <c r="I510" i="8"/>
  <c r="U441" i="12"/>
  <c r="Y441" i="12" s="1"/>
  <c r="V441" i="12"/>
  <c r="Z441" i="12" s="1"/>
  <c r="L482" i="8"/>
  <c r="N482" i="8"/>
  <c r="AG157" i="12"/>
  <c r="AH157" i="12"/>
  <c r="AJ157" i="12" s="1"/>
  <c r="R198" i="8"/>
  <c r="S12" i="14"/>
  <c r="T12" i="14"/>
  <c r="AD12" i="14" s="1"/>
  <c r="R64" i="12"/>
  <c r="J105" i="8"/>
  <c r="D127" i="8"/>
  <c r="J492" i="8"/>
  <c r="R451" i="12"/>
  <c r="D503" i="8"/>
  <c r="H137" i="8"/>
  <c r="S84" i="3"/>
  <c r="AC84" i="3" s="1"/>
  <c r="T84" i="3"/>
  <c r="AD84" i="3" s="1"/>
  <c r="U258" i="12"/>
  <c r="Y258" i="12" s="1"/>
  <c r="L299" i="8"/>
  <c r="V258" i="12"/>
  <c r="Z258" i="12" s="1"/>
  <c r="N299" i="8"/>
  <c r="H48" i="8"/>
  <c r="P277" i="8"/>
  <c r="M108" i="8"/>
  <c r="C487" i="8"/>
  <c r="K315" i="8"/>
  <c r="R172" i="12"/>
  <c r="J213" i="8"/>
  <c r="G305" i="8"/>
  <c r="S264" i="12"/>
  <c r="AC264" i="12" s="1"/>
  <c r="F305" i="8"/>
  <c r="T264" i="12"/>
  <c r="AD264" i="12" s="1"/>
  <c r="W36" i="12"/>
  <c r="AA36" i="12" s="1"/>
  <c r="X36" i="12"/>
  <c r="AB36" i="12" s="1"/>
  <c r="Q77" i="8"/>
  <c r="O77" i="8"/>
  <c r="AK33" i="14"/>
  <c r="AM33" i="14" s="1"/>
  <c r="AL33" i="14"/>
  <c r="AN33" i="14" s="1"/>
  <c r="K376" i="8"/>
  <c r="H286" i="8"/>
  <c r="R23" i="16"/>
  <c r="T28" i="14"/>
  <c r="AD28" i="14" s="1"/>
  <c r="S28" i="14"/>
  <c r="M127" i="8"/>
  <c r="O361" i="8"/>
  <c r="X320" i="12"/>
  <c r="AB320" i="12" s="1"/>
  <c r="W320" i="12"/>
  <c r="Q361" i="8"/>
  <c r="R480" i="8"/>
  <c r="AG439" i="12"/>
  <c r="AH439" i="12"/>
  <c r="AJ439" i="12" s="1"/>
  <c r="E268" i="8"/>
  <c r="F345" i="8"/>
  <c r="T304" i="12"/>
  <c r="AD304" i="12" s="1"/>
  <c r="G345" i="8"/>
  <c r="S304" i="12"/>
  <c r="AC304" i="12" s="1"/>
  <c r="R284" i="8"/>
  <c r="AG243" i="12"/>
  <c r="AH243" i="12"/>
  <c r="AJ243" i="12" s="1"/>
  <c r="C84" i="8"/>
  <c r="E383" i="8"/>
  <c r="H528" i="8"/>
  <c r="I227" i="8"/>
  <c r="AH23" i="12"/>
  <c r="AJ23" i="12" s="1"/>
  <c r="AG23" i="12"/>
  <c r="R64" i="8"/>
  <c r="S384" i="12"/>
  <c r="AC384" i="12" s="1"/>
  <c r="G425" i="8"/>
  <c r="F425" i="8"/>
  <c r="T384" i="12"/>
  <c r="AD384" i="12" s="1"/>
  <c r="K182" i="8"/>
  <c r="O51" i="8"/>
  <c r="X10" i="12"/>
  <c r="Q51" i="8"/>
  <c r="W10" i="12"/>
  <c r="AA10" i="12" s="1"/>
  <c r="E296" i="8"/>
  <c r="D451" i="8"/>
  <c r="E175" i="8"/>
  <c r="H199" i="8"/>
  <c r="W71" i="3"/>
  <c r="AA71" i="3" s="1"/>
  <c r="X71" i="3"/>
  <c r="AB71" i="3" s="1"/>
  <c r="AH88" i="3"/>
  <c r="AJ88" i="3" s="1"/>
  <c r="AG88" i="3"/>
  <c r="AI88" i="3" s="1"/>
  <c r="E521" i="8"/>
  <c r="AK43" i="15"/>
  <c r="AM43" i="15" s="1"/>
  <c r="AL43" i="15"/>
  <c r="AN43" i="15" s="1"/>
  <c r="F62" i="8"/>
  <c r="S21" i="12"/>
  <c r="T21" i="12"/>
  <c r="AD21" i="12" s="1"/>
  <c r="G62" i="8"/>
  <c r="AL107" i="15"/>
  <c r="AN107" i="15" s="1"/>
  <c r="AK107" i="15"/>
  <c r="AM107" i="15" s="1"/>
  <c r="T13" i="16"/>
  <c r="AD13" i="16" s="1"/>
  <c r="S13" i="16"/>
  <c r="AC13" i="16" s="1"/>
  <c r="M207" i="8"/>
  <c r="X481" i="12"/>
  <c r="AB481" i="12" s="1"/>
  <c r="Q522" i="8"/>
  <c r="O522" i="8"/>
  <c r="W481" i="12"/>
  <c r="AG392" i="12"/>
  <c r="AI392" i="12" s="1"/>
  <c r="AH392" i="12"/>
  <c r="AJ392" i="12" s="1"/>
  <c r="R433" i="8"/>
  <c r="L143" i="8"/>
  <c r="V102" i="12"/>
  <c r="Z102" i="12" s="1"/>
  <c r="U102" i="12"/>
  <c r="N143" i="8"/>
  <c r="K156" i="8"/>
  <c r="I357" i="8"/>
  <c r="AK257" i="12"/>
  <c r="AM257" i="12" s="1"/>
  <c r="AL257" i="12"/>
  <c r="AN257" i="12" s="1"/>
  <c r="S298" i="8"/>
  <c r="D221" i="8"/>
  <c r="P393" i="8"/>
  <c r="AG173" i="12"/>
  <c r="R214" i="8"/>
  <c r="AH173" i="12"/>
  <c r="AJ173" i="12" s="1"/>
  <c r="I232" i="8"/>
  <c r="M525" i="8"/>
  <c r="AG373" i="12"/>
  <c r="R414" i="8"/>
  <c r="AH373" i="12"/>
  <c r="AJ373" i="12" s="1"/>
  <c r="M393" i="8"/>
  <c r="P445" i="8"/>
  <c r="H235" i="8"/>
  <c r="R178" i="12"/>
  <c r="J219" i="8"/>
  <c r="S68" i="8"/>
  <c r="AL27" i="12"/>
  <c r="AN27" i="12" s="1"/>
  <c r="AK27" i="12"/>
  <c r="AM27" i="12" s="1"/>
  <c r="V24" i="14"/>
  <c r="Z24" i="14" s="1"/>
  <c r="U24" i="14"/>
  <c r="Y24" i="14" s="1"/>
  <c r="S43" i="14"/>
  <c r="AC43" i="14" s="1"/>
  <c r="T43" i="14"/>
  <c r="AD43" i="14" s="1"/>
  <c r="AH400" i="12"/>
  <c r="AJ400" i="12" s="1"/>
  <c r="AG400" i="12"/>
  <c r="AI400" i="12" s="1"/>
  <c r="R441" i="8"/>
  <c r="P126" i="8"/>
  <c r="AK440" i="12"/>
  <c r="AM440" i="12" s="1"/>
  <c r="S481" i="8"/>
  <c r="AL440" i="12"/>
  <c r="AN440" i="12" s="1"/>
  <c r="C86" i="8"/>
  <c r="S359" i="8"/>
  <c r="AL318" i="12"/>
  <c r="AN318" i="12" s="1"/>
  <c r="AK318" i="12"/>
  <c r="AM318" i="12" s="1"/>
  <c r="E230" i="8"/>
  <c r="W142" i="12"/>
  <c r="AA142" i="12" s="1"/>
  <c r="O183" i="8"/>
  <c r="X142" i="12"/>
  <c r="Q183" i="8"/>
  <c r="M435" i="8"/>
  <c r="AH24" i="15"/>
  <c r="AJ24" i="15" s="1"/>
  <c r="AG24" i="15"/>
  <c r="D321" i="8"/>
  <c r="W106" i="15"/>
  <c r="AA106" i="15" s="1"/>
  <c r="X106" i="15"/>
  <c r="AB106" i="15" s="1"/>
  <c r="D439" i="8"/>
  <c r="S352" i="8"/>
  <c r="AK311" i="12"/>
  <c r="AM311" i="12" s="1"/>
  <c r="AL311" i="12"/>
  <c r="AN311" i="12" s="1"/>
  <c r="AG35" i="13"/>
  <c r="AH35" i="13"/>
  <c r="AJ35" i="13" s="1"/>
  <c r="AH8" i="3"/>
  <c r="AJ8" i="3" s="1"/>
  <c r="AG8" i="3"/>
  <c r="AI8" i="3" s="1"/>
  <c r="R447" i="8"/>
  <c r="AH406" i="12"/>
  <c r="AJ406" i="12" s="1"/>
  <c r="AG406" i="12"/>
  <c r="AI406" i="12" s="1"/>
  <c r="AL361" i="12"/>
  <c r="AN361" i="12" s="1"/>
  <c r="S402" i="8"/>
  <c r="AK361" i="12"/>
  <c r="AM361" i="12" s="1"/>
  <c r="H460" i="8"/>
  <c r="Q317" i="8"/>
  <c r="W276" i="12"/>
  <c r="X276" i="12"/>
  <c r="AB276" i="12" s="1"/>
  <c r="O317" i="8"/>
  <c r="F84" i="8"/>
  <c r="T43" i="12"/>
  <c r="AD43" i="12" s="1"/>
  <c r="S43" i="12"/>
  <c r="AC43" i="12" s="1"/>
  <c r="G84" i="8"/>
  <c r="D470" i="8"/>
  <c r="M120" i="8"/>
  <c r="V457" i="12"/>
  <c r="Z457" i="12" s="1"/>
  <c r="L498" i="8"/>
  <c r="U457" i="12"/>
  <c r="N498" i="8"/>
  <c r="G438" i="8"/>
  <c r="F438" i="8"/>
  <c r="T397" i="12"/>
  <c r="AD397" i="12" s="1"/>
  <c r="S397" i="12"/>
  <c r="U335" i="12"/>
  <c r="V335" i="12"/>
  <c r="Z335" i="12" s="1"/>
  <c r="L376" i="8"/>
  <c r="N376" i="8"/>
  <c r="C114" i="8"/>
  <c r="R334" i="12"/>
  <c r="J375" i="8"/>
  <c r="J481" i="8"/>
  <c r="R440" i="12"/>
  <c r="N536" i="8"/>
  <c r="V495" i="12"/>
  <c r="Z495" i="12" s="1"/>
  <c r="U495" i="12"/>
  <c r="L536" i="8"/>
  <c r="P116" i="8"/>
  <c r="K352" i="8"/>
  <c r="M105" i="8"/>
  <c r="AH44" i="15"/>
  <c r="AJ44" i="15" s="1"/>
  <c r="AG44" i="15"/>
  <c r="X91" i="12"/>
  <c r="AB91" i="12" s="1"/>
  <c r="Q132" i="8"/>
  <c r="O132" i="8"/>
  <c r="W91" i="12"/>
  <c r="AA91" i="12" s="1"/>
  <c r="H265" i="8"/>
  <c r="D466" i="8"/>
  <c r="V15" i="12"/>
  <c r="Z15" i="12" s="1"/>
  <c r="L56" i="8"/>
  <c r="N56" i="8"/>
  <c r="U15" i="12"/>
  <c r="Y15" i="12" s="1"/>
  <c r="AL46" i="14"/>
  <c r="AN46" i="14" s="1"/>
  <c r="AK46" i="14"/>
  <c r="AM46" i="14" s="1"/>
  <c r="V380" i="12"/>
  <c r="Z380" i="12" s="1"/>
  <c r="U380" i="12"/>
  <c r="N421" i="8"/>
  <c r="L421" i="8"/>
  <c r="D360" i="8"/>
  <c r="M95" i="8"/>
  <c r="P337" i="8"/>
  <c r="X42" i="14"/>
  <c r="AB42" i="14" s="1"/>
  <c r="W42" i="14"/>
  <c r="W13" i="15"/>
  <c r="X13" i="15"/>
  <c r="AB13" i="15" s="1"/>
  <c r="R46" i="14"/>
  <c r="S78" i="8"/>
  <c r="AK37" i="12"/>
  <c r="AM37" i="12" s="1"/>
  <c r="AL37" i="12"/>
  <c r="AN37" i="12" s="1"/>
  <c r="AH24" i="13"/>
  <c r="AJ24" i="13" s="1"/>
  <c r="AG24" i="13"/>
  <c r="N82" i="8"/>
  <c r="U41" i="12"/>
  <c r="Y41" i="12" s="1"/>
  <c r="V41" i="12"/>
  <c r="Z41" i="12" s="1"/>
  <c r="L82" i="8"/>
  <c r="P78" i="8"/>
  <c r="D86" i="8"/>
  <c r="T24" i="3"/>
  <c r="AD24" i="3" s="1"/>
  <c r="S24" i="3"/>
  <c r="AC24" i="3" s="1"/>
  <c r="AH55" i="15"/>
  <c r="AJ55" i="15" s="1"/>
  <c r="AG55" i="15"/>
  <c r="AG38" i="15"/>
  <c r="AH38" i="15"/>
  <c r="AJ38" i="15" s="1"/>
  <c r="I499" i="8"/>
  <c r="C320" i="8"/>
  <c r="R511" i="12"/>
  <c r="J552" i="8"/>
  <c r="H238" i="8"/>
  <c r="M90" i="8"/>
  <c r="M458" i="8"/>
  <c r="M260" i="8"/>
  <c r="M220" i="8"/>
  <c r="I141" i="8"/>
  <c r="P407" i="8"/>
  <c r="X27" i="15"/>
  <c r="W27" i="15"/>
  <c r="AA27" i="15" s="1"/>
  <c r="C316" i="8"/>
  <c r="S65" i="15"/>
  <c r="T65" i="15"/>
  <c r="AD65" i="15" s="1"/>
  <c r="M199" i="8"/>
  <c r="W105" i="3"/>
  <c r="AA105" i="3" s="1"/>
  <c r="X105" i="3"/>
  <c r="AB105" i="3" s="1"/>
  <c r="AL56" i="15"/>
  <c r="AN56" i="15" s="1"/>
  <c r="AK56" i="15"/>
  <c r="AM56" i="15" s="1"/>
  <c r="AH32" i="13"/>
  <c r="AJ32" i="13" s="1"/>
  <c r="AG32" i="13"/>
  <c r="R374" i="12"/>
  <c r="J415" i="8"/>
  <c r="V20" i="13"/>
  <c r="Z20" i="13" s="1"/>
  <c r="U20" i="13"/>
  <c r="Y20" i="13" s="1"/>
  <c r="C210" i="8"/>
  <c r="C499" i="8"/>
  <c r="AG24" i="12"/>
  <c r="AH24" i="12"/>
  <c r="AJ24" i="12" s="1"/>
  <c r="R65" i="8"/>
  <c r="N302" i="8"/>
  <c r="L302" i="8"/>
  <c r="U261" i="12"/>
  <c r="Y261" i="12" s="1"/>
  <c r="V261" i="12"/>
  <c r="Z261" i="12" s="1"/>
  <c r="H86" i="8"/>
  <c r="T31" i="15"/>
  <c r="AD31" i="15" s="1"/>
  <c r="S31" i="15"/>
  <c r="D63" i="8"/>
  <c r="E312" i="8"/>
  <c r="AG68" i="3"/>
  <c r="AH68" i="3"/>
  <c r="AJ68" i="3" s="1"/>
  <c r="V73" i="15"/>
  <c r="Z73" i="15" s="1"/>
  <c r="U73" i="15"/>
  <c r="Y73" i="15" s="1"/>
  <c r="R138" i="8"/>
  <c r="AH97" i="12"/>
  <c r="AJ97" i="12" s="1"/>
  <c r="AG97" i="12"/>
  <c r="AI97" i="12" s="1"/>
  <c r="P511" i="8"/>
  <c r="N343" i="8"/>
  <c r="U302" i="12"/>
  <c r="Y302" i="12" s="1"/>
  <c r="L343" i="8"/>
  <c r="V302" i="12"/>
  <c r="Z302" i="12" s="1"/>
  <c r="AG165" i="12"/>
  <c r="AI165" i="12" s="1"/>
  <c r="R206" i="8"/>
  <c r="AH165" i="12"/>
  <c r="AJ165" i="12" s="1"/>
  <c r="I380" i="8"/>
  <c r="E243" i="8"/>
  <c r="D236" i="8"/>
  <c r="T61" i="3"/>
  <c r="AD61" i="3" s="1"/>
  <c r="S61" i="3"/>
  <c r="AH422" i="12"/>
  <c r="AJ422" i="12" s="1"/>
  <c r="AG422" i="12"/>
  <c r="R463" i="8"/>
  <c r="V196" i="12"/>
  <c r="Z196" i="12" s="1"/>
  <c r="U196" i="12"/>
  <c r="Y196" i="12" s="1"/>
  <c r="L237" i="8"/>
  <c r="N237" i="8"/>
  <c r="M214" i="8"/>
  <c r="C106" i="8"/>
  <c r="M496" i="8"/>
  <c r="AH37" i="15"/>
  <c r="AJ37" i="15" s="1"/>
  <c r="AG37" i="15"/>
  <c r="O397" i="8"/>
  <c r="W356" i="12"/>
  <c r="Q397" i="8"/>
  <c r="X356" i="12"/>
  <c r="AB356" i="12" s="1"/>
  <c r="F415" i="8"/>
  <c r="S374" i="12"/>
  <c r="AC374" i="12" s="1"/>
  <c r="T374" i="12"/>
  <c r="AD374" i="12" s="1"/>
  <c r="G415" i="8"/>
  <c r="K273" i="8"/>
  <c r="C161" i="8"/>
  <c r="V55" i="12"/>
  <c r="Z55" i="12" s="1"/>
  <c r="U55" i="12"/>
  <c r="Y55" i="12" s="1"/>
  <c r="L96" i="8"/>
  <c r="N96" i="8"/>
  <c r="R45" i="14"/>
  <c r="I353" i="8"/>
  <c r="P532" i="8"/>
  <c r="F169" i="8"/>
  <c r="S128" i="12"/>
  <c r="AC128" i="12" s="1"/>
  <c r="T128" i="12"/>
  <c r="AD128" i="12" s="1"/>
  <c r="G169" i="8"/>
  <c r="W44" i="15"/>
  <c r="AA44" i="15" s="1"/>
  <c r="X44" i="15"/>
  <c r="AB44" i="15" s="1"/>
  <c r="H83" i="8"/>
  <c r="I387" i="8"/>
  <c r="H388" i="8"/>
  <c r="D76" i="8"/>
  <c r="H535" i="8"/>
  <c r="U373" i="12"/>
  <c r="Y373" i="12" s="1"/>
  <c r="L414" i="8"/>
  <c r="N414" i="8"/>
  <c r="V373" i="12"/>
  <c r="Z373" i="12" s="1"/>
  <c r="M466" i="8"/>
  <c r="X71" i="15"/>
  <c r="AB71" i="15" s="1"/>
  <c r="W71" i="15"/>
  <c r="P73" i="8"/>
  <c r="S142" i="8"/>
  <c r="AK101" i="12"/>
  <c r="AM101" i="12" s="1"/>
  <c r="AL101" i="12"/>
  <c r="AN101" i="12" s="1"/>
  <c r="D246" i="8"/>
  <c r="D107" i="8"/>
  <c r="AL7" i="15"/>
  <c r="AN7" i="15" s="1"/>
  <c r="AK7" i="15"/>
  <c r="AM7" i="15" s="1"/>
  <c r="C508" i="8"/>
  <c r="O74" i="8"/>
  <c r="X33" i="12"/>
  <c r="Q74" i="8"/>
  <c r="W33" i="12"/>
  <c r="AA33" i="12" s="1"/>
  <c r="R109" i="8"/>
  <c r="AH68" i="12"/>
  <c r="AJ68" i="12" s="1"/>
  <c r="AG68" i="12"/>
  <c r="AI68" i="12" s="1"/>
  <c r="R242" i="12"/>
  <c r="J283" i="8"/>
  <c r="C409" i="8"/>
  <c r="K439" i="8"/>
  <c r="E250" i="8"/>
  <c r="L172" i="8"/>
  <c r="V131" i="12"/>
  <c r="Z131" i="12" s="1"/>
  <c r="U131" i="12"/>
  <c r="Y131" i="12" s="1"/>
  <c r="N172" i="8"/>
  <c r="G89" i="8"/>
  <c r="F89" i="8"/>
  <c r="S48" i="12"/>
  <c r="AC48" i="12" s="1"/>
  <c r="T48" i="12"/>
  <c r="AD48" i="12" s="1"/>
  <c r="N549" i="8"/>
  <c r="V508" i="12"/>
  <c r="Z508" i="12" s="1"/>
  <c r="L549" i="8"/>
  <c r="U508" i="12"/>
  <c r="Y508" i="12" s="1"/>
  <c r="O369" i="8"/>
  <c r="X328" i="12"/>
  <c r="AB328" i="12" s="1"/>
  <c r="Q369" i="8"/>
  <c r="W328" i="12"/>
  <c r="I528" i="8"/>
  <c r="S341" i="12"/>
  <c r="AC341" i="12" s="1"/>
  <c r="T341" i="12"/>
  <c r="AD341" i="12" s="1"/>
  <c r="F382" i="8"/>
  <c r="G382" i="8"/>
  <c r="AK40" i="3"/>
  <c r="AM40" i="3" s="1"/>
  <c r="AL40" i="3"/>
  <c r="AN40" i="3" s="1"/>
  <c r="V29" i="15"/>
  <c r="Z29" i="15" s="1"/>
  <c r="U29" i="15"/>
  <c r="P332" i="8"/>
  <c r="V447" i="12"/>
  <c r="Z447" i="12" s="1"/>
  <c r="L488" i="8"/>
  <c r="N488" i="8"/>
  <c r="U447" i="12"/>
  <c r="Y447" i="12" s="1"/>
  <c r="R31" i="3"/>
  <c r="M172" i="8"/>
  <c r="P216" i="8"/>
  <c r="R29" i="13"/>
  <c r="AK402" i="12"/>
  <c r="AM402" i="12" s="1"/>
  <c r="AL402" i="12"/>
  <c r="AN402" i="12" s="1"/>
  <c r="S443" i="8"/>
  <c r="S40" i="15"/>
  <c r="AC40" i="15" s="1"/>
  <c r="T40" i="15"/>
  <c r="AD40" i="15" s="1"/>
  <c r="C215" i="8"/>
  <c r="AG19" i="16"/>
  <c r="AH19" i="16"/>
  <c r="AJ19" i="16" s="1"/>
  <c r="X34" i="3"/>
  <c r="W34" i="3"/>
  <c r="AA34" i="3" s="1"/>
  <c r="D234" i="8"/>
  <c r="K231" i="8"/>
  <c r="E481" i="8"/>
  <c r="R44" i="15"/>
  <c r="S101" i="3"/>
  <c r="T101" i="3"/>
  <c r="AD101" i="3" s="1"/>
  <c r="R9" i="15"/>
  <c r="X22" i="12"/>
  <c r="AB22" i="12" s="1"/>
  <c r="W22" i="12"/>
  <c r="AA22" i="12" s="1"/>
  <c r="O63" i="8"/>
  <c r="Q63" i="8"/>
  <c r="S518" i="8"/>
  <c r="AL477" i="12"/>
  <c r="AN477" i="12" s="1"/>
  <c r="AK477" i="12"/>
  <c r="AM477" i="12" s="1"/>
  <c r="O540" i="8"/>
  <c r="X499" i="12"/>
  <c r="AB499" i="12" s="1"/>
  <c r="Q540" i="8"/>
  <c r="W499" i="12"/>
  <c r="AG182" i="12"/>
  <c r="R223" i="8"/>
  <c r="AH182" i="12"/>
  <c r="AJ182" i="12" s="1"/>
  <c r="V63" i="15"/>
  <c r="Z63" i="15" s="1"/>
  <c r="U63" i="15"/>
  <c r="Y63" i="15" s="1"/>
  <c r="AK88" i="3"/>
  <c r="AM88" i="3" s="1"/>
  <c r="AL88" i="3"/>
  <c r="AN88" i="3" s="1"/>
  <c r="J196" i="8"/>
  <c r="R155" i="12"/>
  <c r="J440" i="8"/>
  <c r="R399" i="12"/>
  <c r="D261" i="8"/>
  <c r="H205" i="8"/>
  <c r="V281" i="12"/>
  <c r="Z281" i="12" s="1"/>
  <c r="L322" i="8"/>
  <c r="U281" i="12"/>
  <c r="Y281" i="12" s="1"/>
  <c r="N322" i="8"/>
  <c r="AH231" i="12"/>
  <c r="AJ231" i="12" s="1"/>
  <c r="R272" i="8"/>
  <c r="AG231" i="12"/>
  <c r="AI231" i="12" s="1"/>
  <c r="W153" i="12"/>
  <c r="AA153" i="12" s="1"/>
  <c r="Q194" i="8"/>
  <c r="O194" i="8"/>
  <c r="X153" i="12"/>
  <c r="AB153" i="12" s="1"/>
  <c r="J438" i="8"/>
  <c r="R397" i="12"/>
  <c r="E539" i="8"/>
  <c r="Q164" i="8"/>
  <c r="W123" i="12"/>
  <c r="AA123" i="12" s="1"/>
  <c r="X123" i="12"/>
  <c r="AB123" i="12" s="1"/>
  <c r="O164" i="8"/>
  <c r="R81" i="3"/>
  <c r="W93" i="15"/>
  <c r="AA93" i="15" s="1"/>
  <c r="X93" i="15"/>
  <c r="AB93" i="15" s="1"/>
  <c r="X23" i="12"/>
  <c r="AB23" i="12" s="1"/>
  <c r="Q64" i="8"/>
  <c r="O64" i="8"/>
  <c r="W23" i="12"/>
  <c r="AA23" i="12" s="1"/>
  <c r="R63" i="3"/>
  <c r="E146" i="8"/>
  <c r="D395" i="8"/>
  <c r="AG134" i="12"/>
  <c r="R175" i="8"/>
  <c r="AH134" i="12"/>
  <c r="AJ134" i="12" s="1"/>
  <c r="AG34" i="15"/>
  <c r="AH34" i="15"/>
  <c r="AJ34" i="15" s="1"/>
  <c r="F154" i="8"/>
  <c r="S113" i="12"/>
  <c r="AC113" i="12" s="1"/>
  <c r="G154" i="8"/>
  <c r="T113" i="12"/>
  <c r="AD113" i="12" s="1"/>
  <c r="AG474" i="12"/>
  <c r="AI474" i="12" s="1"/>
  <c r="AH474" i="12"/>
  <c r="AJ474" i="12" s="1"/>
  <c r="R515" i="8"/>
  <c r="P124" i="8"/>
  <c r="H493" i="8"/>
  <c r="S9" i="12"/>
  <c r="G50" i="8"/>
  <c r="F50" i="8"/>
  <c r="T9" i="12"/>
  <c r="AD9" i="12" s="1"/>
  <c r="V218" i="12"/>
  <c r="Z218" i="12" s="1"/>
  <c r="N259" i="8"/>
  <c r="U218" i="12"/>
  <c r="Y218" i="12" s="1"/>
  <c r="L259" i="8"/>
  <c r="J409" i="8"/>
  <c r="R368" i="12"/>
  <c r="R219" i="8"/>
  <c r="AH178" i="12"/>
  <c r="AJ178" i="12" s="1"/>
  <c r="AG178" i="12"/>
  <c r="AI178" i="12" s="1"/>
  <c r="R136" i="12"/>
  <c r="J177" i="8"/>
  <c r="S18" i="14"/>
  <c r="AC18" i="14" s="1"/>
  <c r="T18" i="14"/>
  <c r="AD18" i="14" s="1"/>
  <c r="AK445" i="12"/>
  <c r="AM445" i="12" s="1"/>
  <c r="AL445" i="12"/>
  <c r="AN445" i="12" s="1"/>
  <c r="S486" i="8"/>
  <c r="I447" i="8"/>
  <c r="M517" i="8"/>
  <c r="V37" i="15"/>
  <c r="Z37" i="15" s="1"/>
  <c r="U37" i="15"/>
  <c r="Y37" i="15" s="1"/>
  <c r="G173" i="8"/>
  <c r="T132" i="12"/>
  <c r="AD132" i="12" s="1"/>
  <c r="F173" i="8"/>
  <c r="S132" i="12"/>
  <c r="AC132" i="12" s="1"/>
  <c r="O143" i="8"/>
  <c r="Q143" i="8"/>
  <c r="W102" i="12"/>
  <c r="X102" i="12"/>
  <c r="AB102" i="12" s="1"/>
  <c r="F354" i="8"/>
  <c r="S313" i="12"/>
  <c r="AC313" i="12" s="1"/>
  <c r="G354" i="8"/>
  <c r="T313" i="12"/>
  <c r="AD313" i="12" s="1"/>
  <c r="AK244" i="12"/>
  <c r="AM244" i="12" s="1"/>
  <c r="S285" i="8"/>
  <c r="AL244" i="12"/>
  <c r="AN244" i="12" s="1"/>
  <c r="C515" i="8"/>
  <c r="C312" i="8"/>
  <c r="M121" i="8"/>
  <c r="F215" i="8"/>
  <c r="S174" i="12"/>
  <c r="AC174" i="12" s="1"/>
  <c r="G215" i="8"/>
  <c r="T174" i="12"/>
  <c r="AD174" i="12" s="1"/>
  <c r="AG36" i="12"/>
  <c r="R77" i="8"/>
  <c r="AH36" i="12"/>
  <c r="AJ36" i="12" s="1"/>
  <c r="J476" i="8"/>
  <c r="R435" i="12"/>
  <c r="C295" i="8"/>
  <c r="J403" i="8"/>
  <c r="R362" i="12"/>
  <c r="R258" i="8"/>
  <c r="AH217" i="12"/>
  <c r="AJ217" i="12" s="1"/>
  <c r="AG217" i="12"/>
  <c r="F265" i="8"/>
  <c r="S224" i="12"/>
  <c r="AC224" i="12" s="1"/>
  <c r="T224" i="12"/>
  <c r="AD224" i="12" s="1"/>
  <c r="G265" i="8"/>
  <c r="N360" i="8"/>
  <c r="V319" i="12"/>
  <c r="Z319" i="12" s="1"/>
  <c r="L360" i="8"/>
  <c r="U319" i="12"/>
  <c r="Y319" i="12" s="1"/>
  <c r="G217" i="8"/>
  <c r="S176" i="12"/>
  <c r="AC176" i="12" s="1"/>
  <c r="F217" i="8"/>
  <c r="T176" i="12"/>
  <c r="AD176" i="12" s="1"/>
  <c r="E336" i="8"/>
  <c r="E469" i="8"/>
  <c r="C218" i="8"/>
  <c r="L319" i="8"/>
  <c r="V278" i="12"/>
  <c r="Z278" i="12" s="1"/>
  <c r="N319" i="8"/>
  <c r="U278" i="12"/>
  <c r="Y278" i="12" s="1"/>
  <c r="AK26" i="15"/>
  <c r="AM26" i="15" s="1"/>
  <c r="AL26" i="15"/>
  <c r="AN26" i="15" s="1"/>
  <c r="K123" i="8"/>
  <c r="R38" i="12"/>
  <c r="J79" i="8"/>
  <c r="U254" i="12"/>
  <c r="V254" i="12"/>
  <c r="Z254" i="12" s="1"/>
  <c r="N295" i="8"/>
  <c r="L295" i="8"/>
  <c r="U18" i="12"/>
  <c r="Y18" i="12" s="1"/>
  <c r="V18" i="12"/>
  <c r="Z18" i="12" s="1"/>
  <c r="L59" i="8"/>
  <c r="N59" i="8"/>
  <c r="L300" i="8"/>
  <c r="N300" i="8"/>
  <c r="V259" i="12"/>
  <c r="Z259" i="12" s="1"/>
  <c r="U259" i="12"/>
  <c r="Y259" i="12" s="1"/>
  <c r="AL342" i="12"/>
  <c r="AN342" i="12" s="1"/>
  <c r="S383" i="8"/>
  <c r="AK342" i="12"/>
  <c r="AM342" i="12" s="1"/>
  <c r="G246" i="8"/>
  <c r="F246" i="8"/>
  <c r="T205" i="12"/>
  <c r="AD205" i="12" s="1"/>
  <c r="S205" i="12"/>
  <c r="AC205" i="12" s="1"/>
  <c r="AG370" i="12"/>
  <c r="AH370" i="12"/>
  <c r="AJ370" i="12" s="1"/>
  <c r="R411" i="8"/>
  <c r="I372" i="8"/>
  <c r="AK327" i="12"/>
  <c r="S368" i="8"/>
  <c r="AL327" i="12"/>
  <c r="AN327" i="12" s="1"/>
  <c r="AH92" i="15"/>
  <c r="AJ92" i="15" s="1"/>
  <c r="AG92" i="15"/>
  <c r="K522" i="8"/>
  <c r="M251" i="8"/>
  <c r="G240" i="8"/>
  <c r="S199" i="12"/>
  <c r="F240" i="8"/>
  <c r="T199" i="12"/>
  <c r="AD199" i="12" s="1"/>
  <c r="H255" i="8"/>
  <c r="AG7" i="13"/>
  <c r="AH7" i="13"/>
  <c r="AJ7" i="13" s="1"/>
  <c r="AH25" i="14"/>
  <c r="AJ25" i="14" s="1"/>
  <c r="AG25" i="14"/>
  <c r="M443" i="8"/>
  <c r="I412" i="8"/>
  <c r="S96" i="15"/>
  <c r="AC96" i="15" s="1"/>
  <c r="T96" i="15"/>
  <c r="AD96" i="15" s="1"/>
  <c r="W477" i="12"/>
  <c r="AA477" i="12" s="1"/>
  <c r="Q518" i="8"/>
  <c r="O518" i="8"/>
  <c r="X477" i="12"/>
  <c r="W486" i="12"/>
  <c r="AA486" i="12" s="1"/>
  <c r="O527" i="8"/>
  <c r="X486" i="12"/>
  <c r="Q527" i="8"/>
  <c r="P164" i="8"/>
  <c r="N275" i="8"/>
  <c r="U234" i="12"/>
  <c r="Y234" i="12" s="1"/>
  <c r="L275" i="8"/>
  <c r="V234" i="12"/>
  <c r="Z234" i="12" s="1"/>
  <c r="Q272" i="8"/>
  <c r="X231" i="12"/>
  <c r="W231" i="12"/>
  <c r="AA231" i="12" s="1"/>
  <c r="O272" i="8"/>
  <c r="X64" i="3"/>
  <c r="AB64" i="3" s="1"/>
  <c r="W64" i="3"/>
  <c r="AA64" i="3" s="1"/>
  <c r="H267" i="8"/>
  <c r="P320" i="8"/>
  <c r="S273" i="8"/>
  <c r="AL232" i="12"/>
  <c r="AN232" i="12" s="1"/>
  <c r="AK232" i="12"/>
  <c r="AM232" i="12" s="1"/>
  <c r="C156" i="8"/>
  <c r="AH22" i="16"/>
  <c r="AJ22" i="16" s="1"/>
  <c r="AG22" i="16"/>
  <c r="V52" i="15"/>
  <c r="Z52" i="15" s="1"/>
  <c r="U52" i="15"/>
  <c r="R88" i="15"/>
  <c r="M411" i="8"/>
  <c r="X188" i="12"/>
  <c r="W188" i="12"/>
  <c r="AA188" i="12" s="1"/>
  <c r="Q229" i="8"/>
  <c r="O229" i="8"/>
  <c r="M67" i="8"/>
  <c r="W158" i="12"/>
  <c r="AA158" i="12" s="1"/>
  <c r="O199" i="8"/>
  <c r="Q199" i="8"/>
  <c r="X158" i="12"/>
  <c r="I240" i="8"/>
  <c r="M174" i="8"/>
  <c r="D465" i="8"/>
  <c r="X493" i="12"/>
  <c r="AB493" i="12" s="1"/>
  <c r="Q534" i="8"/>
  <c r="O534" i="8"/>
  <c r="W493" i="12"/>
  <c r="AA493" i="12" s="1"/>
  <c r="H341" i="8"/>
  <c r="C519" i="8"/>
  <c r="E478" i="8"/>
  <c r="E468" i="8"/>
  <c r="T107" i="15"/>
  <c r="AD107" i="15" s="1"/>
  <c r="S107" i="15"/>
  <c r="AC107" i="15" s="1"/>
  <c r="AG140" i="12"/>
  <c r="AI140" i="12" s="1"/>
  <c r="R181" i="8"/>
  <c r="AH140" i="12"/>
  <c r="AJ140" i="12" s="1"/>
  <c r="AK16" i="13"/>
  <c r="AM16" i="13" s="1"/>
  <c r="AL16" i="13"/>
  <c r="AN16" i="13" s="1"/>
  <c r="D74" i="8"/>
  <c r="P240" i="8"/>
  <c r="H374" i="8"/>
  <c r="J511" i="8"/>
  <c r="R470" i="12"/>
  <c r="F129" i="8"/>
  <c r="S88" i="12"/>
  <c r="G129" i="8"/>
  <c r="T88" i="12"/>
  <c r="AD88" i="12" s="1"/>
  <c r="H507" i="8"/>
  <c r="N118" i="8"/>
  <c r="V77" i="12"/>
  <c r="Z77" i="12" s="1"/>
  <c r="L118" i="8"/>
  <c r="U77" i="12"/>
  <c r="Y77" i="12" s="1"/>
  <c r="W367" i="12"/>
  <c r="AA367" i="12" s="1"/>
  <c r="Q408" i="8"/>
  <c r="X367" i="12"/>
  <c r="AB367" i="12" s="1"/>
  <c r="O408" i="8"/>
  <c r="AK459" i="12"/>
  <c r="AM459" i="12" s="1"/>
  <c r="S500" i="8"/>
  <c r="AL459" i="12"/>
  <c r="AN459" i="12" s="1"/>
  <c r="H387" i="8"/>
  <c r="I211" i="8"/>
  <c r="P471" i="8"/>
  <c r="H521" i="8"/>
  <c r="M155" i="8"/>
  <c r="D390" i="8"/>
  <c r="C339" i="8"/>
  <c r="T81" i="15"/>
  <c r="AD81" i="15" s="1"/>
  <c r="S81" i="15"/>
  <c r="AC81" i="15" s="1"/>
  <c r="P440" i="8"/>
  <c r="S425" i="12"/>
  <c r="AC425" i="12" s="1"/>
  <c r="G466" i="8"/>
  <c r="F466" i="8"/>
  <c r="T425" i="12"/>
  <c r="AD425" i="12" s="1"/>
  <c r="I202" i="8"/>
  <c r="F182" i="8"/>
  <c r="G182" i="8"/>
  <c r="T141" i="12"/>
  <c r="AD141" i="12" s="1"/>
  <c r="S141" i="12"/>
  <c r="AC141" i="12" s="1"/>
  <c r="H504" i="8"/>
  <c r="J499" i="8"/>
  <c r="R458" i="12"/>
  <c r="J194" i="8"/>
  <c r="R153" i="12"/>
  <c r="E101" i="8"/>
  <c r="D499" i="8"/>
  <c r="AH263" i="12"/>
  <c r="AJ263" i="12" s="1"/>
  <c r="R304" i="8"/>
  <c r="AG263" i="12"/>
  <c r="K409" i="8"/>
  <c r="M516" i="8"/>
  <c r="R324" i="8"/>
  <c r="AG283" i="12"/>
  <c r="AH283" i="12"/>
  <c r="AJ283" i="12" s="1"/>
  <c r="I302" i="8"/>
  <c r="H517" i="8"/>
  <c r="V334" i="12"/>
  <c r="Z334" i="12" s="1"/>
  <c r="U334" i="12"/>
  <c r="Y334" i="12" s="1"/>
  <c r="L375" i="8"/>
  <c r="N375" i="8"/>
  <c r="P213" i="8"/>
  <c r="D149" i="8"/>
  <c r="R83" i="15"/>
  <c r="K250" i="8"/>
  <c r="E488" i="8"/>
  <c r="C147" i="8"/>
  <c r="P540" i="8"/>
  <c r="M273" i="8"/>
  <c r="P270" i="8"/>
  <c r="AG42" i="15"/>
  <c r="AH42" i="15"/>
  <c r="AJ42" i="15" s="1"/>
  <c r="R491" i="8"/>
  <c r="AG450" i="12"/>
  <c r="AI450" i="12" s="1"/>
  <c r="AH450" i="12"/>
  <c r="AJ450" i="12" s="1"/>
  <c r="P190" i="8"/>
  <c r="T62" i="15"/>
  <c r="AD62" i="15" s="1"/>
  <c r="S62" i="15"/>
  <c r="C379" i="8"/>
  <c r="S231" i="8"/>
  <c r="AL190" i="12"/>
  <c r="AN190" i="12" s="1"/>
  <c r="AK190" i="12"/>
  <c r="AM190" i="12" s="1"/>
  <c r="AH115" i="12"/>
  <c r="AJ115" i="12" s="1"/>
  <c r="R156" i="8"/>
  <c r="AG115" i="12"/>
  <c r="AI115" i="12" s="1"/>
  <c r="D541" i="8"/>
  <c r="I147" i="8"/>
  <c r="J292" i="8"/>
  <c r="R251" i="12"/>
  <c r="H135" i="8"/>
  <c r="E79" i="8"/>
  <c r="G205" i="8"/>
  <c r="T164" i="12"/>
  <c r="AD164" i="12" s="1"/>
  <c r="S164" i="12"/>
  <c r="F205" i="8"/>
  <c r="X176" i="12"/>
  <c r="O217" i="8"/>
  <c r="W176" i="12"/>
  <c r="AA176" i="12" s="1"/>
  <c r="Q217" i="8"/>
  <c r="V90" i="12"/>
  <c r="Z90" i="12" s="1"/>
  <c r="L131" i="8"/>
  <c r="N131" i="8"/>
  <c r="U90" i="12"/>
  <c r="Y90" i="12" s="1"/>
  <c r="S418" i="8"/>
  <c r="AK377" i="12"/>
  <c r="AM377" i="12" s="1"/>
  <c r="AL377" i="12"/>
  <c r="AN377" i="12" s="1"/>
  <c r="E535" i="8"/>
  <c r="F333" i="8"/>
  <c r="G333" i="8"/>
  <c r="S292" i="12"/>
  <c r="T292" i="12"/>
  <c r="AD292" i="12" s="1"/>
  <c r="V106" i="3"/>
  <c r="Z106" i="3" s="1"/>
  <c r="U106" i="3"/>
  <c r="P467" i="8"/>
  <c r="P368" i="8"/>
  <c r="V445" i="12"/>
  <c r="Z445" i="12" s="1"/>
  <c r="L486" i="8"/>
  <c r="U445" i="12"/>
  <c r="Y445" i="12" s="1"/>
  <c r="N486" i="8"/>
  <c r="D533" i="8"/>
  <c r="R62" i="15"/>
  <c r="H156" i="8"/>
  <c r="M158" i="8"/>
  <c r="H306" i="8"/>
  <c r="C451" i="8"/>
  <c r="E517" i="8"/>
  <c r="V472" i="12"/>
  <c r="Z472" i="12" s="1"/>
  <c r="L513" i="8"/>
  <c r="U472" i="12"/>
  <c r="Y472" i="12" s="1"/>
  <c r="N513" i="8"/>
  <c r="P529" i="8"/>
  <c r="P426" i="8"/>
  <c r="AK92" i="15"/>
  <c r="AM92" i="15" s="1"/>
  <c r="AL92" i="15"/>
  <c r="AN92" i="15" s="1"/>
  <c r="H89" i="8"/>
  <c r="R7" i="13"/>
  <c r="S312" i="8"/>
  <c r="AK271" i="12"/>
  <c r="AM271" i="12" s="1"/>
  <c r="AL271" i="12"/>
  <c r="AN271" i="12" s="1"/>
  <c r="G485" i="8"/>
  <c r="T444" i="12"/>
  <c r="AD444" i="12" s="1"/>
  <c r="S444" i="12"/>
  <c r="AC444" i="12" s="1"/>
  <c r="F485" i="8"/>
  <c r="P287" i="8"/>
  <c r="K83" i="8"/>
  <c r="C277" i="8"/>
  <c r="S469" i="8"/>
  <c r="AK428" i="12"/>
  <c r="AM428" i="12" s="1"/>
  <c r="AL428" i="12"/>
  <c r="AN428" i="12" s="1"/>
  <c r="AK353" i="12"/>
  <c r="AM353" i="12" s="1"/>
  <c r="AL353" i="12"/>
  <c r="AN353" i="12" s="1"/>
  <c r="S394" i="8"/>
  <c r="F453" i="8"/>
  <c r="S412" i="12"/>
  <c r="G453" i="8"/>
  <c r="T412" i="12"/>
  <c r="AD412" i="12" s="1"/>
  <c r="T233" i="12"/>
  <c r="AD233" i="12" s="1"/>
  <c r="G274" i="8"/>
  <c r="F274" i="8"/>
  <c r="S233" i="12"/>
  <c r="AC233" i="12" s="1"/>
  <c r="U18" i="15"/>
  <c r="Y18" i="15" s="1"/>
  <c r="V18" i="15"/>
  <c r="Z18" i="15" s="1"/>
  <c r="P338" i="8"/>
  <c r="AG331" i="12"/>
  <c r="AI331" i="12" s="1"/>
  <c r="AH331" i="12"/>
  <c r="AJ331" i="12" s="1"/>
  <c r="R372" i="8"/>
  <c r="AG499" i="12"/>
  <c r="R540" i="8"/>
  <c r="AH499" i="12"/>
  <c r="AJ499" i="12" s="1"/>
  <c r="AL92" i="12"/>
  <c r="AN92" i="12" s="1"/>
  <c r="AK92" i="12"/>
  <c r="S133" i="8"/>
  <c r="AL30" i="12"/>
  <c r="S71" i="8"/>
  <c r="AK30" i="12"/>
  <c r="AM30" i="12" s="1"/>
  <c r="G337" i="8"/>
  <c r="T296" i="12"/>
  <c r="AD296" i="12" s="1"/>
  <c r="F337" i="8"/>
  <c r="S296" i="12"/>
  <c r="AC296" i="12" s="1"/>
  <c r="F167" i="8"/>
  <c r="T126" i="12"/>
  <c r="AD126" i="12" s="1"/>
  <c r="S126" i="12"/>
  <c r="AC126" i="12" s="1"/>
  <c r="G167" i="8"/>
  <c r="H163" i="8"/>
  <c r="D419" i="8"/>
  <c r="W289" i="12"/>
  <c r="AA289" i="12" s="1"/>
  <c r="X289" i="12"/>
  <c r="O330" i="8"/>
  <c r="Q330" i="8"/>
  <c r="R98" i="12"/>
  <c r="J139" i="8"/>
  <c r="AG454" i="12"/>
  <c r="R495" i="8"/>
  <c r="AH454" i="12"/>
  <c r="AJ454" i="12" s="1"/>
  <c r="V44" i="12"/>
  <c r="Z44" i="12" s="1"/>
  <c r="U44" i="12"/>
  <c r="Y44" i="12" s="1"/>
  <c r="N85" i="8"/>
  <c r="L85" i="8"/>
  <c r="D487" i="8"/>
  <c r="R62" i="3"/>
  <c r="K248" i="8"/>
  <c r="W379" i="12"/>
  <c r="Q420" i="8"/>
  <c r="O420" i="8"/>
  <c r="X379" i="12"/>
  <c r="AB379" i="12" s="1"/>
  <c r="E226" i="8"/>
  <c r="C329" i="8"/>
  <c r="AK444" i="12"/>
  <c r="AM444" i="12" s="1"/>
  <c r="S485" i="8"/>
  <c r="AL444" i="12"/>
  <c r="AN444" i="12" s="1"/>
  <c r="G313" i="8"/>
  <c r="F313" i="8"/>
  <c r="T272" i="12"/>
  <c r="AD272" i="12" s="1"/>
  <c r="S272" i="12"/>
  <c r="AC272" i="12" s="1"/>
  <c r="M289" i="8"/>
  <c r="M223" i="8"/>
  <c r="E334" i="8"/>
  <c r="I99" i="8"/>
  <c r="H229" i="8"/>
  <c r="X394" i="12"/>
  <c r="AB394" i="12" s="1"/>
  <c r="O435" i="8"/>
  <c r="Q435" i="8"/>
  <c r="W394" i="12"/>
  <c r="M363" i="8"/>
  <c r="K177" i="8"/>
  <c r="W68" i="15"/>
  <c r="X68" i="15"/>
  <c r="AB68" i="15" s="1"/>
  <c r="AG86" i="15"/>
  <c r="AH86" i="15"/>
  <c r="AJ86" i="15" s="1"/>
  <c r="J323" i="8"/>
  <c r="R282" i="12"/>
  <c r="AL30" i="14"/>
  <c r="AN30" i="14" s="1"/>
  <c r="AK30" i="14"/>
  <c r="AM30" i="14" s="1"/>
  <c r="C506" i="8"/>
  <c r="G460" i="8"/>
  <c r="T419" i="12"/>
  <c r="AD419" i="12" s="1"/>
  <c r="S419" i="12"/>
  <c r="F460" i="8"/>
  <c r="E183" i="8"/>
  <c r="S483" i="12"/>
  <c r="AC483" i="12" s="1"/>
  <c r="T483" i="12"/>
  <c r="AD483" i="12" s="1"/>
  <c r="F524" i="8"/>
  <c r="G524" i="8"/>
  <c r="Q421" i="8"/>
  <c r="X380" i="12"/>
  <c r="AB380" i="12" s="1"/>
  <c r="W380" i="12"/>
  <c r="O421" i="8"/>
  <c r="R361" i="8"/>
  <c r="AG320" i="12"/>
  <c r="AI320" i="12" s="1"/>
  <c r="AH320" i="12"/>
  <c r="AJ320" i="12" s="1"/>
  <c r="L169" i="8"/>
  <c r="V128" i="12"/>
  <c r="Z128" i="12" s="1"/>
  <c r="U128" i="12"/>
  <c r="Y128" i="12" s="1"/>
  <c r="N169" i="8"/>
  <c r="AH93" i="15"/>
  <c r="AJ93" i="15" s="1"/>
  <c r="AG93" i="15"/>
  <c r="AI93" i="15" s="1"/>
  <c r="M424" i="8"/>
  <c r="AG269" i="12"/>
  <c r="AI269" i="12" s="1"/>
  <c r="R310" i="8"/>
  <c r="AH269" i="12"/>
  <c r="AJ269" i="12" s="1"/>
  <c r="D382" i="8"/>
  <c r="D186" i="8"/>
  <c r="C252" i="8"/>
  <c r="M112" i="8"/>
  <c r="I221" i="8"/>
  <c r="C355" i="8"/>
  <c r="I95" i="8"/>
  <c r="AG11" i="15"/>
  <c r="AH11" i="15"/>
  <c r="AJ11" i="15" s="1"/>
  <c r="R72" i="3"/>
  <c r="Q264" i="8"/>
  <c r="O264" i="8"/>
  <c r="W223" i="12"/>
  <c r="AA223" i="12" s="1"/>
  <c r="X223" i="12"/>
  <c r="AB223" i="12" s="1"/>
  <c r="AG12" i="13"/>
  <c r="AI12" i="13" s="1"/>
  <c r="AH12" i="13"/>
  <c r="AJ12" i="13" s="1"/>
  <c r="D266" i="8"/>
  <c r="E448" i="8"/>
  <c r="W307" i="12"/>
  <c r="X307" i="12"/>
  <c r="AB307" i="12" s="1"/>
  <c r="O348" i="8"/>
  <c r="Q348" i="8"/>
  <c r="E313" i="8"/>
  <c r="Q307" i="8"/>
  <c r="W266" i="12"/>
  <c r="AA266" i="12" s="1"/>
  <c r="X266" i="12"/>
  <c r="AB266" i="12" s="1"/>
  <c r="O307" i="8"/>
  <c r="C443" i="8"/>
  <c r="C231" i="8"/>
  <c r="P538" i="8"/>
  <c r="O462" i="8"/>
  <c r="W421" i="12"/>
  <c r="AA421" i="12" s="1"/>
  <c r="Q462" i="8"/>
  <c r="X421" i="12"/>
  <c r="AB421" i="12" s="1"/>
  <c r="I84" i="8"/>
  <c r="K434" i="8"/>
  <c r="H538" i="8"/>
  <c r="P447" i="8"/>
  <c r="M171" i="8"/>
  <c r="V70" i="12"/>
  <c r="Z70" i="12" s="1"/>
  <c r="L111" i="8"/>
  <c r="N111" i="8"/>
  <c r="U70" i="12"/>
  <c r="Y70" i="12" s="1"/>
  <c r="I54" i="8"/>
  <c r="C292" i="8"/>
  <c r="C253" i="8"/>
  <c r="I404" i="8"/>
  <c r="AL92" i="3"/>
  <c r="AN92" i="3" s="1"/>
  <c r="AK92" i="3"/>
  <c r="AM92" i="3" s="1"/>
  <c r="AG98" i="15"/>
  <c r="AH98" i="15"/>
  <c r="AJ98" i="15" s="1"/>
  <c r="T87" i="15"/>
  <c r="AD87" i="15" s="1"/>
  <c r="S87" i="15"/>
  <c r="AC87" i="15" s="1"/>
  <c r="X32" i="3"/>
  <c r="AB32" i="3" s="1"/>
  <c r="W32" i="3"/>
  <c r="AA32" i="3" s="1"/>
  <c r="AK24" i="13"/>
  <c r="AM24" i="13" s="1"/>
  <c r="AL24" i="13"/>
  <c r="AN24" i="13" s="1"/>
  <c r="D468" i="8"/>
  <c r="S405" i="8"/>
  <c r="AL364" i="12"/>
  <c r="AN364" i="12" s="1"/>
  <c r="AK364" i="12"/>
  <c r="AM364" i="12" s="1"/>
  <c r="K128" i="8"/>
  <c r="D260" i="8"/>
  <c r="P305" i="8"/>
  <c r="S348" i="12"/>
  <c r="AC348" i="12" s="1"/>
  <c r="T348" i="12"/>
  <c r="AD348" i="12" s="1"/>
  <c r="F389" i="8"/>
  <c r="G389" i="8"/>
  <c r="U72" i="3"/>
  <c r="Y72" i="3" s="1"/>
  <c r="V72" i="3"/>
  <c r="Z72" i="3" s="1"/>
  <c r="M524" i="8"/>
  <c r="E135" i="8"/>
  <c r="S328" i="8"/>
  <c r="AK287" i="12"/>
  <c r="AM287" i="12" s="1"/>
  <c r="AL287" i="12"/>
  <c r="AN287" i="12" s="1"/>
  <c r="Q293" i="8"/>
  <c r="O293" i="8"/>
  <c r="X252" i="12"/>
  <c r="AB252" i="12" s="1"/>
  <c r="W252" i="12"/>
  <c r="F432" i="8"/>
  <c r="G432" i="8"/>
  <c r="T391" i="12"/>
  <c r="AD391" i="12" s="1"/>
  <c r="S391" i="12"/>
  <c r="D434" i="8"/>
  <c r="H408" i="8"/>
  <c r="J385" i="8"/>
  <c r="R344" i="12"/>
  <c r="I355" i="8"/>
  <c r="AK213" i="12"/>
  <c r="AM213" i="12" s="1"/>
  <c r="AL213" i="12"/>
  <c r="AN213" i="12" s="1"/>
  <c r="S254" i="8"/>
  <c r="R18" i="12"/>
  <c r="J59" i="8"/>
  <c r="K318" i="8"/>
  <c r="I264" i="8"/>
  <c r="R42" i="12"/>
  <c r="J83" i="8"/>
  <c r="AL50" i="15"/>
  <c r="AN50" i="15" s="1"/>
  <c r="AK50" i="15"/>
  <c r="AM50" i="15" s="1"/>
  <c r="AG319" i="12"/>
  <c r="AI319" i="12" s="1"/>
  <c r="AH319" i="12"/>
  <c r="AJ319" i="12" s="1"/>
  <c r="R360" i="8"/>
  <c r="E505" i="8"/>
  <c r="AK17" i="16"/>
  <c r="AM17" i="16" s="1"/>
  <c r="AL17" i="16"/>
  <c r="AN17" i="16" s="1"/>
  <c r="M228" i="8"/>
  <c r="T8" i="14"/>
  <c r="AD8" i="14" s="1"/>
  <c r="S8" i="14"/>
  <c r="K433" i="8"/>
  <c r="Q147" i="8"/>
  <c r="W106" i="12"/>
  <c r="AA106" i="12" s="1"/>
  <c r="X106" i="12"/>
  <c r="AB106" i="12" s="1"/>
  <c r="O147" i="8"/>
  <c r="H88" i="8"/>
  <c r="X7" i="13"/>
  <c r="W7" i="13"/>
  <c r="AA7" i="13" s="1"/>
  <c r="E128" i="8"/>
  <c r="R33" i="14"/>
  <c r="F297" i="8"/>
  <c r="S256" i="12"/>
  <c r="G297" i="8"/>
  <c r="T256" i="12"/>
  <c r="AD256" i="12" s="1"/>
  <c r="AG74" i="15"/>
  <c r="AH74" i="15"/>
  <c r="AJ74" i="15" s="1"/>
  <c r="R39" i="3"/>
  <c r="D251" i="8"/>
  <c r="E530" i="8"/>
  <c r="X85" i="3"/>
  <c r="AB85" i="3" s="1"/>
  <c r="W85" i="3"/>
  <c r="AA85" i="3" s="1"/>
  <c r="F536" i="8"/>
  <c r="S495" i="12"/>
  <c r="T495" i="12"/>
  <c r="AD495" i="12" s="1"/>
  <c r="G536" i="8"/>
  <c r="F267" i="8"/>
  <c r="S226" i="12"/>
  <c r="AC226" i="12" s="1"/>
  <c r="T226" i="12"/>
  <c r="AD226" i="12" s="1"/>
  <c r="G267" i="8"/>
  <c r="C520" i="8"/>
  <c r="N379" i="8"/>
  <c r="L379" i="8"/>
  <c r="V338" i="12"/>
  <c r="Z338" i="12" s="1"/>
  <c r="U338" i="12"/>
  <c r="Y338" i="12" s="1"/>
  <c r="P461" i="8"/>
  <c r="R276" i="8"/>
  <c r="AH235" i="12"/>
  <c r="AJ235" i="12" s="1"/>
  <c r="AG235" i="12"/>
  <c r="H196" i="8"/>
  <c r="R35" i="13"/>
  <c r="C63" i="8"/>
  <c r="E377" i="8"/>
  <c r="J234" i="8"/>
  <c r="R193" i="12"/>
  <c r="AG84" i="3"/>
  <c r="AI84" i="3" s="1"/>
  <c r="AH84" i="3"/>
  <c r="AJ84" i="3" s="1"/>
  <c r="R367" i="8"/>
  <c r="AH326" i="12"/>
  <c r="AJ326" i="12" s="1"/>
  <c r="AG326" i="12"/>
  <c r="AI326" i="12" s="1"/>
  <c r="AH437" i="12"/>
  <c r="AJ437" i="12" s="1"/>
  <c r="R478" i="8"/>
  <c r="AG437" i="12"/>
  <c r="AI437" i="12" s="1"/>
  <c r="AK173" i="12"/>
  <c r="AM173" i="12" s="1"/>
  <c r="S214" i="8"/>
  <c r="AL173" i="12"/>
  <c r="AN173" i="12" s="1"/>
  <c r="AH205" i="12"/>
  <c r="AJ205" i="12" s="1"/>
  <c r="AG205" i="12"/>
  <c r="AI205" i="12" s="1"/>
  <c r="R246" i="8"/>
  <c r="C341" i="8"/>
  <c r="AK322" i="12"/>
  <c r="AM322" i="12" s="1"/>
  <c r="AL322" i="12"/>
  <c r="AN322" i="12" s="1"/>
  <c r="S363" i="8"/>
  <c r="H74" i="8"/>
  <c r="E492" i="8"/>
  <c r="E324" i="8"/>
  <c r="K391" i="8"/>
  <c r="V21" i="14"/>
  <c r="Z21" i="14" s="1"/>
  <c r="U21" i="14"/>
  <c r="Y21" i="14" s="1"/>
  <c r="S299" i="8"/>
  <c r="AL258" i="12"/>
  <c r="AN258" i="12" s="1"/>
  <c r="AK258" i="12"/>
  <c r="AM258" i="12" s="1"/>
  <c r="D326" i="8"/>
  <c r="AK10" i="3"/>
  <c r="AM10" i="3" s="1"/>
  <c r="AL10" i="3"/>
  <c r="AN10" i="3" s="1"/>
  <c r="D521" i="8"/>
  <c r="D538" i="8"/>
  <c r="C158" i="8"/>
  <c r="AK223" i="12"/>
  <c r="AM223" i="12" s="1"/>
  <c r="S264" i="8"/>
  <c r="AL223" i="12"/>
  <c r="AN223" i="12" s="1"/>
  <c r="C76" i="8"/>
  <c r="AH214" i="12"/>
  <c r="AJ214" i="12" s="1"/>
  <c r="AG214" i="12"/>
  <c r="R255" i="8"/>
  <c r="AG28" i="13"/>
  <c r="AI28" i="13" s="1"/>
  <c r="AH28" i="13"/>
  <c r="AJ28" i="13" s="1"/>
  <c r="W66" i="3"/>
  <c r="AA66" i="3" s="1"/>
  <c r="X66" i="3"/>
  <c r="AB66" i="3" s="1"/>
  <c r="E138" i="8"/>
  <c r="S16" i="3"/>
  <c r="T16" i="3"/>
  <c r="AD16" i="3" s="1"/>
  <c r="R51" i="15"/>
  <c r="E421" i="8"/>
  <c r="X275" i="12"/>
  <c r="AB275" i="12" s="1"/>
  <c r="W275" i="12"/>
  <c r="AA275" i="12" s="1"/>
  <c r="O316" i="8"/>
  <c r="Q316" i="8"/>
  <c r="H357" i="8"/>
  <c r="K148" i="8"/>
  <c r="D211" i="8"/>
  <c r="AG53" i="15"/>
  <c r="AH53" i="15"/>
  <c r="AJ53" i="15" s="1"/>
  <c r="E280" i="8"/>
  <c r="M175" i="8"/>
  <c r="I417" i="8"/>
  <c r="X9" i="3"/>
  <c r="AB9" i="3" s="1"/>
  <c r="W9" i="3"/>
  <c r="R295" i="8"/>
  <c r="AG254" i="12"/>
  <c r="AI254" i="12" s="1"/>
  <c r="AH254" i="12"/>
  <c r="AJ254" i="12" s="1"/>
  <c r="C266" i="8"/>
  <c r="J224" i="8"/>
  <c r="R183" i="12"/>
  <c r="M356" i="8"/>
  <c r="H417" i="8"/>
  <c r="P132" i="8"/>
  <c r="R75" i="3"/>
  <c r="C497" i="8"/>
  <c r="S43" i="3"/>
  <c r="AC43" i="3" s="1"/>
  <c r="T43" i="3"/>
  <c r="AD43" i="3" s="1"/>
  <c r="P170" i="8"/>
  <c r="V429" i="12"/>
  <c r="Z429" i="12" s="1"/>
  <c r="N470" i="8"/>
  <c r="L470" i="8"/>
  <c r="U429" i="12"/>
  <c r="Y429" i="12" s="1"/>
  <c r="C529" i="8"/>
  <c r="K290" i="8"/>
  <c r="T86" i="3"/>
  <c r="AD86" i="3" s="1"/>
  <c r="S86" i="3"/>
  <c r="AC86" i="3" s="1"/>
  <c r="W243" i="12"/>
  <c r="AA243" i="12" s="1"/>
  <c r="X243" i="12"/>
  <c r="AB243" i="12" s="1"/>
  <c r="O284" i="8"/>
  <c r="Q284" i="8"/>
  <c r="H350" i="8"/>
  <c r="F96" i="8"/>
  <c r="G96" i="8"/>
  <c r="T55" i="12"/>
  <c r="AD55" i="12" s="1"/>
  <c r="S55" i="12"/>
  <c r="M205" i="8"/>
  <c r="R338" i="8"/>
  <c r="AG297" i="12"/>
  <c r="AH297" i="12"/>
  <c r="AJ297" i="12" s="1"/>
  <c r="E453" i="8"/>
  <c r="M292" i="8"/>
  <c r="R21" i="14"/>
  <c r="D445" i="8"/>
  <c r="H361" i="8"/>
  <c r="AH15" i="12"/>
  <c r="AJ15" i="12" s="1"/>
  <c r="R56" i="8"/>
  <c r="AG15" i="12"/>
  <c r="AI15" i="12" s="1"/>
  <c r="V7" i="13"/>
  <c r="Z7" i="13" s="1"/>
  <c r="U7" i="13"/>
  <c r="Y7" i="13" s="1"/>
  <c r="AG42" i="14"/>
  <c r="AH42" i="14"/>
  <c r="AJ42" i="14" s="1"/>
  <c r="R421" i="12"/>
  <c r="J462" i="8"/>
  <c r="C87" i="8"/>
  <c r="L373" i="8"/>
  <c r="V332" i="12"/>
  <c r="Z332" i="12" s="1"/>
  <c r="N373" i="8"/>
  <c r="U332" i="12"/>
  <c r="Y332" i="12" s="1"/>
  <c r="M436" i="8"/>
  <c r="K445" i="8"/>
  <c r="T410" i="12"/>
  <c r="AD410" i="12" s="1"/>
  <c r="G451" i="8"/>
  <c r="F451" i="8"/>
  <c r="S410" i="12"/>
  <c r="AC410" i="12" s="1"/>
  <c r="K211" i="8"/>
  <c r="W87" i="15"/>
  <c r="X87" i="15"/>
  <c r="AB87" i="15" s="1"/>
  <c r="N312" i="8"/>
  <c r="L312" i="8"/>
  <c r="U271" i="12"/>
  <c r="Y271" i="12" s="1"/>
  <c r="V271" i="12"/>
  <c r="Z271" i="12" s="1"/>
  <c r="AG224" i="12"/>
  <c r="R265" i="8"/>
  <c r="AH224" i="12"/>
  <c r="AJ224" i="12" s="1"/>
  <c r="W97" i="12"/>
  <c r="Q138" i="8"/>
  <c r="X97" i="12"/>
  <c r="AB97" i="12" s="1"/>
  <c r="O138" i="8"/>
  <c r="S89" i="15"/>
  <c r="T89" i="15"/>
  <c r="AD89" i="15" s="1"/>
  <c r="AG30" i="3"/>
  <c r="AI30" i="3" s="1"/>
  <c r="AH30" i="3"/>
  <c r="AJ30" i="3" s="1"/>
  <c r="T460" i="12"/>
  <c r="AD460" i="12" s="1"/>
  <c r="S460" i="12"/>
  <c r="AC460" i="12" s="1"/>
  <c r="G501" i="8"/>
  <c r="F501" i="8"/>
  <c r="H406" i="8"/>
  <c r="G285" i="8"/>
  <c r="S244" i="12"/>
  <c r="AC244" i="12" s="1"/>
  <c r="F285" i="8"/>
  <c r="T244" i="12"/>
  <c r="AD244" i="12" s="1"/>
  <c r="H304" i="8"/>
  <c r="F498" i="8"/>
  <c r="S457" i="12"/>
  <c r="AC457" i="12" s="1"/>
  <c r="T457" i="12"/>
  <c r="AD457" i="12" s="1"/>
  <c r="G498" i="8"/>
  <c r="R389" i="8"/>
  <c r="AH348" i="12"/>
  <c r="AJ348" i="12" s="1"/>
  <c r="AG348" i="12"/>
  <c r="N502" i="8"/>
  <c r="L502" i="8"/>
  <c r="U461" i="12"/>
  <c r="Y461" i="12" s="1"/>
  <c r="V461" i="12"/>
  <c r="Z461" i="12" s="1"/>
  <c r="L192" i="8"/>
  <c r="U151" i="12"/>
  <c r="Y151" i="12" s="1"/>
  <c r="V151" i="12"/>
  <c r="Z151" i="12" s="1"/>
  <c r="N192" i="8"/>
  <c r="U86" i="12"/>
  <c r="Y86" i="12" s="1"/>
  <c r="V86" i="12"/>
  <c r="Z86" i="12" s="1"/>
  <c r="N127" i="8"/>
  <c r="L127" i="8"/>
  <c r="M501" i="8"/>
  <c r="T34" i="13"/>
  <c r="AD34" i="13" s="1"/>
  <c r="S34" i="13"/>
  <c r="AC34" i="13" s="1"/>
  <c r="X245" i="12"/>
  <c r="Q286" i="8"/>
  <c r="W245" i="12"/>
  <c r="AA245" i="12" s="1"/>
  <c r="O286" i="8"/>
  <c r="H218" i="8"/>
  <c r="J183" i="8"/>
  <c r="R142" i="12"/>
  <c r="M313" i="8"/>
  <c r="S60" i="8"/>
  <c r="AK19" i="12"/>
  <c r="AM19" i="12" s="1"/>
  <c r="AL19" i="12"/>
  <c r="AN19" i="12" s="1"/>
  <c r="N267" i="8"/>
  <c r="L267" i="8"/>
  <c r="V226" i="12"/>
  <c r="Z226" i="12" s="1"/>
  <c r="U226" i="12"/>
  <c r="Y226" i="12" s="1"/>
  <c r="R79" i="12"/>
  <c r="J120" i="8"/>
  <c r="AL14" i="15"/>
  <c r="AN14" i="15" s="1"/>
  <c r="AK14" i="15"/>
  <c r="AM14" i="15" s="1"/>
  <c r="H542" i="8"/>
  <c r="K232" i="8"/>
  <c r="S229" i="12"/>
  <c r="F270" i="8"/>
  <c r="T229" i="12"/>
  <c r="AD229" i="12" s="1"/>
  <c r="G270" i="8"/>
  <c r="AK52" i="15"/>
  <c r="AM52" i="15" s="1"/>
  <c r="AL52" i="15"/>
  <c r="AN52" i="15" s="1"/>
  <c r="R198" i="12"/>
  <c r="J239" i="8"/>
  <c r="I180" i="8"/>
  <c r="K350" i="8"/>
  <c r="S59" i="3"/>
  <c r="AC59" i="3" s="1"/>
  <c r="T59" i="3"/>
  <c r="AD59" i="3" s="1"/>
  <c r="K100" i="8"/>
  <c r="R91" i="15"/>
  <c r="C338" i="8"/>
  <c r="K293" i="8"/>
  <c r="M51" i="8"/>
  <c r="X262" i="12"/>
  <c r="AB262" i="12" s="1"/>
  <c r="O303" i="8"/>
  <c r="Q303" i="8"/>
  <c r="W262" i="12"/>
  <c r="F131" i="8"/>
  <c r="G131" i="8"/>
  <c r="S90" i="12"/>
  <c r="T90" i="12"/>
  <c r="AD90" i="12" s="1"/>
  <c r="AK73" i="3"/>
  <c r="AM73" i="3" s="1"/>
  <c r="AL73" i="3"/>
  <c r="AN73" i="3" s="1"/>
  <c r="X424" i="12"/>
  <c r="AB424" i="12" s="1"/>
  <c r="W424" i="12"/>
  <c r="O465" i="8"/>
  <c r="Q465" i="8"/>
  <c r="D462" i="8"/>
  <c r="W28" i="12"/>
  <c r="AA28" i="12" s="1"/>
  <c r="O69" i="8"/>
  <c r="X28" i="12"/>
  <c r="Q69" i="8"/>
  <c r="AH99" i="12"/>
  <c r="AJ99" i="12" s="1"/>
  <c r="AG99" i="12"/>
  <c r="AI99" i="12" s="1"/>
  <c r="R140" i="8"/>
  <c r="M235" i="8"/>
  <c r="R461" i="12"/>
  <c r="J502" i="8"/>
  <c r="J398" i="8"/>
  <c r="R357" i="12"/>
  <c r="M148" i="8"/>
  <c r="M353" i="8"/>
  <c r="H348" i="8"/>
  <c r="H148" i="8"/>
  <c r="I282" i="8"/>
  <c r="AH376" i="12"/>
  <c r="AJ376" i="12" s="1"/>
  <c r="R417" i="8"/>
  <c r="AG376" i="12"/>
  <c r="AI376" i="12" s="1"/>
  <c r="L165" i="8"/>
  <c r="V124" i="12"/>
  <c r="Z124" i="12" s="1"/>
  <c r="U124" i="12"/>
  <c r="Y124" i="12" s="1"/>
  <c r="N165" i="8"/>
  <c r="C138" i="8"/>
  <c r="K171" i="8"/>
  <c r="P537" i="8"/>
  <c r="E456" i="8"/>
  <c r="U23" i="13"/>
  <c r="Y23" i="13" s="1"/>
  <c r="V23" i="13"/>
  <c r="Z23" i="13" s="1"/>
  <c r="M322" i="8"/>
  <c r="O339" i="8"/>
  <c r="Q339" i="8"/>
  <c r="X298" i="12"/>
  <c r="AB298" i="12" s="1"/>
  <c r="W298" i="12"/>
  <c r="AA298" i="12" s="1"/>
  <c r="D401" i="8"/>
  <c r="R365" i="8"/>
  <c r="AH324" i="12"/>
  <c r="AJ324" i="12" s="1"/>
  <c r="AG324" i="12"/>
  <c r="AI324" i="12" s="1"/>
  <c r="P115" i="8"/>
  <c r="M494" i="8"/>
  <c r="AK43" i="14"/>
  <c r="AL43" i="14"/>
  <c r="AN43" i="14" s="1"/>
  <c r="C162" i="8"/>
  <c r="M339" i="8"/>
  <c r="C148" i="8"/>
  <c r="AG20" i="12"/>
  <c r="AI20" i="12" s="1"/>
  <c r="AH20" i="12"/>
  <c r="AJ20" i="12" s="1"/>
  <c r="R61" i="8"/>
  <c r="M522" i="8"/>
  <c r="U371" i="12"/>
  <c r="Y371" i="12" s="1"/>
  <c r="N412" i="8"/>
  <c r="L412" i="8"/>
  <c r="V371" i="12"/>
  <c r="Z371" i="12" s="1"/>
  <c r="S270" i="12"/>
  <c r="AC270" i="12" s="1"/>
  <c r="T270" i="12"/>
  <c r="AD270" i="12" s="1"/>
  <c r="F311" i="8"/>
  <c r="G311" i="8"/>
  <c r="R166" i="8"/>
  <c r="AH125" i="12"/>
  <c r="AJ125" i="12" s="1"/>
  <c r="AG125" i="12"/>
  <c r="AI125" i="12" s="1"/>
  <c r="R46" i="3"/>
  <c r="G347" i="8"/>
  <c r="F347" i="8"/>
  <c r="T306" i="12"/>
  <c r="AD306" i="12" s="1"/>
  <c r="S306" i="12"/>
  <c r="AC306" i="12" s="1"/>
  <c r="AH30" i="12"/>
  <c r="AJ30" i="12" s="1"/>
  <c r="AG30" i="12"/>
  <c r="R71" i="8"/>
  <c r="K513" i="8"/>
  <c r="D485" i="8"/>
  <c r="W107" i="15"/>
  <c r="X107" i="15"/>
  <c r="AB107" i="15" s="1"/>
  <c r="M305" i="8"/>
  <c r="X19" i="16"/>
  <c r="W19" i="16"/>
  <c r="AA19" i="16" s="1"/>
  <c r="M276" i="8"/>
  <c r="AG162" i="12"/>
  <c r="AH162" i="12"/>
  <c r="AJ162" i="12" s="1"/>
  <c r="R203" i="8"/>
  <c r="R51" i="3"/>
  <c r="R400" i="8"/>
  <c r="AH359" i="12"/>
  <c r="AJ359" i="12" s="1"/>
  <c r="AG359" i="12"/>
  <c r="AI359" i="12" s="1"/>
  <c r="M464" i="8"/>
  <c r="E50" i="8"/>
  <c r="C390" i="8"/>
  <c r="D70" i="8"/>
  <c r="E387" i="8"/>
  <c r="R45" i="3"/>
  <c r="AG490" i="12"/>
  <c r="R531" i="8"/>
  <c r="AH490" i="12"/>
  <c r="AJ490" i="12" s="1"/>
  <c r="E179" i="8"/>
  <c r="X23" i="15"/>
  <c r="AB23" i="15" s="1"/>
  <c r="W23" i="15"/>
  <c r="R85" i="12"/>
  <c r="J126" i="8"/>
  <c r="P534" i="8"/>
  <c r="I229" i="8"/>
  <c r="AG26" i="12"/>
  <c r="AH26" i="12"/>
  <c r="AJ26" i="12" s="1"/>
  <c r="R67" i="8"/>
  <c r="K164" i="8"/>
  <c r="R497" i="12"/>
  <c r="J538" i="8"/>
  <c r="H280" i="8"/>
  <c r="I203" i="8"/>
  <c r="AK67" i="3"/>
  <c r="AM67" i="3" s="1"/>
  <c r="AL67" i="3"/>
  <c r="AN67" i="3" s="1"/>
  <c r="N437" i="8"/>
  <c r="V396" i="12"/>
  <c r="Z396" i="12" s="1"/>
  <c r="L437" i="8"/>
  <c r="U396" i="12"/>
  <c r="Y396" i="12" s="1"/>
  <c r="T498" i="12"/>
  <c r="AD498" i="12" s="1"/>
  <c r="G539" i="8"/>
  <c r="S498" i="12"/>
  <c r="AC498" i="12" s="1"/>
  <c r="F539" i="8"/>
  <c r="E211" i="8"/>
  <c r="T29" i="13"/>
  <c r="AD29" i="13" s="1"/>
  <c r="S29" i="13"/>
  <c r="AC29" i="13" s="1"/>
  <c r="V58" i="15"/>
  <c r="Z58" i="15" s="1"/>
  <c r="U58" i="15"/>
  <c r="C414" i="8"/>
  <c r="M455" i="8"/>
  <c r="M166" i="8"/>
  <c r="M118" i="8"/>
  <c r="J216" i="8"/>
  <c r="R175" i="12"/>
  <c r="E525" i="8"/>
  <c r="H455" i="8"/>
  <c r="F185" i="8"/>
  <c r="G185" i="8"/>
  <c r="S144" i="12"/>
  <c r="T144" i="12"/>
  <c r="AD144" i="12" s="1"/>
  <c r="I91" i="8"/>
  <c r="K464" i="8"/>
  <c r="O366" i="8"/>
  <c r="Q366" i="8"/>
  <c r="W325" i="12"/>
  <c r="AA325" i="12" s="1"/>
  <c r="X325" i="12"/>
  <c r="AB325" i="12" s="1"/>
  <c r="K388" i="8"/>
  <c r="AL29" i="3"/>
  <c r="AN29" i="3" s="1"/>
  <c r="AK29" i="3"/>
  <c r="AM29" i="3" s="1"/>
  <c r="E451" i="8"/>
  <c r="P335" i="8"/>
  <c r="AH282" i="12"/>
  <c r="AJ282" i="12" s="1"/>
  <c r="R323" i="8"/>
  <c r="AG282" i="12"/>
  <c r="AI282" i="12" s="1"/>
  <c r="P156" i="8"/>
  <c r="J471" i="8"/>
  <c r="R430" i="12"/>
  <c r="AH27" i="12"/>
  <c r="AJ27" i="12" s="1"/>
  <c r="R68" i="8"/>
  <c r="AG27" i="12"/>
  <c r="AI27" i="12" s="1"/>
  <c r="P406" i="8"/>
  <c r="V71" i="12"/>
  <c r="Z71" i="12" s="1"/>
  <c r="L112" i="8"/>
  <c r="U71" i="12"/>
  <c r="Y71" i="12" s="1"/>
  <c r="N112" i="8"/>
  <c r="M396" i="8"/>
  <c r="X15" i="3"/>
  <c r="AB15" i="3" s="1"/>
  <c r="W15" i="3"/>
  <c r="AA15" i="3" s="1"/>
  <c r="AH12" i="16"/>
  <c r="AJ12" i="16" s="1"/>
  <c r="AG12" i="16"/>
  <c r="I176" i="8"/>
  <c r="AH12" i="14"/>
  <c r="AJ12" i="14" s="1"/>
  <c r="AG12" i="14"/>
  <c r="S366" i="8"/>
  <c r="AK325" i="12"/>
  <c r="AM325" i="12" s="1"/>
  <c r="AL325" i="12"/>
  <c r="AN325" i="12" s="1"/>
  <c r="S465" i="8"/>
  <c r="AL424" i="12"/>
  <c r="AN424" i="12" s="1"/>
  <c r="AK424" i="12"/>
  <c r="AM424" i="12" s="1"/>
  <c r="D548" i="8"/>
  <c r="H432" i="8"/>
  <c r="R28" i="15"/>
  <c r="K348" i="8"/>
  <c r="V100" i="15"/>
  <c r="Z100" i="15" s="1"/>
  <c r="U100" i="15"/>
  <c r="Y100" i="15" s="1"/>
  <c r="P546" i="8"/>
  <c r="C504" i="8"/>
  <c r="H377" i="8"/>
  <c r="R70" i="3"/>
  <c r="AH84" i="12"/>
  <c r="AJ84" i="12" s="1"/>
  <c r="AG84" i="12"/>
  <c r="AI84" i="12" s="1"/>
  <c r="R125" i="8"/>
  <c r="L478" i="8"/>
  <c r="V437" i="12"/>
  <c r="Z437" i="12" s="1"/>
  <c r="N478" i="8"/>
  <c r="U437" i="12"/>
  <c r="Y437" i="12" s="1"/>
  <c r="G194" i="8"/>
  <c r="S153" i="12"/>
  <c r="AC153" i="12" s="1"/>
  <c r="T153" i="12"/>
  <c r="AD153" i="12" s="1"/>
  <c r="F194" i="8"/>
  <c r="X101" i="3"/>
  <c r="AB101" i="3" s="1"/>
  <c r="W101" i="3"/>
  <c r="W271" i="12"/>
  <c r="AA271" i="12" s="1"/>
  <c r="Q312" i="8"/>
  <c r="X271" i="12"/>
  <c r="O312" i="8"/>
  <c r="AL63" i="12"/>
  <c r="AN63" i="12" s="1"/>
  <c r="AK63" i="12"/>
  <c r="AM63" i="12" s="1"/>
  <c r="S104" i="8"/>
  <c r="AG38" i="3"/>
  <c r="AI38" i="3" s="1"/>
  <c r="AH38" i="3"/>
  <c r="AJ38" i="3" s="1"/>
  <c r="P340" i="8"/>
  <c r="K112" i="8"/>
  <c r="J116" i="8"/>
  <c r="R75" i="12"/>
  <c r="AL36" i="12"/>
  <c r="AN36" i="12" s="1"/>
  <c r="AK36" i="12"/>
  <c r="AM36" i="12" s="1"/>
  <c r="S77" i="8"/>
  <c r="AL246" i="12"/>
  <c r="AN246" i="12" s="1"/>
  <c r="AK246" i="12"/>
  <c r="AM246" i="12" s="1"/>
  <c r="S287" i="8"/>
  <c r="X42" i="15"/>
  <c r="AB42" i="15" s="1"/>
  <c r="W42" i="15"/>
  <c r="I490" i="8"/>
  <c r="M370" i="8"/>
  <c r="R24" i="13"/>
  <c r="W318" i="12"/>
  <c r="AA318" i="12" s="1"/>
  <c r="Q359" i="8"/>
  <c r="X318" i="12"/>
  <c r="AB318" i="12" s="1"/>
  <c r="O359" i="8"/>
  <c r="E435" i="8"/>
  <c r="C310" i="8"/>
  <c r="L301" i="8"/>
  <c r="N301" i="8"/>
  <c r="U260" i="12"/>
  <c r="V260" i="12"/>
  <c r="Z260" i="12" s="1"/>
  <c r="M548" i="8"/>
  <c r="S299" i="12"/>
  <c r="AC299" i="12" s="1"/>
  <c r="G340" i="8"/>
  <c r="F340" i="8"/>
  <c r="T299" i="12"/>
  <c r="AD299" i="12" s="1"/>
  <c r="R421" i="8"/>
  <c r="AH380" i="12"/>
  <c r="AJ380" i="12" s="1"/>
  <c r="AG380" i="12"/>
  <c r="O91" i="8"/>
  <c r="W50" i="12"/>
  <c r="Q91" i="8"/>
  <c r="X50" i="12"/>
  <c r="AB50" i="12" s="1"/>
  <c r="M279" i="8"/>
  <c r="P497" i="8"/>
  <c r="AH96" i="12"/>
  <c r="AJ96" i="12" s="1"/>
  <c r="AG96" i="12"/>
  <c r="R137" i="8"/>
  <c r="AK254" i="12"/>
  <c r="AM254" i="12" s="1"/>
  <c r="AL254" i="12"/>
  <c r="AN254" i="12" s="1"/>
  <c r="S295" i="8"/>
  <c r="N137" i="8"/>
  <c r="U96" i="12"/>
  <c r="Y96" i="12" s="1"/>
  <c r="V96" i="12"/>
  <c r="Z96" i="12" s="1"/>
  <c r="L137" i="8"/>
  <c r="AG276" i="12"/>
  <c r="AI276" i="12" s="1"/>
  <c r="AH276" i="12"/>
  <c r="AJ276" i="12" s="1"/>
  <c r="R317" i="8"/>
  <c r="W14" i="14"/>
  <c r="AA14" i="14" s="1"/>
  <c r="X14" i="14"/>
  <c r="E306" i="8"/>
  <c r="P328" i="8"/>
  <c r="D461" i="8"/>
  <c r="F236" i="8"/>
  <c r="S195" i="12"/>
  <c r="T195" i="12"/>
  <c r="AD195" i="12" s="1"/>
  <c r="G236" i="8"/>
  <c r="X212" i="12"/>
  <c r="AB212" i="12" s="1"/>
  <c r="W212" i="12"/>
  <c r="AA212" i="12" s="1"/>
  <c r="Q253" i="8"/>
  <c r="O253" i="8"/>
  <c r="L86" i="8"/>
  <c r="N86" i="8"/>
  <c r="U45" i="12"/>
  <c r="Y45" i="12" s="1"/>
  <c r="V45" i="12"/>
  <c r="Z45" i="12" s="1"/>
  <c r="AK34" i="13"/>
  <c r="AM34" i="13" s="1"/>
  <c r="AL34" i="13"/>
  <c r="AN34" i="13" s="1"/>
  <c r="K336" i="8"/>
  <c r="R299" i="12"/>
  <c r="J340" i="8"/>
  <c r="M358" i="8"/>
  <c r="AK90" i="15"/>
  <c r="AM90" i="15" s="1"/>
  <c r="AL90" i="15"/>
  <c r="AN90" i="15" s="1"/>
  <c r="W193" i="12"/>
  <c r="AA193" i="12" s="1"/>
  <c r="O234" i="8"/>
  <c r="Q234" i="8"/>
  <c r="X193" i="12"/>
  <c r="AB193" i="12" s="1"/>
  <c r="S36" i="14"/>
  <c r="T36" i="14"/>
  <c r="AD36" i="14" s="1"/>
  <c r="H532" i="8"/>
  <c r="I305" i="8"/>
  <c r="U283" i="12"/>
  <c r="Y283" i="12" s="1"/>
  <c r="N324" i="8"/>
  <c r="L324" i="8"/>
  <c r="V283" i="12"/>
  <c r="Z283" i="12" s="1"/>
  <c r="M234" i="8"/>
  <c r="AK241" i="12"/>
  <c r="AM241" i="12" s="1"/>
  <c r="AL241" i="12"/>
  <c r="AN241" i="12" s="1"/>
  <c r="S282" i="8"/>
  <c r="R130" i="12"/>
  <c r="J171" i="8"/>
  <c r="H420" i="8"/>
  <c r="K470" i="8"/>
  <c r="H346" i="8"/>
  <c r="D198" i="8"/>
  <c r="T106" i="3"/>
  <c r="AD106" i="3" s="1"/>
  <c r="S106" i="3"/>
  <c r="D329" i="8"/>
  <c r="W73" i="15"/>
  <c r="AA73" i="15" s="1"/>
  <c r="X73" i="15"/>
  <c r="AB73" i="15" s="1"/>
  <c r="P138" i="8"/>
  <c r="W510" i="12"/>
  <c r="AA510" i="12" s="1"/>
  <c r="Q551" i="8"/>
  <c r="X510" i="12"/>
  <c r="AB510" i="12" s="1"/>
  <c r="O551" i="8"/>
  <c r="X16" i="13"/>
  <c r="AB16" i="13" s="1"/>
  <c r="W16" i="13"/>
  <c r="G494" i="8"/>
  <c r="F494" i="8"/>
  <c r="T453" i="12"/>
  <c r="AD453" i="12" s="1"/>
  <c r="S453" i="12"/>
  <c r="AC453" i="12" s="1"/>
  <c r="H93" i="8"/>
  <c r="M286" i="8"/>
  <c r="AH122" i="12"/>
  <c r="AJ122" i="12" s="1"/>
  <c r="R163" i="8"/>
  <c r="AG122" i="12"/>
  <c r="AI122" i="12" s="1"/>
  <c r="F299" i="8"/>
  <c r="S258" i="12"/>
  <c r="AC258" i="12" s="1"/>
  <c r="G299" i="8"/>
  <c r="T258" i="12"/>
  <c r="AD258" i="12" s="1"/>
  <c r="X26" i="3"/>
  <c r="AB26" i="3" s="1"/>
  <c r="W26" i="3"/>
  <c r="AA26" i="3" s="1"/>
  <c r="D244" i="8"/>
  <c r="C410" i="8"/>
  <c r="L228" i="8"/>
  <c r="U187" i="12"/>
  <c r="Y187" i="12" s="1"/>
  <c r="N228" i="8"/>
  <c r="V187" i="12"/>
  <c r="Z187" i="12" s="1"/>
  <c r="P259" i="8"/>
  <c r="S13" i="13"/>
  <c r="AC13" i="13" s="1"/>
  <c r="T13" i="13"/>
  <c r="AD13" i="13" s="1"/>
  <c r="M304" i="8"/>
  <c r="P401" i="8"/>
  <c r="AK25" i="12"/>
  <c r="AM25" i="12" s="1"/>
  <c r="S66" i="8"/>
  <c r="AL25" i="12"/>
  <c r="AN25" i="12" s="1"/>
  <c r="D271" i="8"/>
  <c r="R287" i="12"/>
  <c r="J328" i="8"/>
  <c r="R15" i="14"/>
  <c r="E171" i="8"/>
  <c r="AK38" i="14"/>
  <c r="AM38" i="14" s="1"/>
  <c r="AL38" i="14"/>
  <c r="AN38" i="14" s="1"/>
  <c r="W77" i="3"/>
  <c r="X77" i="3"/>
  <c r="AB77" i="3" s="1"/>
  <c r="R32" i="13"/>
  <c r="K552" i="8"/>
  <c r="AK504" i="12"/>
  <c r="AM504" i="12" s="1"/>
  <c r="S545" i="8"/>
  <c r="AL504" i="12"/>
  <c r="AN504" i="12" s="1"/>
  <c r="E87" i="8"/>
  <c r="L269" i="8"/>
  <c r="U228" i="12"/>
  <c r="Y228" i="12" s="1"/>
  <c r="V228" i="12"/>
  <c r="Z228" i="12" s="1"/>
  <c r="N269" i="8"/>
  <c r="AK304" i="12"/>
  <c r="AM304" i="12" s="1"/>
  <c r="AL304" i="12"/>
  <c r="AN304" i="12" s="1"/>
  <c r="S345" i="8"/>
  <c r="AK479" i="12"/>
  <c r="AM479" i="12" s="1"/>
  <c r="AL479" i="12"/>
  <c r="AN479" i="12" s="1"/>
  <c r="S520" i="8"/>
  <c r="R55" i="15"/>
  <c r="K51" i="8"/>
  <c r="R38" i="14"/>
  <c r="C488" i="8"/>
  <c r="S189" i="8"/>
  <c r="AL148" i="12"/>
  <c r="AN148" i="12" s="1"/>
  <c r="AK148" i="12"/>
  <c r="AM148" i="12" s="1"/>
  <c r="M71" i="8"/>
  <c r="I179" i="8"/>
  <c r="E180" i="8"/>
  <c r="AH14" i="14"/>
  <c r="AJ14" i="14" s="1"/>
  <c r="AG14" i="14"/>
  <c r="AG301" i="12"/>
  <c r="R342" i="8"/>
  <c r="AH301" i="12"/>
  <c r="AJ301" i="12" s="1"/>
  <c r="M198" i="8"/>
  <c r="L77" i="8"/>
  <c r="U36" i="12"/>
  <c r="Y36" i="12" s="1"/>
  <c r="N77" i="8"/>
  <c r="V36" i="12"/>
  <c r="Z36" i="12" s="1"/>
  <c r="E518" i="8"/>
  <c r="AK32" i="14"/>
  <c r="AM32" i="14" s="1"/>
  <c r="AL32" i="14"/>
  <c r="AN32" i="14" s="1"/>
  <c r="S254" i="12"/>
  <c r="AC254" i="12" s="1"/>
  <c r="T254" i="12"/>
  <c r="AD254" i="12" s="1"/>
  <c r="F295" i="8"/>
  <c r="G295" i="8"/>
  <c r="S55" i="8"/>
  <c r="AK14" i="12"/>
  <c r="AM14" i="12" s="1"/>
  <c r="AL14" i="12"/>
  <c r="AN14" i="12" s="1"/>
  <c r="K233" i="8"/>
  <c r="O149" i="8"/>
  <c r="Q149" i="8"/>
  <c r="X108" i="12"/>
  <c r="AB108" i="12" s="1"/>
  <c r="W108" i="12"/>
  <c r="W87" i="12"/>
  <c r="X87" i="12"/>
  <c r="AB87" i="12" s="1"/>
  <c r="O128" i="8"/>
  <c r="Q128" i="8"/>
  <c r="H123" i="8"/>
  <c r="V10" i="3"/>
  <c r="Z10" i="3" s="1"/>
  <c r="U10" i="3"/>
  <c r="Y10" i="3" s="1"/>
  <c r="E219" i="8"/>
  <c r="K337" i="8"/>
  <c r="N380" i="8"/>
  <c r="L380" i="8"/>
  <c r="U339" i="12"/>
  <c r="Y339" i="12" s="1"/>
  <c r="V339" i="12"/>
  <c r="Z339" i="12" s="1"/>
  <c r="L235" i="8"/>
  <c r="U194" i="12"/>
  <c r="Y194" i="12" s="1"/>
  <c r="V194" i="12"/>
  <c r="Z194" i="12" s="1"/>
  <c r="N235" i="8"/>
  <c r="X47" i="3"/>
  <c r="AB47" i="3" s="1"/>
  <c r="W47" i="3"/>
  <c r="AA47" i="3" s="1"/>
  <c r="AK22" i="14"/>
  <c r="AM22" i="14" s="1"/>
  <c r="AL22" i="14"/>
  <c r="AN22" i="14" s="1"/>
  <c r="S507" i="8"/>
  <c r="AK466" i="12"/>
  <c r="AM466" i="12" s="1"/>
  <c r="AL466" i="12"/>
  <c r="AN466" i="12" s="1"/>
  <c r="AG60" i="3"/>
  <c r="AI60" i="3" s="1"/>
  <c r="AH60" i="3"/>
  <c r="AJ60" i="3" s="1"/>
  <c r="I356" i="8"/>
  <c r="T353" i="12"/>
  <c r="AD353" i="12" s="1"/>
  <c r="G394" i="8"/>
  <c r="F394" i="8"/>
  <c r="S353" i="12"/>
  <c r="H433" i="8"/>
  <c r="AK242" i="12"/>
  <c r="AM242" i="12" s="1"/>
  <c r="AL242" i="12"/>
  <c r="AN242" i="12" s="1"/>
  <c r="S283" i="8"/>
  <c r="AG78" i="15"/>
  <c r="AH78" i="15"/>
  <c r="AJ78" i="15" s="1"/>
  <c r="Q314" i="8"/>
  <c r="W273" i="12"/>
  <c r="AA273" i="12" s="1"/>
  <c r="X273" i="12"/>
  <c r="O314" i="8"/>
  <c r="R77" i="15"/>
  <c r="X60" i="15"/>
  <c r="W60" i="15"/>
  <c r="AA60" i="15" s="1"/>
  <c r="K508" i="8"/>
  <c r="F116" i="8"/>
  <c r="T75" i="12"/>
  <c r="AD75" i="12" s="1"/>
  <c r="G116" i="8"/>
  <c r="S75" i="12"/>
  <c r="E357" i="8"/>
  <c r="I325" i="8"/>
  <c r="M493" i="8"/>
  <c r="E470" i="8"/>
  <c r="AG58" i="3"/>
  <c r="AH58" i="3"/>
  <c r="AJ58" i="3" s="1"/>
  <c r="P290" i="8"/>
  <c r="C192" i="8"/>
  <c r="X36" i="15"/>
  <c r="W36" i="15"/>
  <c r="AA36" i="15" s="1"/>
  <c r="P349" i="8"/>
  <c r="T62" i="3"/>
  <c r="AD62" i="3" s="1"/>
  <c r="S62" i="3"/>
  <c r="AC62" i="3" s="1"/>
  <c r="P521" i="8"/>
  <c r="P134" i="8"/>
  <c r="X27" i="3"/>
  <c r="AB27" i="3" s="1"/>
  <c r="W27" i="3"/>
  <c r="K175" i="8"/>
  <c r="C302" i="8"/>
  <c r="C274" i="8"/>
  <c r="V449" i="12"/>
  <c r="Z449" i="12" s="1"/>
  <c r="N490" i="8"/>
  <c r="L490" i="8"/>
  <c r="U449" i="12"/>
  <c r="Y449" i="12" s="1"/>
  <c r="H261" i="8"/>
  <c r="V483" i="12"/>
  <c r="Z483" i="12" s="1"/>
  <c r="U483" i="12"/>
  <c r="Y483" i="12" s="1"/>
  <c r="L524" i="8"/>
  <c r="N524" i="8"/>
  <c r="T11" i="3"/>
  <c r="AD11" i="3" s="1"/>
  <c r="S11" i="3"/>
  <c r="T36" i="13"/>
  <c r="AD36" i="13" s="1"/>
  <c r="S36" i="13"/>
  <c r="X21" i="15"/>
  <c r="AB21" i="15" s="1"/>
  <c r="W21" i="15"/>
  <c r="R41" i="12"/>
  <c r="J82" i="8"/>
  <c r="AH504" i="12"/>
  <c r="AJ504" i="12" s="1"/>
  <c r="AG504" i="12"/>
  <c r="R545" i="8"/>
  <c r="C313" i="8"/>
  <c r="AG272" i="12"/>
  <c r="AH272" i="12"/>
  <c r="AJ272" i="12" s="1"/>
  <c r="R313" i="8"/>
  <c r="D245" i="8"/>
  <c r="X61" i="3"/>
  <c r="AB61" i="3" s="1"/>
  <c r="W61" i="3"/>
  <c r="W105" i="15"/>
  <c r="AA105" i="15" s="1"/>
  <c r="X105" i="15"/>
  <c r="AB105" i="15" s="1"/>
  <c r="U510" i="12"/>
  <c r="Y510" i="12" s="1"/>
  <c r="L551" i="8"/>
  <c r="N551" i="8"/>
  <c r="V510" i="12"/>
  <c r="Z510" i="12" s="1"/>
  <c r="X29" i="15"/>
  <c r="AB29" i="15" s="1"/>
  <c r="W29" i="15"/>
  <c r="C50" i="8"/>
  <c r="G462" i="8"/>
  <c r="S421" i="12"/>
  <c r="F462" i="8"/>
  <c r="T421" i="12"/>
  <c r="AD421" i="12" s="1"/>
  <c r="I401" i="8"/>
  <c r="R245" i="8"/>
  <c r="AG204" i="12"/>
  <c r="AI204" i="12" s="1"/>
  <c r="AH204" i="12"/>
  <c r="AJ204" i="12" s="1"/>
  <c r="U101" i="3"/>
  <c r="V101" i="3"/>
  <c r="Z101" i="3" s="1"/>
  <c r="V14" i="12"/>
  <c r="Z14" i="12" s="1"/>
  <c r="U14" i="12"/>
  <c r="Y14" i="12" s="1"/>
  <c r="N55" i="8"/>
  <c r="L55" i="8"/>
  <c r="C552" i="8"/>
  <c r="K456" i="8"/>
  <c r="M94" i="8"/>
  <c r="E529" i="8"/>
  <c r="D405" i="8"/>
  <c r="N282" i="8"/>
  <c r="L282" i="8"/>
  <c r="U241" i="12"/>
  <c r="Y241" i="12" s="1"/>
  <c r="V241" i="12"/>
  <c r="Z241" i="12" s="1"/>
  <c r="V79" i="12"/>
  <c r="Z79" i="12" s="1"/>
  <c r="U79" i="12"/>
  <c r="Y79" i="12" s="1"/>
  <c r="N120" i="8"/>
  <c r="L120" i="8"/>
  <c r="X20" i="13"/>
  <c r="W20" i="13"/>
  <c r="AA20" i="13" s="1"/>
  <c r="T486" i="12"/>
  <c r="AD486" i="12" s="1"/>
  <c r="S486" i="12"/>
  <c r="AC486" i="12" s="1"/>
  <c r="F527" i="8"/>
  <c r="G527" i="8"/>
  <c r="S187" i="12"/>
  <c r="AC187" i="12" s="1"/>
  <c r="G228" i="8"/>
  <c r="T187" i="12"/>
  <c r="AD187" i="12" s="1"/>
  <c r="F228" i="8"/>
  <c r="M278" i="8"/>
  <c r="AH9" i="13"/>
  <c r="AJ9" i="13" s="1"/>
  <c r="AG9" i="13"/>
  <c r="E202" i="8"/>
  <c r="C219" i="8"/>
  <c r="C130" i="8"/>
  <c r="T316" i="12"/>
  <c r="AD316" i="12" s="1"/>
  <c r="G357" i="8"/>
  <c r="S316" i="12"/>
  <c r="F357" i="8"/>
  <c r="O458" i="8"/>
  <c r="W417" i="12"/>
  <c r="AA417" i="12" s="1"/>
  <c r="Q458" i="8"/>
  <c r="X417" i="12"/>
  <c r="AB417" i="12" s="1"/>
  <c r="C119" i="8"/>
  <c r="I342" i="8"/>
  <c r="T81" i="3"/>
  <c r="AD81" i="3" s="1"/>
  <c r="S81" i="3"/>
  <c r="AC81" i="3" s="1"/>
  <c r="E168" i="8"/>
  <c r="M81" i="8"/>
  <c r="P129" i="8"/>
  <c r="P327" i="8"/>
  <c r="K257" i="8"/>
  <c r="P545" i="8"/>
  <c r="G268" i="8"/>
  <c r="F268" i="8"/>
  <c r="T227" i="12"/>
  <c r="AD227" i="12" s="1"/>
  <c r="S227" i="12"/>
  <c r="AC227" i="12" s="1"/>
  <c r="P301" i="8"/>
  <c r="K61" i="8"/>
  <c r="C447" i="8"/>
  <c r="H419" i="8"/>
  <c r="AG190" i="12"/>
  <c r="AI190" i="12" s="1"/>
  <c r="AH190" i="12"/>
  <c r="AJ190" i="12" s="1"/>
  <c r="R231" i="8"/>
  <c r="R69" i="15"/>
  <c r="D429" i="8"/>
  <c r="E216" i="8"/>
  <c r="K405" i="8"/>
  <c r="D184" i="8"/>
  <c r="AK28" i="12"/>
  <c r="AM28" i="12" s="1"/>
  <c r="S69" i="8"/>
  <c r="AL28" i="12"/>
  <c r="AN28" i="12" s="1"/>
  <c r="C222" i="8"/>
  <c r="K449" i="8"/>
  <c r="R172" i="8"/>
  <c r="AH131" i="12"/>
  <c r="AJ131" i="12" s="1"/>
  <c r="AG131" i="12"/>
  <c r="AI131" i="12" s="1"/>
  <c r="L413" i="8"/>
  <c r="U372" i="12"/>
  <c r="Y372" i="12" s="1"/>
  <c r="V372" i="12"/>
  <c r="Z372" i="12" s="1"/>
  <c r="N413" i="8"/>
  <c r="E330" i="8"/>
  <c r="W76" i="15"/>
  <c r="X76" i="15"/>
  <c r="AB76" i="15" s="1"/>
  <c r="AL60" i="12"/>
  <c r="AN60" i="12" s="1"/>
  <c r="S101" i="8"/>
  <c r="AK60" i="12"/>
  <c r="AM60" i="12" s="1"/>
  <c r="X39" i="15"/>
  <c r="W39" i="15"/>
  <c r="AA39" i="15" s="1"/>
  <c r="S27" i="15"/>
  <c r="T27" i="15"/>
  <c r="AD27" i="15" s="1"/>
  <c r="AK23" i="12"/>
  <c r="AM23" i="12" s="1"/>
  <c r="AL23" i="12"/>
  <c r="AN23" i="12" s="1"/>
  <c r="S64" i="8"/>
  <c r="P416" i="8"/>
  <c r="C152" i="8"/>
  <c r="P158" i="8"/>
  <c r="H72" i="8"/>
  <c r="V93" i="3"/>
  <c r="Z93" i="3" s="1"/>
  <c r="U93" i="3"/>
  <c r="Y93" i="3" s="1"/>
  <c r="AK485" i="12"/>
  <c r="AM485" i="12" s="1"/>
  <c r="AL485" i="12"/>
  <c r="AN485" i="12" s="1"/>
  <c r="S526" i="8"/>
  <c r="D464" i="8"/>
  <c r="H394" i="8"/>
  <c r="V81" i="3"/>
  <c r="Z81" i="3" s="1"/>
  <c r="U81" i="3"/>
  <c r="Y81" i="3" s="1"/>
  <c r="V11" i="3"/>
  <c r="Z11" i="3" s="1"/>
  <c r="U11" i="3"/>
  <c r="Y11" i="3" s="1"/>
  <c r="P269" i="8"/>
  <c r="I352" i="8"/>
  <c r="R74" i="3"/>
  <c r="H153" i="8"/>
  <c r="D160" i="8"/>
  <c r="T39" i="14"/>
  <c r="AD39" i="14" s="1"/>
  <c r="S39" i="14"/>
  <c r="AH321" i="12"/>
  <c r="AJ321" i="12" s="1"/>
  <c r="AG321" i="12"/>
  <c r="AI321" i="12" s="1"/>
  <c r="R362" i="8"/>
  <c r="AK333" i="12"/>
  <c r="AM333" i="12" s="1"/>
  <c r="S374" i="8"/>
  <c r="AL333" i="12"/>
  <c r="AN333" i="12" s="1"/>
  <c r="T314" i="12"/>
  <c r="AD314" i="12" s="1"/>
  <c r="S314" i="12"/>
  <c r="AC314" i="12" s="1"/>
  <c r="G355" i="8"/>
  <c r="F355" i="8"/>
  <c r="P403" i="8"/>
  <c r="AL66" i="3"/>
  <c r="AN66" i="3" s="1"/>
  <c r="AK66" i="3"/>
  <c r="R387" i="8"/>
  <c r="AH346" i="12"/>
  <c r="AJ346" i="12" s="1"/>
  <c r="AG346" i="12"/>
  <c r="AI346" i="12" s="1"/>
  <c r="T11" i="16"/>
  <c r="AD11" i="16" s="1"/>
  <c r="S11" i="16"/>
  <c r="R10" i="3"/>
  <c r="V42" i="15"/>
  <c r="Z42" i="15" s="1"/>
  <c r="U42" i="15"/>
  <c r="E460" i="8"/>
  <c r="E258" i="8"/>
  <c r="W55" i="15"/>
  <c r="X55" i="15"/>
  <c r="AB55" i="15" s="1"/>
  <c r="R42" i="3"/>
  <c r="E75" i="8"/>
  <c r="V14" i="13"/>
  <c r="Z14" i="13" s="1"/>
  <c r="U14" i="13"/>
  <c r="Y14" i="13" s="1"/>
  <c r="AK26" i="16"/>
  <c r="AM26" i="16" s="1"/>
  <c r="AL26" i="16"/>
  <c r="AN26" i="16" s="1"/>
  <c r="V493" i="12"/>
  <c r="Z493" i="12" s="1"/>
  <c r="L534" i="8"/>
  <c r="N534" i="8"/>
  <c r="U493" i="12"/>
  <c r="Y493" i="12" s="1"/>
  <c r="X51" i="15"/>
  <c r="AB51" i="15" s="1"/>
  <c r="W51" i="15"/>
  <c r="AA51" i="15" s="1"/>
  <c r="M141" i="8"/>
  <c r="K527" i="8"/>
  <c r="P330" i="8"/>
  <c r="H277" i="8"/>
  <c r="V186" i="12"/>
  <c r="Z186" i="12" s="1"/>
  <c r="U186" i="12"/>
  <c r="Y186" i="12" s="1"/>
  <c r="N227" i="8"/>
  <c r="L227" i="8"/>
  <c r="D497" i="8"/>
  <c r="R93" i="15"/>
  <c r="I267" i="8"/>
  <c r="D207" i="8"/>
  <c r="P166" i="8"/>
  <c r="D153" i="8"/>
  <c r="T54" i="3"/>
  <c r="AD54" i="3" s="1"/>
  <c r="S54" i="3"/>
  <c r="AC54" i="3" s="1"/>
  <c r="T286" i="12"/>
  <c r="AD286" i="12" s="1"/>
  <c r="S286" i="12"/>
  <c r="AC286" i="12" s="1"/>
  <c r="F327" i="8"/>
  <c r="G327" i="8"/>
  <c r="R48" i="15"/>
  <c r="P490" i="8"/>
  <c r="I177" i="8"/>
  <c r="L114" i="8"/>
  <c r="N114" i="8"/>
  <c r="U73" i="12"/>
  <c r="V73" i="12"/>
  <c r="Z73" i="12" s="1"/>
  <c r="E60" i="8"/>
  <c r="J293" i="8"/>
  <c r="R252" i="12"/>
  <c r="R53" i="3"/>
  <c r="E317" i="8"/>
  <c r="AK12" i="15"/>
  <c r="AM12" i="15" s="1"/>
  <c r="AL12" i="15"/>
  <c r="AN12" i="15" s="1"/>
  <c r="E59" i="8"/>
  <c r="W102" i="3"/>
  <c r="AA102" i="3" s="1"/>
  <c r="X102" i="3"/>
  <c r="AB102" i="3" s="1"/>
  <c r="D491" i="8"/>
  <c r="P413" i="8"/>
  <c r="U323" i="12"/>
  <c r="Y323" i="12" s="1"/>
  <c r="V323" i="12"/>
  <c r="Z323" i="12" s="1"/>
  <c r="N364" i="8"/>
  <c r="L364" i="8"/>
  <c r="I174" i="8"/>
  <c r="X93" i="3"/>
  <c r="W93" i="3"/>
  <c r="AA93" i="3" s="1"/>
  <c r="I178" i="8"/>
  <c r="C482" i="8"/>
  <c r="X438" i="12"/>
  <c r="O479" i="8"/>
  <c r="W438" i="12"/>
  <c r="AA438" i="12" s="1"/>
  <c r="Q479" i="8"/>
  <c r="F86" i="8"/>
  <c r="S45" i="12"/>
  <c r="AC45" i="12" s="1"/>
  <c r="G86" i="8"/>
  <c r="T45" i="12"/>
  <c r="AD45" i="12" s="1"/>
  <c r="F249" i="8"/>
  <c r="S208" i="12"/>
  <c r="T208" i="12"/>
  <c r="AD208" i="12" s="1"/>
  <c r="G249" i="8"/>
  <c r="U351" i="12"/>
  <c r="Y351" i="12" s="1"/>
  <c r="L392" i="8"/>
  <c r="N392" i="8"/>
  <c r="V351" i="12"/>
  <c r="Z351" i="12" s="1"/>
  <c r="R340" i="12"/>
  <c r="J381" i="8"/>
  <c r="W57" i="15"/>
  <c r="AA57" i="15" s="1"/>
  <c r="X57" i="15"/>
  <c r="AB57" i="15" s="1"/>
  <c r="J339" i="8"/>
  <c r="R298" i="12"/>
  <c r="C483" i="8"/>
  <c r="K486" i="8"/>
  <c r="R80" i="8"/>
  <c r="AG39" i="12"/>
  <c r="AH39" i="12"/>
  <c r="AJ39" i="12" s="1"/>
  <c r="AL324" i="12"/>
  <c r="AN324" i="12" s="1"/>
  <c r="S365" i="8"/>
  <c r="AK324" i="12"/>
  <c r="AH352" i="12"/>
  <c r="AJ352" i="12" s="1"/>
  <c r="AG352" i="12"/>
  <c r="AI352" i="12" s="1"/>
  <c r="R393" i="8"/>
  <c r="W86" i="12"/>
  <c r="X86" i="12"/>
  <c r="AB86" i="12" s="1"/>
  <c r="O127" i="8"/>
  <c r="Q127" i="8"/>
  <c r="M492" i="8"/>
  <c r="V353" i="12"/>
  <c r="Z353" i="12" s="1"/>
  <c r="N394" i="8"/>
  <c r="U353" i="12"/>
  <c r="Y353" i="12" s="1"/>
  <c r="L394" i="8"/>
  <c r="W16" i="3"/>
  <c r="AA16" i="3" s="1"/>
  <c r="X16" i="3"/>
  <c r="E106" i="8"/>
  <c r="K71" i="8"/>
  <c r="P197" i="8"/>
  <c r="W317" i="12"/>
  <c r="AA317" i="12" s="1"/>
  <c r="Q358" i="8"/>
  <c r="O358" i="8"/>
  <c r="X317" i="12"/>
  <c r="AB317" i="12" s="1"/>
  <c r="AK24" i="3"/>
  <c r="AM24" i="3" s="1"/>
  <c r="AL24" i="3"/>
  <c r="AN24" i="3" s="1"/>
  <c r="C376" i="8"/>
  <c r="P280" i="8"/>
  <c r="R197" i="12"/>
  <c r="J238" i="8"/>
  <c r="Q184" i="8"/>
  <c r="W143" i="12"/>
  <c r="X143" i="12"/>
  <c r="AB143" i="12" s="1"/>
  <c r="O184" i="8"/>
  <c r="AL112" i="12"/>
  <c r="AN112" i="12" s="1"/>
  <c r="S153" i="8"/>
  <c r="AK112" i="12"/>
  <c r="AM112" i="12" s="1"/>
  <c r="I287" i="8"/>
  <c r="AL263" i="12"/>
  <c r="AN263" i="12" s="1"/>
  <c r="S304" i="8"/>
  <c r="AK263" i="12"/>
  <c r="AM263" i="12" s="1"/>
  <c r="T39" i="3"/>
  <c r="AD39" i="3" s="1"/>
  <c r="S39" i="3"/>
  <c r="H358" i="8"/>
  <c r="H444" i="8"/>
  <c r="K191" i="8"/>
  <c r="J237" i="8"/>
  <c r="R196" i="12"/>
  <c r="R293" i="12"/>
  <c r="J334" i="8"/>
  <c r="J179" i="8"/>
  <c r="R138" i="12"/>
  <c r="R112" i="8"/>
  <c r="AH71" i="12"/>
  <c r="AJ71" i="12" s="1"/>
  <c r="AG71" i="12"/>
  <c r="AI71" i="12" s="1"/>
  <c r="AL25" i="13"/>
  <c r="AN25" i="13" s="1"/>
  <c r="AK25" i="13"/>
  <c r="AM25" i="13" s="1"/>
  <c r="AK34" i="15"/>
  <c r="AM34" i="15" s="1"/>
  <c r="AL34" i="15"/>
  <c r="AN34" i="15" s="1"/>
  <c r="H516" i="8"/>
  <c r="I119" i="8"/>
  <c r="AG8" i="16"/>
  <c r="AH8" i="16"/>
  <c r="AJ8" i="16" s="1"/>
  <c r="K330" i="8"/>
  <c r="AG126" i="12"/>
  <c r="AI126" i="12" s="1"/>
  <c r="AH126" i="12"/>
  <c r="AJ126" i="12" s="1"/>
  <c r="R167" i="8"/>
  <c r="K147" i="8"/>
  <c r="M296" i="8"/>
  <c r="P198" i="8"/>
  <c r="AL61" i="3"/>
  <c r="AN61" i="3" s="1"/>
  <c r="AK61" i="3"/>
  <c r="AM61" i="3" s="1"/>
  <c r="R104" i="12"/>
  <c r="J145" i="8"/>
  <c r="R48" i="8"/>
  <c r="AG7" i="12"/>
  <c r="AI7" i="12" s="1"/>
  <c r="AH7" i="12"/>
  <c r="AJ7" i="12" s="1"/>
  <c r="M98" i="8"/>
  <c r="AK346" i="12"/>
  <c r="AM346" i="12" s="1"/>
  <c r="AL346" i="12"/>
  <c r="AN346" i="12" s="1"/>
  <c r="S387" i="8"/>
  <c r="V24" i="13"/>
  <c r="Z24" i="13" s="1"/>
  <c r="U24" i="13"/>
  <c r="Y24" i="13" s="1"/>
  <c r="I220" i="8"/>
  <c r="AK20" i="12"/>
  <c r="AM20" i="12" s="1"/>
  <c r="S61" i="8"/>
  <c r="AL20" i="12"/>
  <c r="AN20" i="12" s="1"/>
  <c r="F137" i="8"/>
  <c r="T96" i="12"/>
  <c r="AD96" i="12" s="1"/>
  <c r="G137" i="8"/>
  <c r="S96" i="12"/>
  <c r="I49" i="8"/>
  <c r="S375" i="8"/>
  <c r="AK334" i="12"/>
  <c r="AM334" i="12" s="1"/>
  <c r="AL334" i="12"/>
  <c r="AN334" i="12" s="1"/>
  <c r="M325" i="8"/>
  <c r="AL59" i="3"/>
  <c r="AN59" i="3" s="1"/>
  <c r="AK59" i="3"/>
  <c r="AM59" i="3" s="1"/>
  <c r="AH31" i="13"/>
  <c r="AJ31" i="13" s="1"/>
  <c r="AG31" i="13"/>
  <c r="AI31" i="13" s="1"/>
  <c r="M147" i="8"/>
  <c r="H181" i="8"/>
  <c r="V237" i="12"/>
  <c r="Z237" i="12" s="1"/>
  <c r="U237" i="12"/>
  <c r="Y237" i="12" s="1"/>
  <c r="N278" i="8"/>
  <c r="L278" i="8"/>
  <c r="D363" i="8"/>
  <c r="C432" i="8"/>
  <c r="AG242" i="12"/>
  <c r="AI242" i="12" s="1"/>
  <c r="AH242" i="12"/>
  <c r="AJ242" i="12" s="1"/>
  <c r="R283" i="8"/>
  <c r="AG24" i="16"/>
  <c r="AH24" i="16"/>
  <c r="AJ24" i="16" s="1"/>
  <c r="AH175" i="12"/>
  <c r="AJ175" i="12" s="1"/>
  <c r="R216" i="8"/>
  <c r="AG175" i="12"/>
  <c r="R270" i="8"/>
  <c r="AH229" i="12"/>
  <c r="AJ229" i="12" s="1"/>
  <c r="AG229" i="12"/>
  <c r="C457" i="8"/>
  <c r="V52" i="3"/>
  <c r="Z52" i="3" s="1"/>
  <c r="U52" i="3"/>
  <c r="Y52" i="3" s="1"/>
  <c r="E212" i="8"/>
  <c r="R403" i="12"/>
  <c r="J444" i="8"/>
  <c r="K404" i="8"/>
  <c r="H381" i="8"/>
  <c r="P117" i="8"/>
  <c r="M477" i="8"/>
  <c r="C154" i="8"/>
  <c r="C203" i="8"/>
  <c r="J550" i="8"/>
  <c r="R509" i="12"/>
  <c r="AH57" i="12"/>
  <c r="AJ57" i="12" s="1"/>
  <c r="AG57" i="12"/>
  <c r="R98" i="8"/>
  <c r="I167" i="8"/>
  <c r="AL21" i="15"/>
  <c r="AN21" i="15" s="1"/>
  <c r="AK21" i="15"/>
  <c r="AM21" i="15" s="1"/>
  <c r="W290" i="12"/>
  <c r="AA290" i="12" s="1"/>
  <c r="Q331" i="8"/>
  <c r="O331" i="8"/>
  <c r="X290" i="12"/>
  <c r="J121" i="8"/>
  <c r="R80" i="12"/>
  <c r="E413" i="8"/>
  <c r="R432" i="12"/>
  <c r="J473" i="8"/>
  <c r="S86" i="15"/>
  <c r="AC86" i="15" s="1"/>
  <c r="T86" i="15"/>
  <c r="AD86" i="15" s="1"/>
  <c r="G170" i="8"/>
  <c r="S129" i="12"/>
  <c r="AC129" i="12" s="1"/>
  <c r="F170" i="8"/>
  <c r="T129" i="12"/>
  <c r="AD129" i="12" s="1"/>
  <c r="AH57" i="3"/>
  <c r="AJ57" i="3" s="1"/>
  <c r="AG57" i="3"/>
  <c r="AI57" i="3" s="1"/>
  <c r="S13" i="3"/>
  <c r="T13" i="3"/>
  <c r="AD13" i="3" s="1"/>
  <c r="U39" i="15"/>
  <c r="Y39" i="15" s="1"/>
  <c r="V39" i="15"/>
  <c r="Z39" i="15" s="1"/>
  <c r="D391" i="8"/>
  <c r="E326" i="8"/>
  <c r="H462" i="8"/>
  <c r="D372" i="8"/>
  <c r="P157" i="8"/>
  <c r="I66" i="8"/>
  <c r="AK42" i="3"/>
  <c r="AM42" i="3" s="1"/>
  <c r="AL42" i="3"/>
  <c r="AN42" i="3" s="1"/>
  <c r="J64" i="8"/>
  <c r="R23" i="12"/>
  <c r="M96" i="8"/>
  <c r="V45" i="14"/>
  <c r="Z45" i="14" s="1"/>
  <c r="U45" i="14"/>
  <c r="Y45" i="14" s="1"/>
  <c r="U272" i="12"/>
  <c r="Y272" i="12" s="1"/>
  <c r="L313" i="8"/>
  <c r="V272" i="12"/>
  <c r="Z272" i="12" s="1"/>
  <c r="N313" i="8"/>
  <c r="D305" i="8"/>
  <c r="AL151" i="12"/>
  <c r="S192" i="8"/>
  <c r="AK151" i="12"/>
  <c r="AM151" i="12" s="1"/>
  <c r="K549" i="8"/>
  <c r="T13" i="15"/>
  <c r="AD13" i="15" s="1"/>
  <c r="S13" i="15"/>
  <c r="X90" i="3"/>
  <c r="W90" i="3"/>
  <c r="AA90" i="3" s="1"/>
  <c r="X129" i="12"/>
  <c r="AB129" i="12" s="1"/>
  <c r="Q170" i="8"/>
  <c r="O170" i="8"/>
  <c r="W129" i="12"/>
  <c r="M514" i="8"/>
  <c r="D443" i="8"/>
  <c r="H77" i="8"/>
  <c r="AH26" i="3"/>
  <c r="AJ26" i="3" s="1"/>
  <c r="AG26" i="3"/>
  <c r="AI26" i="3" s="1"/>
  <c r="K307" i="8"/>
  <c r="AG111" i="12"/>
  <c r="R152" i="8"/>
  <c r="AH111" i="12"/>
  <c r="AJ111" i="12" s="1"/>
  <c r="Q98" i="8"/>
  <c r="W57" i="12"/>
  <c r="X57" i="12"/>
  <c r="AB57" i="12" s="1"/>
  <c r="O98" i="8"/>
  <c r="M538" i="8"/>
  <c r="I246" i="8"/>
  <c r="AH277" i="12"/>
  <c r="AJ277" i="12" s="1"/>
  <c r="R318" i="8"/>
  <c r="AG277" i="12"/>
  <c r="S365" i="12"/>
  <c r="AC365" i="12" s="1"/>
  <c r="F406" i="8"/>
  <c r="G406" i="8"/>
  <c r="T365" i="12"/>
  <c r="AD365" i="12" s="1"/>
  <c r="G168" i="8"/>
  <c r="S127" i="12"/>
  <c r="T127" i="12"/>
  <c r="AD127" i="12" s="1"/>
  <c r="F168" i="8"/>
  <c r="K125" i="8"/>
  <c r="E198" i="8"/>
  <c r="P65" i="8"/>
  <c r="P503" i="8"/>
  <c r="S447" i="12"/>
  <c r="AC447" i="12" s="1"/>
  <c r="G488" i="8"/>
  <c r="F488" i="8"/>
  <c r="T447" i="12"/>
  <c r="AD447" i="12" s="1"/>
  <c r="AK222" i="12"/>
  <c r="AM222" i="12" s="1"/>
  <c r="S263" i="8"/>
  <c r="AL222" i="12"/>
  <c r="AN222" i="12" s="1"/>
  <c r="W23" i="3"/>
  <c r="AA23" i="3" s="1"/>
  <c r="X23" i="3"/>
  <c r="AB23" i="3" s="1"/>
  <c r="E474" i="8"/>
  <c r="AH153" i="12"/>
  <c r="AJ153" i="12" s="1"/>
  <c r="AG153" i="12"/>
  <c r="R194" i="8"/>
  <c r="P358" i="8"/>
  <c r="E349" i="8"/>
  <c r="W428" i="12"/>
  <c r="AA428" i="12" s="1"/>
  <c r="O469" i="8"/>
  <c r="Q469" i="8"/>
  <c r="X428" i="12"/>
  <c r="I369" i="8"/>
  <c r="I97" i="8"/>
  <c r="Q375" i="8"/>
  <c r="O375" i="8"/>
  <c r="X334" i="12"/>
  <c r="AB334" i="12" s="1"/>
  <c r="W334" i="12"/>
  <c r="AA334" i="12" s="1"/>
  <c r="T78" i="12"/>
  <c r="AD78" i="12" s="1"/>
  <c r="G119" i="8"/>
  <c r="F119" i="8"/>
  <c r="S78" i="12"/>
  <c r="AG101" i="12"/>
  <c r="AH101" i="12"/>
  <c r="AJ101" i="12" s="1"/>
  <c r="R142" i="8"/>
  <c r="I386" i="8"/>
  <c r="T462" i="12"/>
  <c r="AD462" i="12" s="1"/>
  <c r="S462" i="12"/>
  <c r="F503" i="8"/>
  <c r="G503" i="8"/>
  <c r="E526" i="8"/>
  <c r="P475" i="8"/>
  <c r="V89" i="15"/>
  <c r="Z89" i="15" s="1"/>
  <c r="U89" i="15"/>
  <c r="Y89" i="15" s="1"/>
  <c r="I143" i="8"/>
  <c r="E385" i="8"/>
  <c r="U59" i="15"/>
  <c r="Y59" i="15" s="1"/>
  <c r="V59" i="15"/>
  <c r="Z59" i="15" s="1"/>
  <c r="I418" i="8"/>
  <c r="R192" i="12"/>
  <c r="J233" i="8"/>
  <c r="AL415" i="12"/>
  <c r="AN415" i="12" s="1"/>
  <c r="AK415" i="12"/>
  <c r="AM415" i="12" s="1"/>
  <c r="S456" i="8"/>
  <c r="N147" i="8"/>
  <c r="U106" i="12"/>
  <c r="Y106" i="12" s="1"/>
  <c r="L147" i="8"/>
  <c r="V106" i="12"/>
  <c r="Z106" i="12" s="1"/>
  <c r="R460" i="12"/>
  <c r="J501" i="8"/>
  <c r="E262" i="8"/>
  <c r="G373" i="8"/>
  <c r="S332" i="12"/>
  <c r="F373" i="8"/>
  <c r="T332" i="12"/>
  <c r="AD332" i="12" s="1"/>
  <c r="AG20" i="16"/>
  <c r="AH20" i="16"/>
  <c r="AJ20" i="16" s="1"/>
  <c r="K124" i="8"/>
  <c r="G339" i="8"/>
  <c r="F339" i="8"/>
  <c r="S298" i="12"/>
  <c r="T298" i="12"/>
  <c r="AD298" i="12" s="1"/>
  <c r="S408" i="8"/>
  <c r="AL367" i="12"/>
  <c r="AN367" i="12" s="1"/>
  <c r="AK367" i="12"/>
  <c r="AM367" i="12" s="1"/>
  <c r="U8" i="15"/>
  <c r="Y8" i="15" s="1"/>
  <c r="V8" i="15"/>
  <c r="Z8" i="15" s="1"/>
  <c r="E197" i="8"/>
  <c r="C144" i="8"/>
  <c r="E56" i="8"/>
  <c r="N268" i="8"/>
  <c r="L268" i="8"/>
  <c r="U227" i="12"/>
  <c r="Y227" i="12" s="1"/>
  <c r="V227" i="12"/>
  <c r="Z227" i="12" s="1"/>
  <c r="R19" i="3"/>
  <c r="AG435" i="12"/>
  <c r="R476" i="8"/>
  <c r="AH435" i="12"/>
  <c r="AJ435" i="12" s="1"/>
  <c r="H51" i="8"/>
  <c r="X386" i="12"/>
  <c r="AB386" i="12" s="1"/>
  <c r="O427" i="8"/>
  <c r="Q427" i="8"/>
  <c r="W386" i="12"/>
  <c r="AA386" i="12" s="1"/>
  <c r="E406" i="8"/>
  <c r="G521" i="8"/>
  <c r="S480" i="12"/>
  <c r="AC480" i="12" s="1"/>
  <c r="T480" i="12"/>
  <c r="AD480" i="12" s="1"/>
  <c r="F521" i="8"/>
  <c r="J549" i="8"/>
  <c r="R508" i="12"/>
  <c r="D265" i="8"/>
  <c r="R82" i="3"/>
  <c r="AK94" i="3"/>
  <c r="AM94" i="3" s="1"/>
  <c r="AL94" i="3"/>
  <c r="AN94" i="3" s="1"/>
  <c r="AL110" i="12"/>
  <c r="AN110" i="12" s="1"/>
  <c r="AK110" i="12"/>
  <c r="AM110" i="12" s="1"/>
  <c r="S151" i="8"/>
  <c r="H355" i="8"/>
  <c r="H223" i="8"/>
  <c r="K192" i="8"/>
  <c r="P155" i="8"/>
  <c r="T11" i="13"/>
  <c r="AD11" i="13" s="1"/>
  <c r="S11" i="13"/>
  <c r="K354" i="8"/>
  <c r="G150" i="8"/>
  <c r="T109" i="12"/>
  <c r="AD109" i="12" s="1"/>
  <c r="F150" i="8"/>
  <c r="S109" i="12"/>
  <c r="AC109" i="12" s="1"/>
  <c r="M124" i="8"/>
  <c r="H366" i="8"/>
  <c r="C340" i="8"/>
  <c r="P102" i="8"/>
  <c r="AH311" i="12"/>
  <c r="AJ311" i="12" s="1"/>
  <c r="R352" i="8"/>
  <c r="AG311" i="12"/>
  <c r="H110" i="8"/>
  <c r="M450" i="8"/>
  <c r="Q350" i="8"/>
  <c r="W309" i="12"/>
  <c r="AA309" i="12" s="1"/>
  <c r="O350" i="8"/>
  <c r="X309" i="12"/>
  <c r="AG13" i="3"/>
  <c r="AI13" i="3" s="1"/>
  <c r="AH13" i="3"/>
  <c r="AJ13" i="3" s="1"/>
  <c r="K430" i="8"/>
  <c r="R27" i="13"/>
  <c r="J134" i="8"/>
  <c r="R93" i="12"/>
  <c r="R24" i="14"/>
  <c r="M364" i="8"/>
  <c r="P93" i="8"/>
  <c r="D101" i="8"/>
  <c r="R199" i="12"/>
  <c r="J240" i="8"/>
  <c r="P419" i="8"/>
  <c r="N404" i="8"/>
  <c r="V363" i="12"/>
  <c r="Z363" i="12" s="1"/>
  <c r="L404" i="8"/>
  <c r="U363" i="12"/>
  <c r="Y363" i="12" s="1"/>
  <c r="H324" i="8"/>
  <c r="R50" i="3"/>
  <c r="M395" i="8"/>
  <c r="M72" i="8"/>
  <c r="U91" i="15"/>
  <c r="Y91" i="15" s="1"/>
  <c r="V91" i="15"/>
  <c r="Z91" i="15" s="1"/>
  <c r="N122" i="8"/>
  <c r="V81" i="12"/>
  <c r="Z81" i="12" s="1"/>
  <c r="L122" i="8"/>
  <c r="U81" i="12"/>
  <c r="Y81" i="12" s="1"/>
  <c r="E194" i="8"/>
  <c r="P211" i="8"/>
  <c r="S26" i="14"/>
  <c r="T26" i="14"/>
  <c r="AD26" i="14" s="1"/>
  <c r="P336" i="8"/>
  <c r="V198" i="12"/>
  <c r="Z198" i="12" s="1"/>
  <c r="L239" i="8"/>
  <c r="N239" i="8"/>
  <c r="U198" i="12"/>
  <c r="Y198" i="12" s="1"/>
  <c r="H330" i="8"/>
  <c r="K484" i="8"/>
  <c r="K421" i="8"/>
  <c r="H441" i="8"/>
  <c r="J406" i="8"/>
  <c r="R365" i="12"/>
  <c r="X281" i="12"/>
  <c r="AB281" i="12" s="1"/>
  <c r="W281" i="12"/>
  <c r="AA281" i="12" s="1"/>
  <c r="O322" i="8"/>
  <c r="Q322" i="8"/>
  <c r="S307" i="8"/>
  <c r="AL266" i="12"/>
  <c r="AK266" i="12"/>
  <c r="AM266" i="12" s="1"/>
  <c r="T50" i="15"/>
  <c r="AD50" i="15" s="1"/>
  <c r="S50" i="15"/>
  <c r="AC50" i="15" s="1"/>
  <c r="E479" i="8"/>
  <c r="K463" i="8"/>
  <c r="M433" i="8"/>
  <c r="K74" i="8"/>
  <c r="D240" i="8"/>
  <c r="R161" i="8"/>
  <c r="AH120" i="12"/>
  <c r="AJ120" i="12" s="1"/>
  <c r="AG120" i="12"/>
  <c r="AI120" i="12" s="1"/>
  <c r="D417" i="8"/>
  <c r="X322" i="12"/>
  <c r="AB322" i="12" s="1"/>
  <c r="O363" i="8"/>
  <c r="Q363" i="8"/>
  <c r="W322" i="12"/>
  <c r="K140" i="8"/>
  <c r="I290" i="8"/>
  <c r="H329" i="8"/>
  <c r="T185" i="12"/>
  <c r="AD185" i="12" s="1"/>
  <c r="G226" i="8"/>
  <c r="S185" i="12"/>
  <c r="F226" i="8"/>
  <c r="P501" i="8"/>
  <c r="R202" i="12"/>
  <c r="J243" i="8"/>
  <c r="AG137" i="12"/>
  <c r="AH137" i="12"/>
  <c r="AJ137" i="12" s="1"/>
  <c r="R178" i="8"/>
  <c r="I164" i="8"/>
  <c r="X268" i="12"/>
  <c r="AB268" i="12" s="1"/>
  <c r="W268" i="12"/>
  <c r="AA268" i="12" s="1"/>
  <c r="O309" i="8"/>
  <c r="Q309" i="8"/>
  <c r="I512" i="8"/>
  <c r="D83" i="8"/>
  <c r="S414" i="8"/>
  <c r="AK373" i="12"/>
  <c r="AM373" i="12" s="1"/>
  <c r="AL373" i="12"/>
  <c r="AN373" i="12" s="1"/>
  <c r="AG53" i="3"/>
  <c r="AI53" i="3" s="1"/>
  <c r="AH53" i="3"/>
  <c r="AJ53" i="3" s="1"/>
  <c r="T350" i="12"/>
  <c r="AD350" i="12" s="1"/>
  <c r="G391" i="8"/>
  <c r="F391" i="8"/>
  <c r="S350" i="12"/>
  <c r="AC350" i="12" s="1"/>
  <c r="R12" i="3"/>
  <c r="H484" i="8"/>
  <c r="S44" i="3"/>
  <c r="AC44" i="3" s="1"/>
  <c r="G85" i="8"/>
  <c r="T44" i="3"/>
  <c r="AD44" i="3" s="1"/>
  <c r="J245" i="8"/>
  <c r="R204" i="12"/>
  <c r="X122" i="12"/>
  <c r="AB122" i="12" s="1"/>
  <c r="W122" i="12"/>
  <c r="Q163" i="8"/>
  <c r="O163" i="8"/>
  <c r="P274" i="8"/>
  <c r="K373" i="8"/>
  <c r="D524" i="8"/>
  <c r="R377" i="8"/>
  <c r="AH336" i="12"/>
  <c r="AJ336" i="12" s="1"/>
  <c r="AG336" i="12"/>
  <c r="AI336" i="12" s="1"/>
  <c r="I65" i="8"/>
  <c r="N252" i="8"/>
  <c r="V211" i="12"/>
  <c r="L252" i="8"/>
  <c r="U211" i="12"/>
  <c r="Y211" i="12" s="1"/>
  <c r="T110" i="12"/>
  <c r="AD110" i="12" s="1"/>
  <c r="G151" i="8"/>
  <c r="F151" i="8"/>
  <c r="S110" i="12"/>
  <c r="H376" i="8"/>
  <c r="X54" i="3"/>
  <c r="AB54" i="3" s="1"/>
  <c r="W54" i="3"/>
  <c r="AA54" i="3" s="1"/>
  <c r="K282" i="8"/>
  <c r="E49" i="8"/>
  <c r="P55" i="8"/>
  <c r="V458" i="12"/>
  <c r="Z458" i="12" s="1"/>
  <c r="U458" i="12"/>
  <c r="Y458" i="12" s="1"/>
  <c r="L499" i="8"/>
  <c r="N499" i="8"/>
  <c r="X377" i="12"/>
  <c r="O418" i="8"/>
  <c r="Q418" i="8"/>
  <c r="W377" i="12"/>
  <c r="AA377" i="12" s="1"/>
  <c r="E114" i="8"/>
  <c r="K149" i="8"/>
  <c r="H183" i="8"/>
  <c r="H452" i="8"/>
  <c r="H508" i="8"/>
  <c r="V316" i="12"/>
  <c r="Z316" i="12" s="1"/>
  <c r="N357" i="8"/>
  <c r="U316" i="12"/>
  <c r="Y316" i="12" s="1"/>
  <c r="L357" i="8"/>
  <c r="X315" i="12"/>
  <c r="AB315" i="12" s="1"/>
  <c r="Q356" i="8"/>
  <c r="O356" i="8"/>
  <c r="W315" i="12"/>
  <c r="F284" i="8"/>
  <c r="T243" i="12"/>
  <c r="AD243" i="12" s="1"/>
  <c r="G284" i="8"/>
  <c r="S243" i="12"/>
  <c r="M412" i="8"/>
  <c r="M283" i="8"/>
  <c r="M182" i="8"/>
  <c r="Q114" i="8"/>
  <c r="X73" i="12"/>
  <c r="AB73" i="12" s="1"/>
  <c r="O114" i="8"/>
  <c r="W73" i="12"/>
  <c r="H398" i="8"/>
  <c r="O401" i="8"/>
  <c r="X360" i="12"/>
  <c r="AB360" i="12" s="1"/>
  <c r="W360" i="12"/>
  <c r="Q401" i="8"/>
  <c r="R290" i="12"/>
  <c r="J331" i="8"/>
  <c r="S23" i="16"/>
  <c r="AC23" i="16" s="1"/>
  <c r="T23" i="16"/>
  <c r="AD23" i="16" s="1"/>
  <c r="H109" i="8"/>
  <c r="E85" i="8"/>
  <c r="Q150" i="8"/>
  <c r="W109" i="12"/>
  <c r="AA109" i="12" s="1"/>
  <c r="O150" i="8"/>
  <c r="X109" i="12"/>
  <c r="AB109" i="12" s="1"/>
  <c r="AH7" i="15"/>
  <c r="AJ7" i="15" s="1"/>
  <c r="AG7" i="15"/>
  <c r="U115" i="12"/>
  <c r="Y115" i="12" s="1"/>
  <c r="L156" i="8"/>
  <c r="N156" i="8"/>
  <c r="V115" i="12"/>
  <c r="Z115" i="12" s="1"/>
  <c r="R529" i="8"/>
  <c r="AG488" i="12"/>
  <c r="AH488" i="12"/>
  <c r="AJ488" i="12" s="1"/>
  <c r="AG486" i="12"/>
  <c r="AH486" i="12"/>
  <c r="AJ486" i="12" s="1"/>
  <c r="R527" i="8"/>
  <c r="P258" i="8"/>
  <c r="C275" i="8"/>
  <c r="AH129" i="12"/>
  <c r="AJ129" i="12" s="1"/>
  <c r="AG129" i="12"/>
  <c r="AI129" i="12" s="1"/>
  <c r="R170" i="8"/>
  <c r="R394" i="12"/>
  <c r="J435" i="8"/>
  <c r="U25" i="13"/>
  <c r="Y25" i="13" s="1"/>
  <c r="V25" i="13"/>
  <c r="Z25" i="13" s="1"/>
  <c r="AG46" i="3"/>
  <c r="AI46" i="3" s="1"/>
  <c r="AH46" i="3"/>
  <c r="AJ46" i="3" s="1"/>
  <c r="AL91" i="12"/>
  <c r="AN91" i="12" s="1"/>
  <c r="AK91" i="12"/>
  <c r="AM91" i="12" s="1"/>
  <c r="S132" i="8"/>
  <c r="P130" i="8"/>
  <c r="H242" i="8"/>
  <c r="U100" i="3"/>
  <c r="Y100" i="3" s="1"/>
  <c r="V100" i="3"/>
  <c r="Z100" i="3" s="1"/>
  <c r="D377" i="8"/>
  <c r="AL430" i="12"/>
  <c r="AN430" i="12" s="1"/>
  <c r="S471" i="8"/>
  <c r="AK430" i="12"/>
  <c r="AM430" i="12" s="1"/>
  <c r="V409" i="12"/>
  <c r="Z409" i="12" s="1"/>
  <c r="N450" i="8"/>
  <c r="U409" i="12"/>
  <c r="Y409" i="12" s="1"/>
  <c r="L450" i="8"/>
  <c r="H431" i="8"/>
  <c r="AH264" i="12"/>
  <c r="AJ264" i="12" s="1"/>
  <c r="R305" i="8"/>
  <c r="AG264" i="12"/>
  <c r="S25" i="13"/>
  <c r="T25" i="13"/>
  <c r="AD25" i="13" s="1"/>
  <c r="L166" i="8"/>
  <c r="V125" i="12"/>
  <c r="Z125" i="12" s="1"/>
  <c r="U125" i="12"/>
  <c r="Y125" i="12" s="1"/>
  <c r="N166" i="8"/>
  <c r="K174" i="8"/>
  <c r="I413" i="8"/>
  <c r="AG65" i="3"/>
  <c r="AH65" i="3"/>
  <c r="AJ65" i="3" s="1"/>
  <c r="O459" i="8"/>
  <c r="Q459" i="8"/>
  <c r="X418" i="12"/>
  <c r="AB418" i="12" s="1"/>
  <c r="W418" i="12"/>
  <c r="U207" i="12"/>
  <c r="Y207" i="12" s="1"/>
  <c r="V207" i="12"/>
  <c r="Z207" i="12" s="1"/>
  <c r="N248" i="8"/>
  <c r="L248" i="8"/>
  <c r="C168" i="8"/>
  <c r="W8" i="16"/>
  <c r="AA8" i="16" s="1"/>
  <c r="X8" i="16"/>
  <c r="K198" i="8"/>
  <c r="D388" i="8"/>
  <c r="O79" i="8"/>
  <c r="W38" i="12"/>
  <c r="AA38" i="12" s="1"/>
  <c r="Q79" i="8"/>
  <c r="X38" i="12"/>
  <c r="AB38" i="12" s="1"/>
  <c r="C179" i="8"/>
  <c r="M131" i="8"/>
  <c r="U388" i="12"/>
  <c r="Y388" i="12" s="1"/>
  <c r="N429" i="8"/>
  <c r="V388" i="12"/>
  <c r="Z388" i="12" s="1"/>
  <c r="L429" i="8"/>
  <c r="M511" i="8"/>
  <c r="R26" i="3"/>
  <c r="AK8" i="13"/>
  <c r="AM8" i="13" s="1"/>
  <c r="AL8" i="13"/>
  <c r="AN8" i="13" s="1"/>
  <c r="R101" i="15"/>
  <c r="X44" i="3"/>
  <c r="AB44" i="3" s="1"/>
  <c r="W44" i="3"/>
  <c r="AA44" i="3" s="1"/>
  <c r="R406" i="12"/>
  <c r="J447" i="8"/>
  <c r="C55" i="8"/>
  <c r="E542" i="8"/>
  <c r="AH334" i="12"/>
  <c r="AJ334" i="12" s="1"/>
  <c r="R375" i="8"/>
  <c r="AG334" i="12"/>
  <c r="L115" i="8"/>
  <c r="N115" i="8"/>
  <c r="U74" i="12"/>
  <c r="Y74" i="12" s="1"/>
  <c r="V74" i="12"/>
  <c r="R30" i="12"/>
  <c r="J71" i="8"/>
  <c r="M330" i="8"/>
  <c r="X31" i="12"/>
  <c r="AB31" i="12" s="1"/>
  <c r="Q72" i="8"/>
  <c r="W31" i="12"/>
  <c r="O72" i="8"/>
  <c r="D278" i="8"/>
  <c r="W473" i="12"/>
  <c r="Q514" i="8"/>
  <c r="O514" i="8"/>
  <c r="X473" i="12"/>
  <c r="AB473" i="12" s="1"/>
  <c r="D515" i="8"/>
  <c r="M384" i="8"/>
  <c r="P317" i="8"/>
  <c r="D322" i="8"/>
  <c r="D142" i="8"/>
  <c r="D440" i="8"/>
  <c r="R336" i="8"/>
  <c r="AH295" i="12"/>
  <c r="AJ295" i="12" s="1"/>
  <c r="AG295" i="12"/>
  <c r="AI295" i="12" s="1"/>
  <c r="R320" i="12"/>
  <c r="J361" i="8"/>
  <c r="AG196" i="12"/>
  <c r="AH196" i="12"/>
  <c r="AJ196" i="12" s="1"/>
  <c r="R237" i="8"/>
  <c r="V243" i="12"/>
  <c r="Z243" i="12" s="1"/>
  <c r="L284" i="8"/>
  <c r="N284" i="8"/>
  <c r="U243" i="12"/>
  <c r="Y243" i="12" s="1"/>
  <c r="T25" i="14"/>
  <c r="AD25" i="14" s="1"/>
  <c r="S25" i="14"/>
  <c r="W215" i="12"/>
  <c r="Q256" i="8"/>
  <c r="X215" i="12"/>
  <c r="AB215" i="12" s="1"/>
  <c r="O256" i="8"/>
  <c r="U284" i="12"/>
  <c r="Y284" i="12" s="1"/>
  <c r="N325" i="8"/>
  <c r="L325" i="8"/>
  <c r="V284" i="12"/>
  <c r="Z284" i="12" s="1"/>
  <c r="I517" i="8"/>
  <c r="T493" i="12"/>
  <c r="AD493" i="12" s="1"/>
  <c r="G534" i="8"/>
  <c r="F534" i="8"/>
  <c r="S493" i="12"/>
  <c r="AC493" i="12" s="1"/>
  <c r="C391" i="8"/>
  <c r="AL37" i="3"/>
  <c r="AN37" i="3" s="1"/>
  <c r="AK37" i="3"/>
  <c r="AM37" i="3" s="1"/>
  <c r="R221" i="12"/>
  <c r="J262" i="8"/>
  <c r="R64" i="15"/>
  <c r="C196" i="8"/>
  <c r="AL144" i="12"/>
  <c r="AN144" i="12" s="1"/>
  <c r="AK144" i="12"/>
  <c r="AM144" i="12" s="1"/>
  <c r="S185" i="8"/>
  <c r="U12" i="14"/>
  <c r="Y12" i="14" s="1"/>
  <c r="V12" i="14"/>
  <c r="Z12" i="14" s="1"/>
  <c r="V217" i="12"/>
  <c r="Z217" i="12" s="1"/>
  <c r="N258" i="8"/>
  <c r="U217" i="12"/>
  <c r="Y217" i="12" s="1"/>
  <c r="L258" i="8"/>
  <c r="E485" i="8"/>
  <c r="T148" i="12"/>
  <c r="AD148" i="12" s="1"/>
  <c r="S148" i="12"/>
  <c r="G189" i="8"/>
  <c r="F189" i="8"/>
  <c r="T139" i="12"/>
  <c r="AD139" i="12" s="1"/>
  <c r="F180" i="8"/>
  <c r="S139" i="12"/>
  <c r="G180" i="8"/>
  <c r="AL93" i="12"/>
  <c r="AN93" i="12" s="1"/>
  <c r="S134" i="8"/>
  <c r="AK93" i="12"/>
  <c r="AM93" i="12" s="1"/>
  <c r="E173" i="8"/>
  <c r="E104" i="8"/>
  <c r="T115" i="12"/>
  <c r="AD115" i="12" s="1"/>
  <c r="F156" i="8"/>
  <c r="G156" i="8"/>
  <c r="S115" i="12"/>
  <c r="V77" i="3"/>
  <c r="Z77" i="3" s="1"/>
  <c r="U77" i="3"/>
  <c r="J102" i="8"/>
  <c r="R61" i="12"/>
  <c r="G241" i="8"/>
  <c r="S200" i="12"/>
  <c r="AC200" i="12" s="1"/>
  <c r="T200" i="12"/>
  <c r="AD200" i="12" s="1"/>
  <c r="F241" i="8"/>
  <c r="X8" i="3"/>
  <c r="AB8" i="3" s="1"/>
  <c r="W8" i="3"/>
  <c r="AA8" i="3" s="1"/>
  <c r="I61" i="8"/>
  <c r="H447" i="8"/>
  <c r="K267" i="8"/>
  <c r="S58" i="12"/>
  <c r="AC58" i="12" s="1"/>
  <c r="F99" i="8"/>
  <c r="G99" i="8"/>
  <c r="T58" i="12"/>
  <c r="AD58" i="12" s="1"/>
  <c r="AH25" i="3"/>
  <c r="AJ25" i="3" s="1"/>
  <c r="AG25" i="3"/>
  <c r="AI25" i="3" s="1"/>
  <c r="C213" i="8"/>
  <c r="D53" i="8"/>
  <c r="AH17" i="16"/>
  <c r="AJ17" i="16" s="1"/>
  <c r="AG17" i="16"/>
  <c r="T300" i="12"/>
  <c r="AD300" i="12" s="1"/>
  <c r="S300" i="12"/>
  <c r="G341" i="8"/>
  <c r="F341" i="8"/>
  <c r="P432" i="8"/>
  <c r="J305" i="8"/>
  <c r="R264" i="12"/>
  <c r="R414" i="12"/>
  <c r="J455" i="8"/>
  <c r="U74" i="3"/>
  <c r="Y74" i="3" s="1"/>
  <c r="V74" i="3"/>
  <c r="Z74" i="3" s="1"/>
  <c r="R86" i="15"/>
  <c r="AK38" i="3"/>
  <c r="AM38" i="3" s="1"/>
  <c r="AL38" i="3"/>
  <c r="AN38" i="3" s="1"/>
  <c r="H278" i="8"/>
  <c r="K127" i="8"/>
  <c r="AK378" i="12"/>
  <c r="AM378" i="12" s="1"/>
  <c r="AL378" i="12"/>
  <c r="AN378" i="12" s="1"/>
  <c r="S419" i="8"/>
  <c r="P219" i="8"/>
  <c r="P436" i="8"/>
  <c r="P66" i="8"/>
  <c r="P515" i="8"/>
  <c r="X422" i="12"/>
  <c r="AB422" i="12" s="1"/>
  <c r="Q463" i="8"/>
  <c r="O463" i="8"/>
  <c r="W422" i="12"/>
  <c r="AK274" i="12"/>
  <c r="AM274" i="12" s="1"/>
  <c r="S315" i="8"/>
  <c r="AL274" i="12"/>
  <c r="AN274" i="12" s="1"/>
  <c r="V376" i="12"/>
  <c r="Z376" i="12" s="1"/>
  <c r="N417" i="8"/>
  <c r="U376" i="12"/>
  <c r="Y376" i="12" s="1"/>
  <c r="L417" i="8"/>
  <c r="I309" i="8"/>
  <c r="U27" i="3"/>
  <c r="Y27" i="3" s="1"/>
  <c r="V27" i="3"/>
  <c r="Z27" i="3" s="1"/>
  <c r="S14" i="15"/>
  <c r="T14" i="15"/>
  <c r="AD14" i="15" s="1"/>
  <c r="AG48" i="3"/>
  <c r="AI48" i="3" s="1"/>
  <c r="AH48" i="3"/>
  <c r="AJ48" i="3" s="1"/>
  <c r="Q382" i="8"/>
  <c r="X341" i="12"/>
  <c r="AB341" i="12" s="1"/>
  <c r="O382" i="8"/>
  <c r="W341" i="12"/>
  <c r="S15" i="16"/>
  <c r="T15" i="16"/>
  <c r="AD15" i="16" s="1"/>
  <c r="C232" i="8"/>
  <c r="I427" i="8"/>
  <c r="AH230" i="12"/>
  <c r="AJ230" i="12" s="1"/>
  <c r="R271" i="8"/>
  <c r="AG230" i="12"/>
  <c r="X461" i="12"/>
  <c r="AB461" i="12" s="1"/>
  <c r="Q502" i="8"/>
  <c r="W461" i="12"/>
  <c r="O502" i="8"/>
  <c r="T318" i="12"/>
  <c r="AD318" i="12" s="1"/>
  <c r="F359" i="8"/>
  <c r="S318" i="12"/>
  <c r="G359" i="8"/>
  <c r="K370" i="8"/>
  <c r="G263" i="8"/>
  <c r="S222" i="12"/>
  <c r="F263" i="8"/>
  <c r="T222" i="12"/>
  <c r="AD222" i="12" s="1"/>
  <c r="D150" i="8"/>
  <c r="T291" i="12"/>
  <c r="AD291" i="12" s="1"/>
  <c r="F332" i="8"/>
  <c r="G332" i="8"/>
  <c r="S291" i="12"/>
  <c r="E325" i="8"/>
  <c r="S97" i="3"/>
  <c r="T97" i="3"/>
  <c r="AD97" i="3" s="1"/>
  <c r="AK229" i="12"/>
  <c r="AM229" i="12" s="1"/>
  <c r="AL229" i="12"/>
  <c r="AN229" i="12" s="1"/>
  <c r="S270" i="8"/>
  <c r="W397" i="12"/>
  <c r="AA397" i="12" s="1"/>
  <c r="Q438" i="8"/>
  <c r="O438" i="8"/>
  <c r="X397" i="12"/>
  <c r="AB397" i="12" s="1"/>
  <c r="G467" i="8"/>
  <c r="F467" i="8"/>
  <c r="S426" i="12"/>
  <c r="AC426" i="12" s="1"/>
  <c r="T426" i="12"/>
  <c r="AD426" i="12" s="1"/>
  <c r="AL358" i="12"/>
  <c r="AN358" i="12" s="1"/>
  <c r="S399" i="8"/>
  <c r="AK358" i="12"/>
  <c r="AM358" i="12" s="1"/>
  <c r="S144" i="8"/>
  <c r="AK103" i="12"/>
  <c r="AM103" i="12" s="1"/>
  <c r="AL103" i="12"/>
  <c r="AN103" i="12" s="1"/>
  <c r="K312" i="8"/>
  <c r="H325" i="8"/>
  <c r="N293" i="8"/>
  <c r="V252" i="12"/>
  <c r="Z252" i="12" s="1"/>
  <c r="U252" i="12"/>
  <c r="Y252" i="12" s="1"/>
  <c r="L293" i="8"/>
  <c r="I101" i="8"/>
  <c r="W31" i="14"/>
  <c r="X31" i="14"/>
  <c r="AB31" i="14" s="1"/>
  <c r="M487" i="8"/>
  <c r="J544" i="8"/>
  <c r="R503" i="12"/>
  <c r="R61" i="15"/>
  <c r="J279" i="8"/>
  <c r="R238" i="12"/>
  <c r="S501" i="8"/>
  <c r="AK460" i="12"/>
  <c r="AM460" i="12" s="1"/>
  <c r="AL460" i="12"/>
  <c r="AN460" i="12" s="1"/>
  <c r="M232" i="8"/>
  <c r="M262" i="8"/>
  <c r="D380" i="8"/>
  <c r="H450" i="8"/>
  <c r="G269" i="8"/>
  <c r="F269" i="8"/>
  <c r="S228" i="12"/>
  <c r="T228" i="12"/>
  <c r="AD228" i="12" s="1"/>
  <c r="D189" i="8"/>
  <c r="R14" i="16"/>
  <c r="I390" i="8"/>
  <c r="M410" i="8"/>
  <c r="I194" i="8"/>
  <c r="T337" i="12"/>
  <c r="AD337" i="12" s="1"/>
  <c r="G378" i="8"/>
  <c r="F378" i="8"/>
  <c r="S337" i="12"/>
  <c r="G350" i="8"/>
  <c r="T309" i="12"/>
  <c r="AD309" i="12" s="1"/>
  <c r="F350" i="8"/>
  <c r="S309" i="12"/>
  <c r="O468" i="8"/>
  <c r="X427" i="12"/>
  <c r="AB427" i="12" s="1"/>
  <c r="Q468" i="8"/>
  <c r="W427" i="12"/>
  <c r="C315" i="8"/>
  <c r="P229" i="8"/>
  <c r="C439" i="8"/>
  <c r="I110" i="8"/>
  <c r="M335" i="8"/>
  <c r="AG430" i="12"/>
  <c r="R471" i="8"/>
  <c r="AH430" i="12"/>
  <c r="AJ430" i="12" s="1"/>
  <c r="E370" i="8"/>
  <c r="M89" i="8"/>
  <c r="K368" i="8"/>
  <c r="M526" i="8"/>
  <c r="AL27" i="14"/>
  <c r="AN27" i="14" s="1"/>
  <c r="AK27" i="14"/>
  <c r="AM27" i="14" s="1"/>
  <c r="C319" i="8"/>
  <c r="R79" i="3"/>
  <c r="AG97" i="15"/>
  <c r="AH97" i="15"/>
  <c r="AJ97" i="15" s="1"/>
  <c r="K437" i="8"/>
  <c r="E396" i="8"/>
  <c r="T407" i="12"/>
  <c r="AD407" i="12" s="1"/>
  <c r="S407" i="12"/>
  <c r="AC407" i="12" s="1"/>
  <c r="G448" i="8"/>
  <c r="F448" i="8"/>
  <c r="H292" i="8"/>
  <c r="I215" i="8"/>
  <c r="S502" i="8"/>
  <c r="AL461" i="12"/>
  <c r="AN461" i="12" s="1"/>
  <c r="AK461" i="12"/>
  <c r="AM461" i="12" s="1"/>
  <c r="I156" i="8"/>
  <c r="AL288" i="12"/>
  <c r="AN288" i="12" s="1"/>
  <c r="S329" i="8"/>
  <c r="AK288" i="12"/>
  <c r="AM288" i="12" s="1"/>
  <c r="M60" i="8"/>
  <c r="K295" i="8"/>
  <c r="C174" i="8"/>
  <c r="E323" i="8"/>
  <c r="AK60" i="3"/>
  <c r="AM60" i="3" s="1"/>
  <c r="AL60" i="3"/>
  <c r="AN60" i="3" s="1"/>
  <c r="W11" i="15"/>
  <c r="AA11" i="15" s="1"/>
  <c r="X11" i="15"/>
  <c r="AG302" i="12"/>
  <c r="AI302" i="12" s="1"/>
  <c r="AH302" i="12"/>
  <c r="AJ302" i="12" s="1"/>
  <c r="R343" i="8"/>
  <c r="W98" i="3"/>
  <c r="AA98" i="3" s="1"/>
  <c r="X98" i="3"/>
  <c r="H166" i="8"/>
  <c r="W23" i="16"/>
  <c r="AA23" i="16" s="1"/>
  <c r="X23" i="16"/>
  <c r="AB23" i="16" s="1"/>
  <c r="AK357" i="12"/>
  <c r="AM357" i="12" s="1"/>
  <c r="S398" i="8"/>
  <c r="AL357" i="12"/>
  <c r="AN357" i="12" s="1"/>
  <c r="R318" i="12"/>
  <c r="J359" i="8"/>
  <c r="P152" i="8"/>
  <c r="R27" i="15"/>
  <c r="K494" i="8"/>
  <c r="H490" i="8"/>
  <c r="C427" i="8"/>
  <c r="P288" i="8"/>
  <c r="P315" i="8"/>
  <c r="X112" i="12"/>
  <c r="AB112" i="12" s="1"/>
  <c r="O153" i="8"/>
  <c r="Q153" i="8"/>
  <c r="W112" i="12"/>
  <c r="W20" i="14"/>
  <c r="AA20" i="14" s="1"/>
  <c r="X20" i="14"/>
  <c r="D513" i="8"/>
  <c r="AL91" i="3"/>
  <c r="AN91" i="3" s="1"/>
  <c r="AK91" i="3"/>
  <c r="AM91" i="3" s="1"/>
  <c r="S414" i="12"/>
  <c r="AC414" i="12" s="1"/>
  <c r="T414" i="12"/>
  <c r="AD414" i="12" s="1"/>
  <c r="G455" i="8"/>
  <c r="F455" i="8"/>
  <c r="P457" i="8"/>
  <c r="I58" i="8"/>
  <c r="H475" i="8"/>
  <c r="D315" i="8"/>
  <c r="C411" i="8"/>
  <c r="L511" i="8"/>
  <c r="U470" i="12"/>
  <c r="Y470" i="12" s="1"/>
  <c r="N511" i="8"/>
  <c r="V470" i="12"/>
  <c r="Z470" i="12" s="1"/>
  <c r="W20" i="3"/>
  <c r="X20" i="3"/>
  <c r="AB20" i="3" s="1"/>
  <c r="X75" i="15"/>
  <c r="W75" i="15"/>
  <c r="AA75" i="15" s="1"/>
  <c r="C294" i="8"/>
  <c r="D492" i="8"/>
  <c r="V389" i="12"/>
  <c r="Z389" i="12" s="1"/>
  <c r="U389" i="12"/>
  <c r="L430" i="8"/>
  <c r="N430" i="8"/>
  <c r="M176" i="8"/>
  <c r="E294" i="8"/>
  <c r="C244" i="8"/>
  <c r="AH386" i="12"/>
  <c r="AJ386" i="12" s="1"/>
  <c r="R427" i="8"/>
  <c r="AG386" i="12"/>
  <c r="V286" i="12"/>
  <c r="Z286" i="12" s="1"/>
  <c r="N327" i="8"/>
  <c r="U286" i="12"/>
  <c r="Y286" i="12" s="1"/>
  <c r="L327" i="8"/>
  <c r="W8" i="13"/>
  <c r="X8" i="13"/>
  <c r="AB8" i="13" s="1"/>
  <c r="P314" i="8"/>
  <c r="O489" i="8"/>
  <c r="W448" i="12"/>
  <c r="Q489" i="8"/>
  <c r="X448" i="12"/>
  <c r="AB448" i="12" s="1"/>
  <c r="M168" i="8"/>
  <c r="F140" i="8"/>
  <c r="S99" i="12"/>
  <c r="G140" i="8"/>
  <c r="T99" i="12"/>
  <c r="AD99" i="12" s="1"/>
  <c r="X20" i="15"/>
  <c r="AB20" i="15" s="1"/>
  <c r="W20" i="15"/>
  <c r="AA20" i="15" s="1"/>
  <c r="K118" i="8"/>
  <c r="U57" i="15"/>
  <c r="Y57" i="15" s="1"/>
  <c r="V57" i="15"/>
  <c r="Z57" i="15" s="1"/>
  <c r="L396" i="8"/>
  <c r="N396" i="8"/>
  <c r="V355" i="12"/>
  <c r="Z355" i="12" s="1"/>
  <c r="U355" i="12"/>
  <c r="Y355" i="12" s="1"/>
  <c r="Q50" i="8"/>
  <c r="O50" i="8"/>
  <c r="X9" i="12"/>
  <c r="AB9" i="12" s="1"/>
  <c r="W9" i="12"/>
  <c r="AA9" i="12" s="1"/>
  <c r="D427" i="8"/>
  <c r="D132" i="8"/>
  <c r="K87" i="8"/>
  <c r="E144" i="8"/>
  <c r="U66" i="3"/>
  <c r="Y66" i="3" s="1"/>
  <c r="V66" i="3"/>
  <c r="Z66" i="3" s="1"/>
  <c r="M341" i="8"/>
  <c r="M226" i="8"/>
  <c r="AH100" i="12"/>
  <c r="AJ100" i="12" s="1"/>
  <c r="AG100" i="12"/>
  <c r="R141" i="8"/>
  <c r="H289" i="8"/>
  <c r="P372" i="8"/>
  <c r="H96" i="8"/>
  <c r="X70" i="3"/>
  <c r="AB70" i="3" s="1"/>
  <c r="W70" i="3"/>
  <c r="AA70" i="3" s="1"/>
  <c r="J529" i="8"/>
  <c r="R488" i="12"/>
  <c r="L170" i="8"/>
  <c r="N170" i="8"/>
  <c r="U129" i="12"/>
  <c r="Y129" i="12" s="1"/>
  <c r="V129" i="12"/>
  <c r="Z129" i="12" s="1"/>
  <c r="K212" i="8"/>
  <c r="J267" i="8"/>
  <c r="R226" i="12"/>
  <c r="V108" i="12"/>
  <c r="Z108" i="12" s="1"/>
  <c r="N149" i="8"/>
  <c r="L149" i="8"/>
  <c r="U108" i="12"/>
  <c r="Y108" i="12" s="1"/>
  <c r="W97" i="3"/>
  <c r="AA97" i="3" s="1"/>
  <c r="X97" i="3"/>
  <c r="AB97" i="3" s="1"/>
  <c r="P361" i="8"/>
  <c r="D288" i="8"/>
  <c r="S544" i="8"/>
  <c r="AK503" i="12"/>
  <c r="AM503" i="12" s="1"/>
  <c r="AL503" i="12"/>
  <c r="AN503" i="12" s="1"/>
  <c r="S103" i="8"/>
  <c r="AL62" i="12"/>
  <c r="AN62" i="12" s="1"/>
  <c r="AK62" i="12"/>
  <c r="AM62" i="12" s="1"/>
  <c r="M56" i="8"/>
  <c r="X56" i="12"/>
  <c r="O97" i="8"/>
  <c r="Q97" i="8"/>
  <c r="W56" i="12"/>
  <c r="AA56" i="12" s="1"/>
  <c r="R105" i="15"/>
  <c r="M387" i="8"/>
  <c r="S338" i="8"/>
  <c r="AK297" i="12"/>
  <c r="AM297" i="12" s="1"/>
  <c r="AL297" i="12"/>
  <c r="AN297" i="12" s="1"/>
  <c r="S117" i="8"/>
  <c r="AL76" i="12"/>
  <c r="AN76" i="12" s="1"/>
  <c r="AK76" i="12"/>
  <c r="AM76" i="12" s="1"/>
  <c r="K136" i="8"/>
  <c r="R514" i="8"/>
  <c r="AH473" i="12"/>
  <c r="AJ473" i="12" s="1"/>
  <c r="AG473" i="12"/>
  <c r="AI473" i="12" s="1"/>
  <c r="S70" i="3"/>
  <c r="T70" i="3"/>
  <c r="AD70" i="3" s="1"/>
  <c r="M546" i="8"/>
  <c r="S529" i="8"/>
  <c r="AK488" i="12"/>
  <c r="AM488" i="12" s="1"/>
  <c r="AL488" i="12"/>
  <c r="O280" i="8"/>
  <c r="X239" i="12"/>
  <c r="Q280" i="8"/>
  <c r="W239" i="12"/>
  <c r="AA239" i="12" s="1"/>
  <c r="P272" i="8"/>
  <c r="W36" i="14"/>
  <c r="AA36" i="14" s="1"/>
  <c r="X36" i="14"/>
  <c r="R27" i="3"/>
  <c r="D158" i="8"/>
  <c r="N199" i="8"/>
  <c r="U158" i="12"/>
  <c r="Y158" i="12" s="1"/>
  <c r="L199" i="8"/>
  <c r="V158" i="12"/>
  <c r="Z158" i="12" s="1"/>
  <c r="S17" i="15"/>
  <c r="AC17" i="15" s="1"/>
  <c r="T17" i="15"/>
  <c r="AD17" i="15" s="1"/>
  <c r="S73" i="15"/>
  <c r="T73" i="15"/>
  <c r="AD73" i="15" s="1"/>
  <c r="L368" i="8"/>
  <c r="V327" i="12"/>
  <c r="Z327" i="12" s="1"/>
  <c r="U327" i="12"/>
  <c r="Y327" i="12" s="1"/>
  <c r="N368" i="8"/>
  <c r="I488" i="8"/>
  <c r="I50" i="8"/>
  <c r="AG81" i="15"/>
  <c r="AH81" i="15"/>
  <c r="AJ81" i="15" s="1"/>
  <c r="AL198" i="12"/>
  <c r="AN198" i="12" s="1"/>
  <c r="AK198" i="12"/>
  <c r="AM198" i="12" s="1"/>
  <c r="S239" i="8"/>
  <c r="S14" i="3"/>
  <c r="AC14" i="3" s="1"/>
  <c r="T14" i="3"/>
  <c r="AD14" i="3" s="1"/>
  <c r="AG51" i="3"/>
  <c r="AI51" i="3" s="1"/>
  <c r="AH51" i="3"/>
  <c r="AJ51" i="3" s="1"/>
  <c r="X20" i="16"/>
  <c r="AB20" i="16" s="1"/>
  <c r="W20" i="16"/>
  <c r="AA20" i="16" s="1"/>
  <c r="H244" i="8"/>
  <c r="G507" i="8"/>
  <c r="F507" i="8"/>
  <c r="T466" i="12"/>
  <c r="AD466" i="12" s="1"/>
  <c r="S466" i="12"/>
  <c r="C413" i="8"/>
  <c r="K545" i="8"/>
  <c r="R43" i="14"/>
  <c r="V247" i="12"/>
  <c r="Z247" i="12" s="1"/>
  <c r="N288" i="8"/>
  <c r="L288" i="8"/>
  <c r="U247" i="12"/>
  <c r="Y247" i="12" s="1"/>
  <c r="X17" i="15"/>
  <c r="W17" i="15"/>
  <c r="AA17" i="15" s="1"/>
  <c r="R25" i="13"/>
  <c r="AH99" i="3"/>
  <c r="AJ99" i="3" s="1"/>
  <c r="AG99" i="3"/>
  <c r="AH337" i="12"/>
  <c r="AJ337" i="12" s="1"/>
  <c r="R378" i="8"/>
  <c r="AG337" i="12"/>
  <c r="AI337" i="12" s="1"/>
  <c r="I51" i="8"/>
  <c r="S46" i="3"/>
  <c r="T46" i="3"/>
  <c r="AD46" i="3" s="1"/>
  <c r="S8" i="13"/>
  <c r="AC8" i="13" s="1"/>
  <c r="T8" i="13"/>
  <c r="AD8" i="13" s="1"/>
  <c r="H373" i="8"/>
  <c r="AL49" i="15"/>
  <c r="AN49" i="15" s="1"/>
  <c r="AK49" i="15"/>
  <c r="AM49" i="15" s="1"/>
  <c r="D279" i="8"/>
  <c r="W10" i="14"/>
  <c r="AA10" i="14" s="1"/>
  <c r="X10" i="14"/>
  <c r="AB10" i="14" s="1"/>
  <c r="X83" i="15"/>
  <c r="AB83" i="15" s="1"/>
  <c r="W83" i="15"/>
  <c r="O542" i="8"/>
  <c r="Q542" i="8"/>
  <c r="W501" i="12"/>
  <c r="AA501" i="12" s="1"/>
  <c r="X501" i="12"/>
  <c r="P463" i="8"/>
  <c r="H119" i="8"/>
  <c r="I288" i="8"/>
  <c r="AK339" i="12"/>
  <c r="AM339" i="12" s="1"/>
  <c r="AL339" i="12"/>
  <c r="AN339" i="12" s="1"/>
  <c r="S380" i="8"/>
  <c r="AL22" i="13"/>
  <c r="AN22" i="13" s="1"/>
  <c r="AK22" i="13"/>
  <c r="AM22" i="13" s="1"/>
  <c r="C73" i="8"/>
  <c r="V36" i="14"/>
  <c r="U36" i="14"/>
  <c r="Y36" i="14" s="1"/>
  <c r="I72" i="8"/>
  <c r="D410" i="8"/>
  <c r="AL13" i="16"/>
  <c r="AN13" i="16" s="1"/>
  <c r="AK13" i="16"/>
  <c r="AM13" i="16" s="1"/>
  <c r="D543" i="8"/>
  <c r="N247" i="8"/>
  <c r="V206" i="12"/>
  <c r="Z206" i="12" s="1"/>
  <c r="U206" i="12"/>
  <c r="Y206" i="12" s="1"/>
  <c r="L247" i="8"/>
  <c r="I168" i="8"/>
  <c r="U38" i="15"/>
  <c r="V38" i="15"/>
  <c r="Z38" i="15" s="1"/>
  <c r="W432" i="12"/>
  <c r="AA432" i="12" s="1"/>
  <c r="O473" i="8"/>
  <c r="Q473" i="8"/>
  <c r="X432" i="12"/>
  <c r="AG28" i="3"/>
  <c r="AH28" i="3"/>
  <c r="AJ28" i="3" s="1"/>
  <c r="AL40" i="14"/>
  <c r="AN40" i="14" s="1"/>
  <c r="AK40" i="14"/>
  <c r="AM40" i="14" s="1"/>
  <c r="H204" i="8"/>
  <c r="W446" i="12"/>
  <c r="X446" i="12"/>
  <c r="AB446" i="12" s="1"/>
  <c r="Q487" i="8"/>
  <c r="O487" i="8"/>
  <c r="P145" i="8"/>
  <c r="S33" i="14"/>
  <c r="T33" i="14"/>
  <c r="AD33" i="14" s="1"/>
  <c r="D335" i="8"/>
  <c r="T25" i="16"/>
  <c r="AD25" i="16" s="1"/>
  <c r="S25" i="16"/>
  <c r="P344" i="8"/>
  <c r="K253" i="8"/>
  <c r="K205" i="8"/>
  <c r="F100" i="8"/>
  <c r="G100" i="8"/>
  <c r="T59" i="12"/>
  <c r="AD59" i="12" s="1"/>
  <c r="S59" i="12"/>
  <c r="F61" i="8"/>
  <c r="S20" i="12"/>
  <c r="G61" i="8"/>
  <c r="T20" i="12"/>
  <c r="AD20" i="12" s="1"/>
  <c r="M421" i="8"/>
  <c r="R339" i="8"/>
  <c r="AG298" i="12"/>
  <c r="AH298" i="12"/>
  <c r="AJ298" i="12" s="1"/>
  <c r="H169" i="8"/>
  <c r="R383" i="8"/>
  <c r="AH342" i="12"/>
  <c r="AJ342" i="12" s="1"/>
  <c r="AG342" i="12"/>
  <c r="AI342" i="12" s="1"/>
  <c r="M502" i="8"/>
  <c r="S305" i="8"/>
  <c r="AK264" i="12"/>
  <c r="AM264" i="12" s="1"/>
  <c r="AL264" i="12"/>
  <c r="AN264" i="12" s="1"/>
  <c r="S89" i="12"/>
  <c r="AC89" i="12" s="1"/>
  <c r="G130" i="8"/>
  <c r="F130" i="8"/>
  <c r="T89" i="12"/>
  <c r="AD89" i="12" s="1"/>
  <c r="K343" i="8"/>
  <c r="AH281" i="12"/>
  <c r="AJ281" i="12" s="1"/>
  <c r="AG281" i="12"/>
  <c r="R322" i="8"/>
  <c r="AL23" i="3"/>
  <c r="AN23" i="3" s="1"/>
  <c r="AK23" i="3"/>
  <c r="AM23" i="3" s="1"/>
  <c r="R428" i="12"/>
  <c r="J469" i="8"/>
  <c r="W19" i="3"/>
  <c r="X19" i="3"/>
  <c r="AB19" i="3" s="1"/>
  <c r="C460" i="8"/>
  <c r="M371" i="8"/>
  <c r="M103" i="8"/>
  <c r="Q533" i="8"/>
  <c r="X492" i="12"/>
  <c r="O533" i="8"/>
  <c r="W492" i="12"/>
  <c r="AA492" i="12" s="1"/>
  <c r="X36" i="3"/>
  <c r="W36" i="3"/>
  <c r="AA36" i="3" s="1"/>
  <c r="AH16" i="3"/>
  <c r="AJ16" i="3" s="1"/>
  <c r="AG16" i="3"/>
  <c r="P217" i="8"/>
  <c r="H399" i="8"/>
  <c r="I537" i="8"/>
  <c r="AK389" i="12"/>
  <c r="AM389" i="12" s="1"/>
  <c r="AL389" i="12"/>
  <c r="AN389" i="12" s="1"/>
  <c r="S430" i="8"/>
  <c r="K55" i="8"/>
  <c r="AK20" i="15"/>
  <c r="AM20" i="15" s="1"/>
  <c r="AL20" i="15"/>
  <c r="AN20" i="15" s="1"/>
  <c r="C246" i="8"/>
  <c r="R56" i="3"/>
  <c r="H271" i="8"/>
  <c r="D546" i="8"/>
  <c r="R371" i="12"/>
  <c r="J412" i="8"/>
  <c r="E188" i="8"/>
  <c r="T95" i="12"/>
  <c r="AD95" i="12" s="1"/>
  <c r="G136" i="8"/>
  <c r="F136" i="8"/>
  <c r="S95" i="12"/>
  <c r="AC95" i="12" s="1"/>
  <c r="P522" i="8"/>
  <c r="T25" i="15"/>
  <c r="AD25" i="15" s="1"/>
  <c r="S25" i="15"/>
  <c r="I469" i="8"/>
  <c r="V290" i="12"/>
  <c r="Z290" i="12" s="1"/>
  <c r="L331" i="8"/>
  <c r="N331" i="8"/>
  <c r="U290" i="12"/>
  <c r="Y290" i="12" s="1"/>
  <c r="U103" i="3"/>
  <c r="Y103" i="3" s="1"/>
  <c r="V103" i="3"/>
  <c r="Z103" i="3" s="1"/>
  <c r="S349" i="12"/>
  <c r="F390" i="8"/>
  <c r="T349" i="12"/>
  <c r="AD349" i="12" s="1"/>
  <c r="G390" i="8"/>
  <c r="I249" i="8"/>
  <c r="I383" i="8"/>
  <c r="W127" i="12"/>
  <c r="AA127" i="12" s="1"/>
  <c r="Q168" i="8"/>
  <c r="O168" i="8"/>
  <c r="X127" i="12"/>
  <c r="AB127" i="12" s="1"/>
  <c r="T121" i="12"/>
  <c r="AD121" i="12" s="1"/>
  <c r="F162" i="8"/>
  <c r="S121" i="12"/>
  <c r="AC121" i="12" s="1"/>
  <c r="G162" i="8"/>
  <c r="H436" i="8"/>
  <c r="R10" i="15"/>
  <c r="F248" i="8"/>
  <c r="T207" i="12"/>
  <c r="AD207" i="12" s="1"/>
  <c r="G248" i="8"/>
  <c r="S207" i="12"/>
  <c r="S309" i="8"/>
  <c r="AK268" i="12"/>
  <c r="AM268" i="12" s="1"/>
  <c r="AL268" i="12"/>
  <c r="AN268" i="12" s="1"/>
  <c r="D67" i="8"/>
  <c r="R11" i="13"/>
  <c r="W19" i="15"/>
  <c r="X19" i="15"/>
  <c r="AB19" i="15" s="1"/>
  <c r="E259" i="8"/>
  <c r="M142" i="8"/>
  <c r="R62" i="8"/>
  <c r="AH21" i="12"/>
  <c r="AJ21" i="12" s="1"/>
  <c r="AG21" i="12"/>
  <c r="AI21" i="12" s="1"/>
  <c r="W291" i="12"/>
  <c r="AA291" i="12" s="1"/>
  <c r="O332" i="8"/>
  <c r="Q332" i="8"/>
  <c r="X291" i="12"/>
  <c r="G322" i="8"/>
  <c r="S281" i="12"/>
  <c r="T281" i="12"/>
  <c r="AD281" i="12" s="1"/>
  <c r="F322" i="8"/>
  <c r="E367" i="8"/>
  <c r="J341" i="8"/>
  <c r="R300" i="12"/>
  <c r="I279" i="8"/>
  <c r="R88" i="3"/>
  <c r="K526" i="8"/>
  <c r="R97" i="12"/>
  <c r="J138" i="8"/>
  <c r="F324" i="8"/>
  <c r="G324" i="8"/>
  <c r="T283" i="12"/>
  <c r="AD283" i="12" s="1"/>
  <c r="S283" i="12"/>
  <c r="AC283" i="12" s="1"/>
  <c r="N189" i="8"/>
  <c r="L189" i="8"/>
  <c r="V148" i="12"/>
  <c r="Z148" i="12" s="1"/>
  <c r="U148" i="12"/>
  <c r="Y148" i="12" s="1"/>
  <c r="H389" i="8"/>
  <c r="X41" i="15"/>
  <c r="AB41" i="15" s="1"/>
  <c r="W41" i="15"/>
  <c r="W414" i="12"/>
  <c r="O455" i="8"/>
  <c r="Q455" i="8"/>
  <c r="X414" i="12"/>
  <c r="AB414" i="12" s="1"/>
  <c r="L138" i="8"/>
  <c r="U97" i="12"/>
  <c r="Y97" i="12" s="1"/>
  <c r="V97" i="12"/>
  <c r="Z97" i="12" s="1"/>
  <c r="N138" i="8"/>
  <c r="T440" i="12"/>
  <c r="AD440" i="12" s="1"/>
  <c r="G481" i="8"/>
  <c r="F481" i="8"/>
  <c r="S440" i="12"/>
  <c r="AC440" i="12" s="1"/>
  <c r="X284" i="12"/>
  <c r="AB284" i="12" s="1"/>
  <c r="W284" i="12"/>
  <c r="AA284" i="12" s="1"/>
  <c r="Q325" i="8"/>
  <c r="O325" i="8"/>
  <c r="AH495" i="12"/>
  <c r="AJ495" i="12" s="1"/>
  <c r="AG495" i="12"/>
  <c r="R536" i="8"/>
  <c r="M302" i="8"/>
  <c r="E461" i="8"/>
  <c r="P89" i="8"/>
  <c r="H219" i="8"/>
  <c r="S83" i="12"/>
  <c r="F124" i="8"/>
  <c r="G124" i="8"/>
  <c r="T83" i="12"/>
  <c r="AD83" i="12" s="1"/>
  <c r="R329" i="12"/>
  <c r="J370" i="8"/>
  <c r="I192" i="8"/>
  <c r="V75" i="3"/>
  <c r="Z75" i="3" s="1"/>
  <c r="U75" i="3"/>
  <c r="Y75" i="3" s="1"/>
  <c r="AG98" i="3"/>
  <c r="AH98" i="3"/>
  <c r="AJ98" i="3" s="1"/>
  <c r="K187" i="8"/>
  <c r="X416" i="12"/>
  <c r="O457" i="8"/>
  <c r="Q457" i="8"/>
  <c r="W416" i="12"/>
  <c r="AA416" i="12" s="1"/>
  <c r="J389" i="8"/>
  <c r="R348" i="12"/>
  <c r="AK181" i="12"/>
  <c r="AM181" i="12" s="1"/>
  <c r="S222" i="8"/>
  <c r="AL181" i="12"/>
  <c r="AN181" i="12" s="1"/>
  <c r="U84" i="15"/>
  <c r="Y84" i="15" s="1"/>
  <c r="V84" i="15"/>
  <c r="Z84" i="15" s="1"/>
  <c r="AK473" i="12"/>
  <c r="AM473" i="12" s="1"/>
  <c r="S514" i="8"/>
  <c r="AL473" i="12"/>
  <c r="AN473" i="12" s="1"/>
  <c r="N206" i="8"/>
  <c r="V165" i="12"/>
  <c r="Z165" i="12" s="1"/>
  <c r="L206" i="8"/>
  <c r="U165" i="12"/>
  <c r="R209" i="12"/>
  <c r="J250" i="8"/>
  <c r="AG202" i="12"/>
  <c r="AH202" i="12"/>
  <c r="AJ202" i="12" s="1"/>
  <c r="R243" i="8"/>
  <c r="L65" i="8"/>
  <c r="V24" i="12"/>
  <c r="Z24" i="12" s="1"/>
  <c r="N65" i="8"/>
  <c r="U24" i="12"/>
  <c r="Y24" i="12" s="1"/>
  <c r="E452" i="8"/>
  <c r="AH13" i="15"/>
  <c r="AJ13" i="15" s="1"/>
  <c r="AG13" i="15"/>
  <c r="I446" i="8"/>
  <c r="W76" i="3"/>
  <c r="X76" i="3"/>
  <c r="AB76" i="3" s="1"/>
  <c r="T334" i="12"/>
  <c r="AD334" i="12" s="1"/>
  <c r="S334" i="12"/>
  <c r="AC334" i="12" s="1"/>
  <c r="F375" i="8"/>
  <c r="G375" i="8"/>
  <c r="M430" i="8"/>
  <c r="E115" i="8"/>
  <c r="AL480" i="12"/>
  <c r="AN480" i="12" s="1"/>
  <c r="AK480" i="12"/>
  <c r="AM480" i="12" s="1"/>
  <c r="S521" i="8"/>
  <c r="C149" i="8"/>
  <c r="J107" i="8"/>
  <c r="R66" i="12"/>
  <c r="AH112" i="12"/>
  <c r="AJ112" i="12" s="1"/>
  <c r="AG112" i="12"/>
  <c r="AI112" i="12" s="1"/>
  <c r="R153" i="8"/>
  <c r="U109" i="12"/>
  <c r="Y109" i="12" s="1"/>
  <c r="L150" i="8"/>
  <c r="V109" i="12"/>
  <c r="Z109" i="12" s="1"/>
  <c r="N150" i="8"/>
  <c r="I83" i="8"/>
  <c r="S19" i="13"/>
  <c r="T19" i="13"/>
  <c r="AD19" i="13" s="1"/>
  <c r="M336" i="8"/>
  <c r="K107" i="8"/>
  <c r="H70" i="8"/>
  <c r="S83" i="15"/>
  <c r="AC83" i="15" s="1"/>
  <c r="T83" i="15"/>
  <c r="AD83" i="15" s="1"/>
  <c r="N294" i="8"/>
  <c r="V253" i="12"/>
  <c r="Z253" i="12" s="1"/>
  <c r="U253" i="12"/>
  <c r="Y253" i="12" s="1"/>
  <c r="L294" i="8"/>
  <c r="O387" i="8"/>
  <c r="Q387" i="8"/>
  <c r="W346" i="12"/>
  <c r="X346" i="12"/>
  <c r="AB346" i="12" s="1"/>
  <c r="P140" i="8"/>
  <c r="W19" i="14"/>
  <c r="X19" i="14"/>
  <c r="AB19" i="14" s="1"/>
  <c r="S78" i="15"/>
  <c r="AC78" i="15" s="1"/>
  <c r="T78" i="15"/>
  <c r="AD78" i="15" s="1"/>
  <c r="T84" i="12"/>
  <c r="AD84" i="12" s="1"/>
  <c r="G125" i="8"/>
  <c r="S84" i="12"/>
  <c r="AC84" i="12" s="1"/>
  <c r="F125" i="8"/>
  <c r="AK497" i="12"/>
  <c r="AM497" i="12" s="1"/>
  <c r="S538" i="8"/>
  <c r="AL497" i="12"/>
  <c r="AN497" i="12" s="1"/>
  <c r="AG415" i="12"/>
  <c r="AI415" i="12" s="1"/>
  <c r="AH415" i="12"/>
  <c r="AJ415" i="12" s="1"/>
  <c r="R456" i="8"/>
  <c r="I377" i="8"/>
  <c r="T28" i="12"/>
  <c r="AD28" i="12" s="1"/>
  <c r="F69" i="8"/>
  <c r="G69" i="8"/>
  <c r="S28" i="12"/>
  <c r="F211" i="8"/>
  <c r="T170" i="12"/>
  <c r="AD170" i="12" s="1"/>
  <c r="G211" i="8"/>
  <c r="S170" i="12"/>
  <c r="AC170" i="12" s="1"/>
  <c r="AH219" i="12"/>
  <c r="AJ219" i="12" s="1"/>
  <c r="AG219" i="12"/>
  <c r="R260" i="8"/>
  <c r="E153" i="8"/>
  <c r="AL250" i="12"/>
  <c r="AN250" i="12" s="1"/>
  <c r="AK250" i="12"/>
  <c r="AM250" i="12" s="1"/>
  <c r="S291" i="8"/>
  <c r="C545" i="8"/>
  <c r="J48" i="8"/>
  <c r="R7" i="12"/>
  <c r="I381" i="8"/>
  <c r="U27" i="14"/>
  <c r="Y27" i="14" s="1"/>
  <c r="V27" i="14"/>
  <c r="Z27" i="14" s="1"/>
  <c r="AG9" i="14"/>
  <c r="AH9" i="14"/>
  <c r="AJ9" i="14" s="1"/>
  <c r="AH66" i="3"/>
  <c r="AJ66" i="3" s="1"/>
  <c r="AG66" i="3"/>
  <c r="AI66" i="3" s="1"/>
  <c r="E320" i="8"/>
  <c r="I368" i="8"/>
  <c r="E417" i="8"/>
  <c r="I260" i="8"/>
  <c r="AH10" i="12"/>
  <c r="AJ10" i="12" s="1"/>
  <c r="AG10" i="12"/>
  <c r="AI10" i="12" s="1"/>
  <c r="R51" i="8"/>
  <c r="T114" i="12"/>
  <c r="AD114" i="12" s="1"/>
  <c r="G155" i="8"/>
  <c r="S114" i="12"/>
  <c r="AC114" i="12" s="1"/>
  <c r="F155" i="8"/>
  <c r="AH23" i="15"/>
  <c r="AJ23" i="15" s="1"/>
  <c r="AG23" i="15"/>
  <c r="X62" i="15"/>
  <c r="AB62" i="15" s="1"/>
  <c r="W62" i="15"/>
  <c r="AA62" i="15" s="1"/>
  <c r="AK13" i="15"/>
  <c r="AM13" i="15" s="1"/>
  <c r="AL13" i="15"/>
  <c r="AN13" i="15" s="1"/>
  <c r="C137" i="8"/>
  <c r="P233" i="8"/>
  <c r="E236" i="8"/>
  <c r="R418" i="12"/>
  <c r="J459" i="8"/>
  <c r="U30" i="13"/>
  <c r="Y30" i="13" s="1"/>
  <c r="V30" i="13"/>
  <c r="Z30" i="13" s="1"/>
  <c r="D518" i="8"/>
  <c r="U80" i="15"/>
  <c r="V80" i="15"/>
  <c r="Z80" i="15" s="1"/>
  <c r="C323" i="8"/>
  <c r="AL85" i="3"/>
  <c r="AN85" i="3" s="1"/>
  <c r="AK85" i="3"/>
  <c r="AM85" i="3" s="1"/>
  <c r="J463" i="8"/>
  <c r="R422" i="12"/>
  <c r="I384" i="8"/>
  <c r="AH107" i="15"/>
  <c r="AJ107" i="15" s="1"/>
  <c r="AG107" i="15"/>
  <c r="AL156" i="12"/>
  <c r="AN156" i="12" s="1"/>
  <c r="AK156" i="12"/>
  <c r="AM156" i="12" s="1"/>
  <c r="S197" i="8"/>
  <c r="M200" i="8"/>
  <c r="R49" i="15"/>
  <c r="C272" i="8"/>
  <c r="J187" i="8"/>
  <c r="R146" i="12"/>
  <c r="G423" i="8"/>
  <c r="F423" i="8"/>
  <c r="T382" i="12"/>
  <c r="AD382" i="12" s="1"/>
  <c r="S382" i="12"/>
  <c r="AC382" i="12" s="1"/>
  <c r="AK453" i="12"/>
  <c r="AM453" i="12" s="1"/>
  <c r="S494" i="8"/>
  <c r="AL453" i="12"/>
  <c r="AN453" i="12" s="1"/>
  <c r="AL329" i="12"/>
  <c r="AN329" i="12" s="1"/>
  <c r="S370" i="8"/>
  <c r="AK329" i="12"/>
  <c r="AM329" i="12" s="1"/>
  <c r="AG26" i="16"/>
  <c r="AH26" i="16"/>
  <c r="AJ26" i="16" s="1"/>
  <c r="E350" i="8"/>
  <c r="X81" i="15"/>
  <c r="AB81" i="15" s="1"/>
  <c r="W81" i="15"/>
  <c r="D337" i="8"/>
  <c r="T351" i="12"/>
  <c r="AD351" i="12" s="1"/>
  <c r="S351" i="12"/>
  <c r="AC351" i="12" s="1"/>
  <c r="G392" i="8"/>
  <c r="F392" i="8"/>
  <c r="P455" i="8"/>
  <c r="T19" i="14"/>
  <c r="AD19" i="14" s="1"/>
  <c r="S19" i="14"/>
  <c r="AC19" i="14" s="1"/>
  <c r="AG357" i="12"/>
  <c r="R398" i="8"/>
  <c r="AH357" i="12"/>
  <c r="AJ357" i="12" s="1"/>
  <c r="AG17" i="3"/>
  <c r="AI17" i="3" s="1"/>
  <c r="AH17" i="3"/>
  <c r="AJ17" i="3" s="1"/>
  <c r="M87" i="8"/>
  <c r="Q177" i="8"/>
  <c r="W136" i="12"/>
  <c r="AA136" i="12" s="1"/>
  <c r="X136" i="12"/>
  <c r="AB136" i="12" s="1"/>
  <c r="O177" i="8"/>
  <c r="D361" i="8"/>
  <c r="K326" i="8"/>
  <c r="AG428" i="12"/>
  <c r="AI428" i="12" s="1"/>
  <c r="R469" i="8"/>
  <c r="AH428" i="12"/>
  <c r="AJ428" i="12" s="1"/>
  <c r="M468" i="8"/>
  <c r="H483" i="8"/>
  <c r="C56" i="8"/>
  <c r="I74" i="8"/>
  <c r="S539" i="8"/>
  <c r="AL498" i="12"/>
  <c r="AN498" i="12" s="1"/>
  <c r="AK498" i="12"/>
  <c r="AM498" i="12" s="1"/>
  <c r="C126" i="8"/>
  <c r="E220" i="8"/>
  <c r="X76" i="12"/>
  <c r="W76" i="12"/>
  <c r="AA76" i="12" s="1"/>
  <c r="Q117" i="8"/>
  <c r="O117" i="8"/>
  <c r="H241" i="8"/>
  <c r="D136" i="8"/>
  <c r="N403" i="8"/>
  <c r="V362" i="12"/>
  <c r="Z362" i="12" s="1"/>
  <c r="U362" i="12"/>
  <c r="Y362" i="12" s="1"/>
  <c r="L403" i="8"/>
  <c r="D352" i="8"/>
  <c r="R102" i="3"/>
  <c r="G259" i="8"/>
  <c r="T218" i="12"/>
  <c r="AD218" i="12" s="1"/>
  <c r="S218" i="12"/>
  <c r="AC218" i="12" s="1"/>
  <c r="F259" i="8"/>
  <c r="D381" i="8"/>
  <c r="R43" i="15"/>
  <c r="W392" i="12"/>
  <c r="AA392" i="12" s="1"/>
  <c r="Q433" i="8"/>
  <c r="O433" i="8"/>
  <c r="X392" i="12"/>
  <c r="X208" i="12"/>
  <c r="Q249" i="8"/>
  <c r="W208" i="12"/>
  <c r="AA208" i="12" s="1"/>
  <c r="O249" i="8"/>
  <c r="AK109" i="12"/>
  <c r="AM109" i="12" s="1"/>
  <c r="AL109" i="12"/>
  <c r="AN109" i="12" s="1"/>
  <c r="S150" i="8"/>
  <c r="J246" i="8"/>
  <c r="R205" i="12"/>
  <c r="K96" i="8"/>
  <c r="AL122" i="12"/>
  <c r="AN122" i="12" s="1"/>
  <c r="AK122" i="12"/>
  <c r="AM122" i="12" s="1"/>
  <c r="S163" i="8"/>
  <c r="AK328" i="12"/>
  <c r="AM328" i="12" s="1"/>
  <c r="AL328" i="12"/>
  <c r="AN328" i="12" s="1"/>
  <c r="S369" i="8"/>
  <c r="D477" i="8"/>
  <c r="R12" i="16"/>
  <c r="J332" i="8"/>
  <c r="R291" i="12"/>
  <c r="O49" i="8"/>
  <c r="X8" i="12"/>
  <c r="Q49" i="8"/>
  <c r="W8" i="12"/>
  <c r="AA8" i="12" s="1"/>
  <c r="D50" i="8"/>
  <c r="AK19" i="14"/>
  <c r="AM19" i="14" s="1"/>
  <c r="AL19" i="14"/>
  <c r="AN19" i="14" s="1"/>
  <c r="P414" i="8"/>
  <c r="AK22" i="16"/>
  <c r="AM22" i="16" s="1"/>
  <c r="AL22" i="16"/>
  <c r="AN22" i="16" s="1"/>
  <c r="D68" i="8"/>
  <c r="W25" i="12"/>
  <c r="AA25" i="12" s="1"/>
  <c r="Q66" i="8"/>
  <c r="O66" i="8"/>
  <c r="X25" i="12"/>
  <c r="AB25" i="12" s="1"/>
  <c r="I225" i="8"/>
  <c r="Q537" i="8"/>
  <c r="X496" i="12"/>
  <c r="AB496" i="12" s="1"/>
  <c r="O537" i="8"/>
  <c r="W496" i="12"/>
  <c r="AA496" i="12" s="1"/>
  <c r="K249" i="8"/>
  <c r="S351" i="8"/>
  <c r="AL310" i="12"/>
  <c r="AN310" i="12" s="1"/>
  <c r="AK310" i="12"/>
  <c r="D324" i="8"/>
  <c r="F160" i="8"/>
  <c r="S119" i="12"/>
  <c r="AC119" i="12" s="1"/>
  <c r="T119" i="12"/>
  <c r="AD119" i="12" s="1"/>
  <c r="G160" i="8"/>
  <c r="G114" i="8"/>
  <c r="S73" i="12"/>
  <c r="AC73" i="12" s="1"/>
  <c r="F114" i="8"/>
  <c r="T73" i="12"/>
  <c r="AD73" i="12" s="1"/>
  <c r="E384" i="8"/>
  <c r="T436" i="12"/>
  <c r="AD436" i="12" s="1"/>
  <c r="G477" i="8"/>
  <c r="S436" i="12"/>
  <c r="F477" i="8"/>
  <c r="M497" i="8"/>
  <c r="E100" i="8"/>
  <c r="S99" i="15"/>
  <c r="T99" i="15"/>
  <c r="AD99" i="15" s="1"/>
  <c r="C363" i="8"/>
  <c r="S346" i="12"/>
  <c r="AC346" i="12" s="1"/>
  <c r="F387" i="8"/>
  <c r="G387" i="8"/>
  <c r="T346" i="12"/>
  <c r="AD346" i="12" s="1"/>
  <c r="R34" i="13"/>
  <c r="W45" i="3"/>
  <c r="AA45" i="3" s="1"/>
  <c r="X45" i="3"/>
  <c r="AB45" i="3" s="1"/>
  <c r="H428" i="8"/>
  <c r="R459" i="8"/>
  <c r="AG418" i="12"/>
  <c r="AI418" i="12" s="1"/>
  <c r="AH418" i="12"/>
  <c r="AJ418" i="12" s="1"/>
  <c r="F176" i="8"/>
  <c r="G176" i="8"/>
  <c r="T135" i="12"/>
  <c r="AD135" i="12" s="1"/>
  <c r="S135" i="12"/>
  <c r="M227" i="8"/>
  <c r="K258" i="8"/>
  <c r="J346" i="8"/>
  <c r="R305" i="12"/>
  <c r="S379" i="12"/>
  <c r="AC379" i="12" s="1"/>
  <c r="T379" i="12"/>
  <c r="AD379" i="12" s="1"/>
  <c r="G420" i="8"/>
  <c r="F420" i="8"/>
  <c r="W44" i="14"/>
  <c r="X44" i="14"/>
  <c r="AB44" i="14" s="1"/>
  <c r="T69" i="15"/>
  <c r="AD69" i="15" s="1"/>
  <c r="S69" i="15"/>
  <c r="T57" i="12"/>
  <c r="AD57" i="12" s="1"/>
  <c r="G98" i="8"/>
  <c r="F98" i="8"/>
  <c r="S57" i="12"/>
  <c r="AC57" i="12" s="1"/>
  <c r="X14" i="13"/>
  <c r="W14" i="13"/>
  <c r="AA14" i="13" s="1"/>
  <c r="N90" i="8"/>
  <c r="U49" i="12"/>
  <c r="Y49" i="12" s="1"/>
  <c r="V49" i="12"/>
  <c r="Z49" i="12" s="1"/>
  <c r="L90" i="8"/>
  <c r="I375" i="8"/>
  <c r="J327" i="8"/>
  <c r="R286" i="12"/>
  <c r="W37" i="14"/>
  <c r="X37" i="14"/>
  <c r="AB37" i="14" s="1"/>
  <c r="M543" i="8"/>
  <c r="N188" i="8"/>
  <c r="V147" i="12"/>
  <c r="Z147" i="12" s="1"/>
  <c r="L188" i="8"/>
  <c r="U147" i="12"/>
  <c r="Y147" i="12" s="1"/>
  <c r="P509" i="8"/>
  <c r="K426" i="8"/>
  <c r="S150" i="12"/>
  <c r="AC150" i="12" s="1"/>
  <c r="F191" i="8"/>
  <c r="G191" i="8"/>
  <c r="T150" i="12"/>
  <c r="AD150" i="12" s="1"/>
  <c r="G353" i="8"/>
  <c r="F353" i="8"/>
  <c r="T312" i="12"/>
  <c r="AD312" i="12" s="1"/>
  <c r="S312" i="12"/>
  <c r="D146" i="8"/>
  <c r="H409" i="8"/>
  <c r="D72" i="8"/>
  <c r="AH102" i="12"/>
  <c r="AJ102" i="12" s="1"/>
  <c r="R143" i="8"/>
  <c r="AG102" i="12"/>
  <c r="AI102" i="12" s="1"/>
  <c r="K349" i="8"/>
  <c r="R259" i="12"/>
  <c r="J300" i="8"/>
  <c r="V340" i="12"/>
  <c r="Z340" i="12" s="1"/>
  <c r="L381" i="8"/>
  <c r="N381" i="8"/>
  <c r="U340" i="12"/>
  <c r="Y340" i="12" s="1"/>
  <c r="O299" i="8"/>
  <c r="W258" i="12"/>
  <c r="X258" i="12"/>
  <c r="AB258" i="12" s="1"/>
  <c r="Q299" i="8"/>
  <c r="P85" i="8"/>
  <c r="W18" i="14"/>
  <c r="X18" i="14"/>
  <c r="AB18" i="14" s="1"/>
  <c r="K247" i="8"/>
  <c r="AG314" i="12"/>
  <c r="AI314" i="12" s="1"/>
  <c r="AH314" i="12"/>
  <c r="AJ314" i="12" s="1"/>
  <c r="R355" i="8"/>
  <c r="AL320" i="12"/>
  <c r="AN320" i="12" s="1"/>
  <c r="AK320" i="12"/>
  <c r="AM320" i="12" s="1"/>
  <c r="S361" i="8"/>
  <c r="G298" i="8"/>
  <c r="F298" i="8"/>
  <c r="T257" i="12"/>
  <c r="AD257" i="12" s="1"/>
  <c r="S257" i="12"/>
  <c r="R24" i="15"/>
  <c r="C428" i="8"/>
  <c r="H151" i="8"/>
  <c r="P402" i="8"/>
  <c r="Q137" i="8"/>
  <c r="X96" i="12"/>
  <c r="W96" i="12"/>
  <c r="AA96" i="12" s="1"/>
  <c r="O137" i="8"/>
  <c r="E107" i="8"/>
  <c r="K121" i="8"/>
  <c r="M438" i="8"/>
  <c r="I269" i="8"/>
  <c r="D389" i="8"/>
  <c r="D174" i="8"/>
  <c r="J209" i="8"/>
  <c r="R168" i="12"/>
  <c r="J496" i="8"/>
  <c r="R455" i="12"/>
  <c r="O80" i="8"/>
  <c r="Q80" i="8"/>
  <c r="W39" i="12"/>
  <c r="AA39" i="12" s="1"/>
  <c r="X39" i="12"/>
  <c r="C493" i="8"/>
  <c r="T147" i="12"/>
  <c r="AD147" i="12" s="1"/>
  <c r="S147" i="12"/>
  <c r="F188" i="8"/>
  <c r="G188" i="8"/>
  <c r="I127" i="8"/>
  <c r="H463" i="8"/>
  <c r="F276" i="8"/>
  <c r="S235" i="12"/>
  <c r="AC235" i="12" s="1"/>
  <c r="T235" i="12"/>
  <c r="AD235" i="12" s="1"/>
  <c r="G276" i="8"/>
  <c r="W7" i="12"/>
  <c r="X7" i="12"/>
  <c r="AB7" i="12" s="1"/>
  <c r="Q48" i="8"/>
  <c r="O48" i="8"/>
  <c r="W54" i="12"/>
  <c r="AA54" i="12" s="1"/>
  <c r="O95" i="8"/>
  <c r="X54" i="12"/>
  <c r="AB54" i="12" s="1"/>
  <c r="Q95" i="8"/>
  <c r="D259" i="8"/>
  <c r="P224" i="8"/>
  <c r="AG72" i="15"/>
  <c r="AH72" i="15"/>
  <c r="AJ72" i="15" s="1"/>
  <c r="C369" i="8"/>
  <c r="J488" i="8"/>
  <c r="R447" i="12"/>
  <c r="H380" i="8"/>
  <c r="S252" i="8"/>
  <c r="AK211" i="12"/>
  <c r="AM211" i="12" s="1"/>
  <c r="AL211" i="12"/>
  <c r="AN211" i="12" s="1"/>
  <c r="I451" i="8"/>
  <c r="C176" i="8"/>
  <c r="H302" i="8"/>
  <c r="D91" i="8"/>
  <c r="M229" i="8"/>
  <c r="R261" i="8"/>
  <c r="AH220" i="12"/>
  <c r="AJ220" i="12" s="1"/>
  <c r="AG220" i="12"/>
  <c r="AI220" i="12" s="1"/>
  <c r="K502" i="8"/>
  <c r="X45" i="14"/>
  <c r="W45" i="14"/>
  <c r="AA45" i="14" s="1"/>
  <c r="X18" i="12"/>
  <c r="Q59" i="8"/>
  <c r="W18" i="12"/>
  <c r="AA18" i="12" s="1"/>
  <c r="O59" i="8"/>
  <c r="R427" i="12"/>
  <c r="J468" i="8"/>
  <c r="T37" i="12"/>
  <c r="AD37" i="12" s="1"/>
  <c r="S37" i="12"/>
  <c r="AC37" i="12" s="1"/>
  <c r="F78" i="8"/>
  <c r="G78" i="8"/>
  <c r="E309" i="8"/>
  <c r="J386" i="8"/>
  <c r="R345" i="12"/>
  <c r="P477" i="8"/>
  <c r="C160" i="8"/>
  <c r="AG246" i="12"/>
  <c r="AH246" i="12"/>
  <c r="AJ246" i="12" s="1"/>
  <c r="R287" i="8"/>
  <c r="T22" i="3"/>
  <c r="AD22" i="3" s="1"/>
  <c r="S22" i="3"/>
  <c r="AC22" i="3" s="1"/>
  <c r="D362" i="8"/>
  <c r="V430" i="12"/>
  <c r="Z430" i="12" s="1"/>
  <c r="N471" i="8"/>
  <c r="L471" i="8"/>
  <c r="U430" i="12"/>
  <c r="Y430" i="12" s="1"/>
  <c r="C279" i="8"/>
  <c r="E532" i="8"/>
  <c r="K506" i="8"/>
  <c r="E58" i="8"/>
  <c r="E344" i="8"/>
  <c r="I405" i="8"/>
  <c r="C510" i="8"/>
  <c r="D78" i="8"/>
  <c r="O385" i="8"/>
  <c r="X344" i="12"/>
  <c r="W344" i="12"/>
  <c r="AA344" i="12" s="1"/>
  <c r="Q385" i="8"/>
  <c r="P241" i="8"/>
  <c r="X58" i="15"/>
  <c r="AB58" i="15" s="1"/>
  <c r="W58" i="15"/>
  <c r="I430" i="8"/>
  <c r="I317" i="8"/>
  <c r="AL39" i="15"/>
  <c r="AN39" i="15" s="1"/>
  <c r="AK39" i="15"/>
  <c r="AM39" i="15" s="1"/>
  <c r="AK35" i="3"/>
  <c r="AM35" i="3" s="1"/>
  <c r="AL35" i="3"/>
  <c r="AN35" i="3" s="1"/>
  <c r="C269" i="8"/>
  <c r="AL18" i="14"/>
  <c r="AN18" i="14" s="1"/>
  <c r="AK18" i="14"/>
  <c r="AM18" i="14" s="1"/>
  <c r="AK435" i="12"/>
  <c r="AM435" i="12" s="1"/>
  <c r="AL435" i="12"/>
  <c r="AN435" i="12" s="1"/>
  <c r="S476" i="8"/>
  <c r="K407" i="8"/>
  <c r="V240" i="12"/>
  <c r="Z240" i="12" s="1"/>
  <c r="N281" i="8"/>
  <c r="U240" i="12"/>
  <c r="Y240" i="12" s="1"/>
  <c r="L281" i="8"/>
  <c r="D482" i="8"/>
  <c r="E102" i="8"/>
  <c r="D347" i="8"/>
  <c r="M186" i="8"/>
  <c r="E206" i="8"/>
  <c r="K145" i="8"/>
  <c r="AG49" i="15"/>
  <c r="AH49" i="15"/>
  <c r="AJ49" i="15" s="1"/>
  <c r="R68" i="15"/>
  <c r="AL58" i="15"/>
  <c r="AN58" i="15" s="1"/>
  <c r="AK58" i="15"/>
  <c r="AM58" i="15" s="1"/>
  <c r="K362" i="8"/>
  <c r="J96" i="8"/>
  <c r="R55" i="12"/>
  <c r="U264" i="12"/>
  <c r="Y264" i="12" s="1"/>
  <c r="V264" i="12"/>
  <c r="Z264" i="12" s="1"/>
  <c r="L305" i="8"/>
  <c r="N305" i="8"/>
  <c r="M434" i="8"/>
  <c r="P247" i="8"/>
  <c r="AG121" i="12"/>
  <c r="AI121" i="12" s="1"/>
  <c r="R162" i="8"/>
  <c r="AH121" i="12"/>
  <c r="AJ121" i="12" s="1"/>
  <c r="AL84" i="3"/>
  <c r="AN84" i="3" s="1"/>
  <c r="AK84" i="3"/>
  <c r="AM84" i="3" s="1"/>
  <c r="K460" i="8"/>
  <c r="K272" i="8"/>
  <c r="M431" i="8"/>
  <c r="N109" i="8"/>
  <c r="U68" i="12"/>
  <c r="Y68" i="12" s="1"/>
  <c r="L109" i="8"/>
  <c r="V68" i="12"/>
  <c r="Z68" i="12" s="1"/>
  <c r="H422" i="8"/>
  <c r="W370" i="12"/>
  <c r="AA370" i="12" s="1"/>
  <c r="O411" i="8"/>
  <c r="Q411" i="8"/>
  <c r="X370" i="12"/>
  <c r="AB370" i="12" s="1"/>
  <c r="AG363" i="12"/>
  <c r="AI363" i="12" s="1"/>
  <c r="AH363" i="12"/>
  <c r="AJ363" i="12" s="1"/>
  <c r="R404" i="8"/>
  <c r="AK228" i="12"/>
  <c r="AL228" i="12"/>
  <c r="AN228" i="12" s="1"/>
  <c r="S269" i="8"/>
  <c r="I75" i="8"/>
  <c r="AK14" i="14"/>
  <c r="AM14" i="14" s="1"/>
  <c r="AL14" i="14"/>
  <c r="AN14" i="14" s="1"/>
  <c r="E393" i="8"/>
  <c r="R270" i="12"/>
  <c r="J311" i="8"/>
  <c r="V9" i="3"/>
  <c r="Z9" i="3" s="1"/>
  <c r="U9" i="3"/>
  <c r="Y9" i="3" s="1"/>
  <c r="AK86" i="15"/>
  <c r="AM86" i="15" s="1"/>
  <c r="AL86" i="15"/>
  <c r="AN86" i="15" s="1"/>
  <c r="P465" i="8"/>
  <c r="W30" i="13"/>
  <c r="AA30" i="13" s="1"/>
  <c r="X30" i="13"/>
  <c r="R549" i="8"/>
  <c r="AH508" i="12"/>
  <c r="AJ508" i="12" s="1"/>
  <c r="AG508" i="12"/>
  <c r="AI508" i="12" s="1"/>
  <c r="O552" i="8"/>
  <c r="X511" i="12"/>
  <c r="AB511" i="12" s="1"/>
  <c r="W511" i="12"/>
  <c r="Q552" i="8"/>
  <c r="AG485" i="12"/>
  <c r="AI485" i="12" s="1"/>
  <c r="AH485" i="12"/>
  <c r="AJ485" i="12" s="1"/>
  <c r="R526" i="8"/>
  <c r="H138" i="8"/>
  <c r="X30" i="12"/>
  <c r="AB30" i="12" s="1"/>
  <c r="W30" i="12"/>
  <c r="AA30" i="12" s="1"/>
  <c r="O71" i="8"/>
  <c r="Q71" i="8"/>
  <c r="D126" i="8"/>
  <c r="U143" i="12"/>
  <c r="Y143" i="12" s="1"/>
  <c r="N184" i="8"/>
  <c r="L184" i="8"/>
  <c r="V143" i="12"/>
  <c r="Z143" i="12" s="1"/>
  <c r="AL177" i="12"/>
  <c r="AN177" i="12" s="1"/>
  <c r="AK177" i="12"/>
  <c r="AM177" i="12" s="1"/>
  <c r="S218" i="8"/>
  <c r="T32" i="15"/>
  <c r="AD32" i="15" s="1"/>
  <c r="S32" i="15"/>
  <c r="AC32" i="15" s="1"/>
  <c r="V492" i="12"/>
  <c r="Z492" i="12" s="1"/>
  <c r="N533" i="8"/>
  <c r="U492" i="12"/>
  <c r="Y492" i="12" s="1"/>
  <c r="L533" i="8"/>
  <c r="H466" i="8"/>
  <c r="C102" i="8"/>
  <c r="P72" i="8"/>
  <c r="AG76" i="12"/>
  <c r="AI76" i="12" s="1"/>
  <c r="AH76" i="12"/>
  <c r="AJ76" i="12" s="1"/>
  <c r="R117" i="8"/>
  <c r="S19" i="15"/>
  <c r="AC19" i="15" s="1"/>
  <c r="T19" i="15"/>
  <c r="AD19" i="15" s="1"/>
  <c r="Q239" i="8"/>
  <c r="W198" i="12"/>
  <c r="X198" i="12"/>
  <c r="AB198" i="12" s="1"/>
  <c r="O239" i="8"/>
  <c r="D376" i="8"/>
  <c r="AK468" i="12"/>
  <c r="AM468" i="12" s="1"/>
  <c r="AL468" i="12"/>
  <c r="AN468" i="12" s="1"/>
  <c r="S509" i="8"/>
  <c r="D463" i="8"/>
  <c r="L263" i="8"/>
  <c r="U222" i="12"/>
  <c r="Y222" i="12" s="1"/>
  <c r="N263" i="8"/>
  <c r="V222" i="12"/>
  <c r="Z222" i="12" s="1"/>
  <c r="K498" i="8"/>
  <c r="T7" i="13"/>
  <c r="AD7" i="13" s="1"/>
  <c r="S7" i="13"/>
  <c r="AC7" i="13" s="1"/>
  <c r="E116" i="8"/>
  <c r="I88" i="8"/>
  <c r="V326" i="12"/>
  <c r="Z326" i="12" s="1"/>
  <c r="U326" i="12"/>
  <c r="Y326" i="12" s="1"/>
  <c r="N367" i="8"/>
  <c r="L367" i="8"/>
  <c r="P94" i="8"/>
  <c r="P398" i="8"/>
  <c r="P378" i="8"/>
  <c r="AG20" i="3"/>
  <c r="AH20" i="3"/>
  <c r="AJ20" i="3" s="1"/>
  <c r="M109" i="8"/>
  <c r="AG405" i="12"/>
  <c r="AH405" i="12"/>
  <c r="AJ405" i="12" s="1"/>
  <c r="R446" i="8"/>
  <c r="E403" i="8"/>
  <c r="AK385" i="12"/>
  <c r="AM385" i="12" s="1"/>
  <c r="AL385" i="12"/>
  <c r="AN385" i="12" s="1"/>
  <c r="S426" i="8"/>
  <c r="AK17" i="13"/>
  <c r="AL17" i="13"/>
  <c r="AN17" i="13" s="1"/>
  <c r="X38" i="3"/>
  <c r="AB38" i="3" s="1"/>
  <c r="W38" i="3"/>
  <c r="AA38" i="3" s="1"/>
  <c r="I543" i="8"/>
  <c r="E527" i="8"/>
  <c r="K133" i="8"/>
  <c r="E184" i="8"/>
  <c r="O135" i="8"/>
  <c r="Q135" i="8"/>
  <c r="W94" i="12"/>
  <c r="AA94" i="12" s="1"/>
  <c r="X94" i="12"/>
  <c r="C230" i="8"/>
  <c r="AL407" i="12"/>
  <c r="AN407" i="12" s="1"/>
  <c r="AK407" i="12"/>
  <c r="AM407" i="12" s="1"/>
  <c r="S448" i="8"/>
  <c r="M261" i="8"/>
  <c r="X45" i="12"/>
  <c r="AB45" i="12" s="1"/>
  <c r="Q86" i="8"/>
  <c r="O86" i="8"/>
  <c r="W45" i="12"/>
  <c r="D428" i="8"/>
  <c r="I311" i="8"/>
  <c r="D55" i="8"/>
  <c r="X22" i="14"/>
  <c r="W22" i="14"/>
  <c r="AA22" i="14" s="1"/>
  <c r="H367" i="8"/>
  <c r="AL95" i="3"/>
  <c r="AN95" i="3" s="1"/>
  <c r="AK95" i="3"/>
  <c r="AM95" i="3" s="1"/>
  <c r="U40" i="12"/>
  <c r="V40" i="12"/>
  <c r="Z40" i="12" s="1"/>
  <c r="N81" i="8"/>
  <c r="L81" i="8"/>
  <c r="R67" i="3"/>
  <c r="K209" i="8"/>
  <c r="E124" i="8"/>
  <c r="M386" i="8"/>
  <c r="AL102" i="12"/>
  <c r="AN102" i="12" s="1"/>
  <c r="S143" i="8"/>
  <c r="AK102" i="12"/>
  <c r="AM102" i="12" s="1"/>
  <c r="L406" i="8"/>
  <c r="N406" i="8"/>
  <c r="U365" i="12"/>
  <c r="Y365" i="12" s="1"/>
  <c r="V365" i="12"/>
  <c r="Z365" i="12" s="1"/>
  <c r="C57" i="8"/>
  <c r="AG28" i="12"/>
  <c r="R69" i="8"/>
  <c r="AH28" i="12"/>
  <c r="AJ28" i="12" s="1"/>
  <c r="K499" i="8"/>
  <c r="E234" i="8"/>
  <c r="M170" i="8"/>
  <c r="K519" i="8"/>
  <c r="R457" i="12"/>
  <c r="J498" i="8"/>
  <c r="T311" i="12"/>
  <c r="AD311" i="12" s="1"/>
  <c r="F352" i="8"/>
  <c r="S311" i="12"/>
  <c r="AC311" i="12" s="1"/>
  <c r="G352" i="8"/>
  <c r="U225" i="12"/>
  <c r="Y225" i="12" s="1"/>
  <c r="V225" i="12"/>
  <c r="Z225" i="12" s="1"/>
  <c r="N266" i="8"/>
  <c r="L266" i="8"/>
  <c r="R332" i="12"/>
  <c r="J373" i="8"/>
  <c r="R54" i="3"/>
  <c r="AG103" i="15"/>
  <c r="AH103" i="15"/>
  <c r="AJ103" i="15" s="1"/>
  <c r="M454" i="8"/>
  <c r="K146" i="8"/>
  <c r="V103" i="12"/>
  <c r="Z103" i="12" s="1"/>
  <c r="N144" i="8"/>
  <c r="U103" i="12"/>
  <c r="Y103" i="12" s="1"/>
  <c r="L144" i="8"/>
  <c r="W97" i="15"/>
  <c r="AA97" i="15" s="1"/>
  <c r="X97" i="15"/>
  <c r="AB97" i="15" s="1"/>
  <c r="AH164" i="12"/>
  <c r="AJ164" i="12" s="1"/>
  <c r="R205" i="8"/>
  <c r="AG164" i="12"/>
  <c r="M359" i="8"/>
  <c r="C393" i="8"/>
  <c r="C403" i="8"/>
  <c r="AK84" i="15"/>
  <c r="AM84" i="15" s="1"/>
  <c r="AL84" i="15"/>
  <c r="AN84" i="15" s="1"/>
  <c r="C478" i="8"/>
  <c r="AG451" i="12"/>
  <c r="R492" i="8"/>
  <c r="AH451" i="12"/>
  <c r="AJ451" i="12" s="1"/>
  <c r="I485" i="8"/>
  <c r="D121" i="8"/>
  <c r="C382" i="8"/>
  <c r="F120" i="8"/>
  <c r="T79" i="12"/>
  <c r="AD79" i="12" s="1"/>
  <c r="G120" i="8"/>
  <c r="S79" i="12"/>
  <c r="AC79" i="12" s="1"/>
  <c r="M417" i="8"/>
  <c r="J217" i="8"/>
  <c r="R176" i="12"/>
  <c r="I464" i="8"/>
  <c r="M515" i="8"/>
  <c r="I414" i="8"/>
  <c r="AL379" i="12"/>
  <c r="AN379" i="12" s="1"/>
  <c r="S420" i="8"/>
  <c r="AK379" i="12"/>
  <c r="AM379" i="12" s="1"/>
  <c r="AK417" i="12"/>
  <c r="AM417" i="12" s="1"/>
  <c r="S458" i="8"/>
  <c r="AL417" i="12"/>
  <c r="AN417" i="12" s="1"/>
  <c r="AG233" i="12"/>
  <c r="R274" i="8"/>
  <c r="AH233" i="12"/>
  <c r="AJ233" i="12" s="1"/>
  <c r="V32" i="14"/>
  <c r="Z32" i="14" s="1"/>
  <c r="U32" i="14"/>
  <c r="Y32" i="14" s="1"/>
  <c r="H284" i="8"/>
  <c r="C157" i="8"/>
  <c r="C90" i="8"/>
  <c r="I354" i="8"/>
  <c r="T9" i="14"/>
  <c r="AD9" i="14" s="1"/>
  <c r="S9" i="14"/>
  <c r="AC9" i="14" s="1"/>
  <c r="H359" i="8"/>
  <c r="AK79" i="3"/>
  <c r="AM79" i="3" s="1"/>
  <c r="AL79" i="3"/>
  <c r="AN79" i="3" s="1"/>
  <c r="AH316" i="12"/>
  <c r="AJ316" i="12" s="1"/>
  <c r="R357" i="8"/>
  <c r="AG316" i="12"/>
  <c r="K419" i="8"/>
  <c r="I313" i="8"/>
  <c r="V35" i="13"/>
  <c r="Z35" i="13" s="1"/>
  <c r="U35" i="13"/>
  <c r="Y35" i="13" s="1"/>
  <c r="AG188" i="12"/>
  <c r="AI188" i="12" s="1"/>
  <c r="AH188" i="12"/>
  <c r="AJ188" i="12" s="1"/>
  <c r="R229" i="8"/>
  <c r="M154" i="8"/>
  <c r="S438" i="8"/>
  <c r="AL397" i="12"/>
  <c r="AN397" i="12" s="1"/>
  <c r="AK397" i="12"/>
  <c r="AM397" i="12" s="1"/>
  <c r="P144" i="8"/>
  <c r="J368" i="8"/>
  <c r="R327" i="12"/>
  <c r="U76" i="3"/>
  <c r="Y76" i="3" s="1"/>
  <c r="V76" i="3"/>
  <c r="Z76" i="3" s="1"/>
  <c r="K237" i="8"/>
  <c r="S45" i="3"/>
  <c r="AC45" i="3" s="1"/>
  <c r="T45" i="3"/>
  <c r="AD45" i="3" s="1"/>
  <c r="T26" i="3"/>
  <c r="AD26" i="3" s="1"/>
  <c r="S26" i="3"/>
  <c r="AC26" i="3" s="1"/>
  <c r="M392" i="8"/>
  <c r="I201" i="8"/>
  <c r="X28" i="15"/>
  <c r="AB28" i="15" s="1"/>
  <c r="W28" i="15"/>
  <c r="D302" i="8"/>
  <c r="K482" i="8"/>
  <c r="G127" i="8"/>
  <c r="S86" i="12"/>
  <c r="AC86" i="12" s="1"/>
  <c r="F127" i="8"/>
  <c r="T86" i="12"/>
  <c r="AD86" i="12" s="1"/>
  <c r="G262" i="8"/>
  <c r="T221" i="12"/>
  <c r="AD221" i="12" s="1"/>
  <c r="F262" i="8"/>
  <c r="S221" i="12"/>
  <c r="W30" i="14"/>
  <c r="AA30" i="14" s="1"/>
  <c r="X30" i="14"/>
  <c r="U77" i="15"/>
  <c r="Y77" i="15" s="1"/>
  <c r="V77" i="15"/>
  <c r="Z77" i="15" s="1"/>
  <c r="S104" i="3"/>
  <c r="T104" i="3"/>
  <c r="AD104" i="3" s="1"/>
  <c r="C402" i="8"/>
  <c r="R215" i="12"/>
  <c r="J256" i="8"/>
  <c r="E335" i="8"/>
  <c r="M547" i="8"/>
  <c r="I524" i="8"/>
  <c r="W104" i="3"/>
  <c r="AA104" i="3" s="1"/>
  <c r="X104" i="3"/>
  <c r="AB104" i="3" s="1"/>
  <c r="C442" i="8"/>
  <c r="M389" i="8"/>
  <c r="C471" i="8"/>
  <c r="R7" i="14"/>
  <c r="C426" i="8"/>
  <c r="K342" i="8"/>
  <c r="AK372" i="12"/>
  <c r="AM372" i="12" s="1"/>
  <c r="S413" i="8"/>
  <c r="AL372" i="12"/>
  <c r="AN372" i="12" s="1"/>
  <c r="O231" i="8"/>
  <c r="Q231" i="8"/>
  <c r="W190" i="12"/>
  <c r="AA190" i="12" s="1"/>
  <c r="X190" i="12"/>
  <c r="AL230" i="12"/>
  <c r="AN230" i="12" s="1"/>
  <c r="S271" i="8"/>
  <c r="AK230" i="12"/>
  <c r="AM230" i="12" s="1"/>
  <c r="X12" i="13"/>
  <c r="AB12" i="13" s="1"/>
  <c r="W12" i="13"/>
  <c r="K497" i="8"/>
  <c r="O144" i="8"/>
  <c r="Q144" i="8"/>
  <c r="X103" i="12"/>
  <c r="AB103" i="12" s="1"/>
  <c r="W103" i="12"/>
  <c r="AH464" i="12"/>
  <c r="AJ464" i="12" s="1"/>
  <c r="AG464" i="12"/>
  <c r="AI464" i="12" s="1"/>
  <c r="R505" i="8"/>
  <c r="I284" i="8"/>
  <c r="R508" i="8"/>
  <c r="AH467" i="12"/>
  <c r="AJ467" i="12" s="1"/>
  <c r="AG467" i="12"/>
  <c r="K417" i="8"/>
  <c r="R173" i="12"/>
  <c r="J214" i="8"/>
  <c r="AL37" i="14"/>
  <c r="AN37" i="14" s="1"/>
  <c r="AK37" i="14"/>
  <c r="AM37" i="14" s="1"/>
  <c r="I276" i="8"/>
  <c r="P397" i="8"/>
  <c r="F312" i="8"/>
  <c r="S271" i="12"/>
  <c r="AC271" i="12" s="1"/>
  <c r="G312" i="8"/>
  <c r="T271" i="12"/>
  <c r="AD271" i="12" s="1"/>
  <c r="R460" i="8"/>
  <c r="AG419" i="12"/>
  <c r="AI419" i="12" s="1"/>
  <c r="AH419" i="12"/>
  <c r="AJ419" i="12" s="1"/>
  <c r="M528" i="8"/>
  <c r="M238" i="8"/>
  <c r="L538" i="8"/>
  <c r="U497" i="12"/>
  <c r="Y497" i="12" s="1"/>
  <c r="N538" i="8"/>
  <c r="V497" i="12"/>
  <c r="Z497" i="12" s="1"/>
  <c r="AL56" i="3"/>
  <c r="AN56" i="3" s="1"/>
  <c r="AK56" i="3"/>
  <c r="AM56" i="3" s="1"/>
  <c r="M366" i="8"/>
  <c r="E405" i="8"/>
  <c r="D433" i="8"/>
  <c r="S310" i="8"/>
  <c r="AL269" i="12"/>
  <c r="AN269" i="12" s="1"/>
  <c r="AK269" i="12"/>
  <c r="AM269" i="12" s="1"/>
  <c r="S76" i="15"/>
  <c r="AC76" i="15" s="1"/>
  <c r="T76" i="15"/>
  <c r="AD76" i="15" s="1"/>
  <c r="T79" i="15"/>
  <c r="AD79" i="15" s="1"/>
  <c r="S79" i="15"/>
  <c r="AC79" i="15" s="1"/>
  <c r="AL30" i="15"/>
  <c r="AN30" i="15" s="1"/>
  <c r="AK30" i="15"/>
  <c r="AM30" i="15" s="1"/>
  <c r="S17" i="12"/>
  <c r="AC17" i="12" s="1"/>
  <c r="F58" i="8"/>
  <c r="T17" i="12"/>
  <c r="AD17" i="12" s="1"/>
  <c r="G58" i="8"/>
  <c r="D165" i="8"/>
  <c r="W64" i="15"/>
  <c r="X64" i="15"/>
  <c r="AB64" i="15" s="1"/>
  <c r="C299" i="8"/>
  <c r="J236" i="8"/>
  <c r="R195" i="12"/>
  <c r="E158" i="8"/>
  <c r="T386" i="12"/>
  <c r="AD386" i="12" s="1"/>
  <c r="F427" i="8"/>
  <c r="G427" i="8"/>
  <c r="S386" i="12"/>
  <c r="AC386" i="12" s="1"/>
  <c r="G264" i="8"/>
  <c r="T223" i="12"/>
  <c r="AD223" i="12" s="1"/>
  <c r="F264" i="8"/>
  <c r="S223" i="12"/>
  <c r="AC223" i="12" s="1"/>
  <c r="D238" i="8"/>
  <c r="U262" i="12"/>
  <c r="L303" i="8"/>
  <c r="N303" i="8"/>
  <c r="V262" i="12"/>
  <c r="Z262" i="12" s="1"/>
  <c r="H383" i="8"/>
  <c r="J170" i="8"/>
  <c r="R129" i="12"/>
  <c r="M484" i="8"/>
  <c r="AG184" i="12"/>
  <c r="AH184" i="12"/>
  <c r="AJ184" i="12" s="1"/>
  <c r="R225" i="8"/>
  <c r="K106" i="8"/>
  <c r="I123" i="8"/>
  <c r="J360" i="8"/>
  <c r="R319" i="12"/>
  <c r="E449" i="8"/>
  <c r="H75" i="8"/>
  <c r="E365" i="8"/>
  <c r="E551" i="8"/>
  <c r="W366" i="12"/>
  <c r="Q407" i="8"/>
  <c r="X366" i="12"/>
  <c r="AB366" i="12" s="1"/>
  <c r="O407" i="8"/>
  <c r="K322" i="8"/>
  <c r="E227" i="8"/>
  <c r="C444" i="8"/>
  <c r="V20" i="3"/>
  <c r="Z20" i="3" s="1"/>
  <c r="U20" i="3"/>
  <c r="M132" i="8"/>
  <c r="S9" i="15"/>
  <c r="AC9" i="15" s="1"/>
  <c r="T9" i="15"/>
  <c r="AD9" i="15" s="1"/>
  <c r="O120" i="8"/>
  <c r="Q120" i="8"/>
  <c r="X79" i="12"/>
  <c r="AB79" i="12" s="1"/>
  <c r="W79" i="12"/>
  <c r="R269" i="12"/>
  <c r="J310" i="8"/>
  <c r="L477" i="8"/>
  <c r="U436" i="12"/>
  <c r="Y436" i="12" s="1"/>
  <c r="N477" i="8"/>
  <c r="V436" i="12"/>
  <c r="AL187" i="12"/>
  <c r="AK187" i="12"/>
  <c r="AM187" i="12" s="1"/>
  <c r="S228" i="8"/>
  <c r="R375" i="12"/>
  <c r="J416" i="8"/>
  <c r="P92" i="8"/>
  <c r="C243" i="8"/>
  <c r="I77" i="8"/>
  <c r="AK96" i="15"/>
  <c r="AM96" i="15" s="1"/>
  <c r="AL96" i="15"/>
  <c r="AN96" i="15" s="1"/>
  <c r="D176" i="8"/>
  <c r="G55" i="8"/>
  <c r="T14" i="12"/>
  <c r="AD14" i="12" s="1"/>
  <c r="F55" i="8"/>
  <c r="S14" i="12"/>
  <c r="AC14" i="12" s="1"/>
  <c r="M213" i="8"/>
  <c r="P374" i="8"/>
  <c r="M125" i="8"/>
  <c r="I502" i="8"/>
  <c r="R21" i="15"/>
  <c r="R161" i="12"/>
  <c r="J202" i="8"/>
  <c r="H224" i="8"/>
  <c r="P383" i="8"/>
  <c r="L74" i="8"/>
  <c r="V33" i="12"/>
  <c r="Z33" i="12" s="1"/>
  <c r="N74" i="8"/>
  <c r="U33" i="12"/>
  <c r="Y33" i="12" s="1"/>
  <c r="D494" i="8"/>
  <c r="AH87" i="12"/>
  <c r="AJ87" i="12" s="1"/>
  <c r="AG87" i="12"/>
  <c r="R128" i="8"/>
  <c r="K103" i="8"/>
  <c r="G53" i="8"/>
  <c r="F53" i="8"/>
  <c r="S12" i="12"/>
  <c r="AC12" i="12" s="1"/>
  <c r="T12" i="12"/>
  <c r="AD12" i="12" s="1"/>
  <c r="C124" i="8"/>
  <c r="D155" i="8"/>
  <c r="E386" i="8"/>
  <c r="C155" i="8"/>
  <c r="E203" i="8"/>
  <c r="C72" i="8"/>
  <c r="W110" i="12"/>
  <c r="AA110" i="12" s="1"/>
  <c r="Q151" i="8"/>
  <c r="O151" i="8"/>
  <c r="X110" i="12"/>
  <c r="L345" i="8"/>
  <c r="N345" i="8"/>
  <c r="U304" i="12"/>
  <c r="Y304" i="12" s="1"/>
  <c r="V304" i="12"/>
  <c r="Z304" i="12" s="1"/>
  <c r="T347" i="12"/>
  <c r="AD347" i="12" s="1"/>
  <c r="S347" i="12"/>
  <c r="G388" i="8"/>
  <c r="F388" i="8"/>
  <c r="K152" i="8"/>
  <c r="I152" i="8"/>
  <c r="R21" i="13"/>
  <c r="AH80" i="12"/>
  <c r="AJ80" i="12" s="1"/>
  <c r="AG80" i="12"/>
  <c r="AI80" i="12" s="1"/>
  <c r="R121" i="8"/>
  <c r="F381" i="8"/>
  <c r="T340" i="12"/>
  <c r="AD340" i="12" s="1"/>
  <c r="S340" i="12"/>
  <c r="AC340" i="12" s="1"/>
  <c r="G381" i="8"/>
  <c r="C356" i="8"/>
  <c r="I60" i="8"/>
  <c r="M425" i="8"/>
  <c r="AK68" i="12"/>
  <c r="AM68" i="12" s="1"/>
  <c r="S109" i="8"/>
  <c r="AL68" i="12"/>
  <c r="AN68" i="12" s="1"/>
  <c r="R110" i="8"/>
  <c r="AG69" i="12"/>
  <c r="AH69" i="12"/>
  <c r="AJ69" i="12" s="1"/>
  <c r="I484" i="8"/>
  <c r="P300" i="8"/>
  <c r="AK493" i="12"/>
  <c r="AL493" i="12"/>
  <c r="AN493" i="12" s="1"/>
  <c r="S534" i="8"/>
  <c r="AL249" i="12"/>
  <c r="AN249" i="12" s="1"/>
  <c r="AK249" i="12"/>
  <c r="AM249" i="12" s="1"/>
  <c r="S290" i="8"/>
  <c r="D73" i="8"/>
  <c r="S243" i="8"/>
  <c r="AK202" i="12"/>
  <c r="AM202" i="12" s="1"/>
  <c r="AL202" i="12"/>
  <c r="AN202" i="12" s="1"/>
  <c r="R315" i="12"/>
  <c r="J356" i="8"/>
  <c r="T380" i="12"/>
  <c r="AD380" i="12" s="1"/>
  <c r="G421" i="8"/>
  <c r="F421" i="8"/>
  <c r="S380" i="12"/>
  <c r="AC380" i="12" s="1"/>
  <c r="R90" i="15"/>
  <c r="AG8" i="13"/>
  <c r="AI8" i="13" s="1"/>
  <c r="AH8" i="13"/>
  <c r="AJ8" i="13" s="1"/>
  <c r="C58" i="8"/>
  <c r="AL83" i="3"/>
  <c r="AN83" i="3" s="1"/>
  <c r="AK83" i="3"/>
  <c r="AM83" i="3" s="1"/>
  <c r="P91" i="8"/>
  <c r="E319" i="8"/>
  <c r="R247" i="8"/>
  <c r="AH206" i="12"/>
  <c r="AJ206" i="12" s="1"/>
  <c r="AG206" i="12"/>
  <c r="N342" i="8"/>
  <c r="V301" i="12"/>
  <c r="Z301" i="12" s="1"/>
  <c r="L342" i="8"/>
  <c r="U301" i="12"/>
  <c r="Y301" i="12" s="1"/>
  <c r="I48" i="8"/>
  <c r="K160" i="8"/>
  <c r="R307" i="8"/>
  <c r="AH266" i="12"/>
  <c r="AJ266" i="12" s="1"/>
  <c r="AG266" i="12"/>
  <c r="H179" i="8"/>
  <c r="C528" i="8"/>
  <c r="U488" i="12"/>
  <c r="Y488" i="12" s="1"/>
  <c r="N529" i="8"/>
  <c r="V488" i="12"/>
  <c r="L529" i="8"/>
  <c r="C394" i="8"/>
  <c r="M346" i="8"/>
  <c r="S53" i="8"/>
  <c r="AL12" i="12"/>
  <c r="AN12" i="12" s="1"/>
  <c r="AK12" i="12"/>
  <c r="AM12" i="12" s="1"/>
  <c r="O344" i="8"/>
  <c r="Q344" i="8"/>
  <c r="X303" i="12"/>
  <c r="W303" i="12"/>
  <c r="AA303" i="12" s="1"/>
  <c r="W340" i="12"/>
  <c r="O381" i="8"/>
  <c r="X340" i="12"/>
  <c r="AB340" i="12" s="1"/>
  <c r="Q381" i="8"/>
  <c r="C54" i="8"/>
  <c r="F291" i="8"/>
  <c r="T250" i="12"/>
  <c r="AD250" i="12" s="1"/>
  <c r="G291" i="8"/>
  <c r="S250" i="12"/>
  <c r="H276" i="8"/>
  <c r="K157" i="8"/>
  <c r="E304" i="8"/>
  <c r="X51" i="3"/>
  <c r="W51" i="3"/>
  <c r="AA51" i="3" s="1"/>
  <c r="K48" i="8"/>
  <c r="U98" i="15"/>
  <c r="Y98" i="15" s="1"/>
  <c r="V98" i="15"/>
  <c r="Z98" i="15" s="1"/>
  <c r="M78" i="8"/>
  <c r="V80" i="3"/>
  <c r="Z80" i="3" s="1"/>
  <c r="U80" i="3"/>
  <c r="Y80" i="3" s="1"/>
  <c r="J264" i="8"/>
  <c r="R223" i="12"/>
  <c r="AK19" i="15"/>
  <c r="AM19" i="15" s="1"/>
  <c r="AL19" i="15"/>
  <c r="AN19" i="15" s="1"/>
  <c r="C183" i="8"/>
  <c r="H67" i="8"/>
  <c r="F424" i="8"/>
  <c r="T383" i="12"/>
  <c r="AD383" i="12" s="1"/>
  <c r="S383" i="12"/>
  <c r="AC383" i="12" s="1"/>
  <c r="G424" i="8"/>
  <c r="O415" i="8"/>
  <c r="X374" i="12"/>
  <c r="AB374" i="12" s="1"/>
  <c r="Q415" i="8"/>
  <c r="W374" i="12"/>
  <c r="S462" i="8"/>
  <c r="AK421" i="12"/>
  <c r="AM421" i="12" s="1"/>
  <c r="AL421" i="12"/>
  <c r="AN421" i="12" s="1"/>
  <c r="M480" i="8"/>
  <c r="R50" i="12"/>
  <c r="J91" i="8"/>
  <c r="F437" i="8"/>
  <c r="T396" i="12"/>
  <c r="AD396" i="12" s="1"/>
  <c r="S396" i="12"/>
  <c r="AC396" i="12" s="1"/>
  <c r="G437" i="8"/>
  <c r="AK63" i="15"/>
  <c r="AM63" i="15" s="1"/>
  <c r="AL63" i="15"/>
  <c r="AN63" i="15" s="1"/>
  <c r="D140" i="8"/>
  <c r="H99" i="8"/>
  <c r="K183" i="8"/>
  <c r="O73" i="8"/>
  <c r="W32" i="12"/>
  <c r="AA32" i="12" s="1"/>
  <c r="Q73" i="8"/>
  <c r="X32" i="12"/>
  <c r="M461" i="8"/>
  <c r="Q501" i="8"/>
  <c r="X460" i="12"/>
  <c r="AB460" i="12" s="1"/>
  <c r="W460" i="12"/>
  <c r="O501" i="8"/>
  <c r="T252" i="12"/>
  <c r="AD252" i="12" s="1"/>
  <c r="S252" i="12"/>
  <c r="G293" i="8"/>
  <c r="F293" i="8"/>
  <c r="D66" i="8"/>
  <c r="AK184" i="12"/>
  <c r="AM184" i="12" s="1"/>
  <c r="AL184" i="12"/>
  <c r="AN184" i="12" s="1"/>
  <c r="S225" i="8"/>
  <c r="V33" i="15"/>
  <c r="Z33" i="15" s="1"/>
  <c r="U33" i="15"/>
  <c r="Y33" i="15" s="1"/>
  <c r="C228" i="8"/>
  <c r="R141" i="12"/>
  <c r="J182" i="8"/>
  <c r="AK413" i="12"/>
  <c r="AM413" i="12" s="1"/>
  <c r="AL413" i="12"/>
  <c r="AN413" i="12" s="1"/>
  <c r="S454" i="8"/>
  <c r="AG94" i="3"/>
  <c r="AI94" i="3" s="1"/>
  <c r="AH94" i="3"/>
  <c r="AJ94" i="3" s="1"/>
  <c r="U361" i="12"/>
  <c r="Y361" i="12" s="1"/>
  <c r="V361" i="12"/>
  <c r="Z361" i="12" s="1"/>
  <c r="N402" i="8"/>
  <c r="L402" i="8"/>
  <c r="F491" i="8"/>
  <c r="G491" i="8"/>
  <c r="S450" i="12"/>
  <c r="AC450" i="12" s="1"/>
  <c r="T450" i="12"/>
  <c r="AD450" i="12" s="1"/>
  <c r="O111" i="8"/>
  <c r="W70" i="12"/>
  <c r="AA70" i="12" s="1"/>
  <c r="Q111" i="8"/>
  <c r="X70" i="12"/>
  <c r="W28" i="14"/>
  <c r="X28" i="14"/>
  <c r="AB28" i="14" s="1"/>
  <c r="AG423" i="12"/>
  <c r="R464" i="8"/>
  <c r="AH423" i="12"/>
  <c r="AJ423" i="12" s="1"/>
  <c r="E248" i="8"/>
  <c r="I504" i="8"/>
  <c r="J543" i="8"/>
  <c r="R502" i="12"/>
  <c r="AK26" i="13"/>
  <c r="AM26" i="13" s="1"/>
  <c r="AL26" i="13"/>
  <c r="V91" i="12"/>
  <c r="Z91" i="12" s="1"/>
  <c r="N132" i="8"/>
  <c r="U91" i="12"/>
  <c r="Y91" i="12" s="1"/>
  <c r="L132" i="8"/>
  <c r="P95" i="8"/>
  <c r="H140" i="8"/>
  <c r="AG9" i="15"/>
  <c r="AH9" i="15"/>
  <c r="AJ9" i="15" s="1"/>
  <c r="H116" i="8"/>
  <c r="D544" i="8"/>
  <c r="E434" i="8"/>
  <c r="R30" i="15"/>
  <c r="I385" i="8"/>
  <c r="R9" i="12"/>
  <c r="J50" i="8"/>
  <c r="D397" i="8"/>
  <c r="AL508" i="12"/>
  <c r="AN508" i="12" s="1"/>
  <c r="S549" i="8"/>
  <c r="AK508" i="12"/>
  <c r="AM508" i="12" s="1"/>
  <c r="H173" i="8"/>
  <c r="AG215" i="12"/>
  <c r="AI215" i="12" s="1"/>
  <c r="R256" i="8"/>
  <c r="AH215" i="12"/>
  <c r="AJ215" i="12" s="1"/>
  <c r="D332" i="8"/>
  <c r="H396" i="8"/>
  <c r="P63" i="8"/>
  <c r="R51" i="12"/>
  <c r="J92" i="8"/>
  <c r="AG306" i="12"/>
  <c r="R347" i="8"/>
  <c r="AH306" i="12"/>
  <c r="AJ306" i="12" s="1"/>
  <c r="C502" i="8"/>
  <c r="H449" i="8"/>
  <c r="E99" i="8"/>
  <c r="W36" i="13"/>
  <c r="X36" i="13"/>
  <c r="AB36" i="13" s="1"/>
  <c r="I437" i="8"/>
  <c r="AG29" i="15"/>
  <c r="AI29" i="15" s="1"/>
  <c r="AH29" i="15"/>
  <c r="AJ29" i="15" s="1"/>
  <c r="S35" i="12"/>
  <c r="G76" i="8"/>
  <c r="T35" i="12"/>
  <c r="AD35" i="12" s="1"/>
  <c r="F76" i="8"/>
  <c r="V91" i="3"/>
  <c r="Z91" i="3" s="1"/>
  <c r="U91" i="3"/>
  <c r="Y91" i="3" s="1"/>
  <c r="P218" i="8"/>
  <c r="AL16" i="16"/>
  <c r="AN16" i="16" s="1"/>
  <c r="AK16" i="16"/>
  <c r="AM16" i="16" s="1"/>
  <c r="G152" i="8"/>
  <c r="F152" i="8"/>
  <c r="T111" i="12"/>
  <c r="AD111" i="12" s="1"/>
  <c r="S111" i="12"/>
  <c r="AC111" i="12" s="1"/>
  <c r="AL398" i="12"/>
  <c r="S439" i="8"/>
  <c r="AK398" i="12"/>
  <c r="AM398" i="12" s="1"/>
  <c r="R8" i="16"/>
  <c r="M414" i="8"/>
  <c r="K389" i="8"/>
  <c r="P527" i="8"/>
  <c r="H550" i="8"/>
  <c r="M126" i="8"/>
  <c r="H473" i="8"/>
  <c r="D346" i="8"/>
  <c r="X213" i="12"/>
  <c r="AB213" i="12" s="1"/>
  <c r="Q254" i="8"/>
  <c r="W213" i="12"/>
  <c r="AA213" i="12" s="1"/>
  <c r="O254" i="8"/>
  <c r="J427" i="8"/>
  <c r="R386" i="12"/>
  <c r="M420" i="8"/>
  <c r="P120" i="8"/>
  <c r="F395" i="8"/>
  <c r="S354" i="12"/>
  <c r="AC354" i="12" s="1"/>
  <c r="G395" i="8"/>
  <c r="T354" i="12"/>
  <c r="AD354" i="12" s="1"/>
  <c r="C247" i="8"/>
  <c r="D486" i="8"/>
  <c r="I521" i="8"/>
  <c r="V34" i="3"/>
  <c r="Z34" i="3" s="1"/>
  <c r="U34" i="3"/>
  <c r="Y34" i="3" s="1"/>
  <c r="E467" i="8"/>
  <c r="K530" i="8"/>
  <c r="R309" i="12"/>
  <c r="J350" i="8"/>
  <c r="K477" i="8"/>
  <c r="R492" i="12"/>
  <c r="J533" i="8"/>
  <c r="S210" i="8"/>
  <c r="AL169" i="12"/>
  <c r="AN169" i="12" s="1"/>
  <c r="AK169" i="12"/>
  <c r="AM169" i="12" s="1"/>
  <c r="C468" i="8"/>
  <c r="S346" i="8"/>
  <c r="AL305" i="12"/>
  <c r="AN305" i="12" s="1"/>
  <c r="AK305" i="12"/>
  <c r="AM305" i="12" s="1"/>
  <c r="M258" i="8"/>
  <c r="E91" i="8"/>
  <c r="V10" i="14"/>
  <c r="Z10" i="14" s="1"/>
  <c r="U10" i="14"/>
  <c r="Y10" i="14" s="1"/>
  <c r="L362" i="8"/>
  <c r="N362" i="8"/>
  <c r="U321" i="12"/>
  <c r="Y321" i="12" s="1"/>
  <c r="V321" i="12"/>
  <c r="Z321" i="12" s="1"/>
  <c r="AG16" i="15"/>
  <c r="AH16" i="15"/>
  <c r="AJ16" i="15" s="1"/>
  <c r="AL150" i="12"/>
  <c r="AN150" i="12" s="1"/>
  <c r="S191" i="8"/>
  <c r="AK150" i="12"/>
  <c r="AM150" i="12" s="1"/>
  <c r="H258" i="8"/>
  <c r="AK75" i="15"/>
  <c r="AM75" i="15" s="1"/>
  <c r="AL75" i="15"/>
  <c r="AN75" i="15" s="1"/>
  <c r="I56" i="8"/>
  <c r="U328" i="12"/>
  <c r="Y328" i="12" s="1"/>
  <c r="L369" i="8"/>
  <c r="N369" i="8"/>
  <c r="V328" i="12"/>
  <c r="Z328" i="12" s="1"/>
  <c r="U16" i="13"/>
  <c r="Y16" i="13" s="1"/>
  <c r="V16" i="13"/>
  <c r="Z16" i="13" s="1"/>
  <c r="J285" i="8"/>
  <c r="R244" i="12"/>
  <c r="AH151" i="12"/>
  <c r="AJ151" i="12" s="1"/>
  <c r="AG151" i="12"/>
  <c r="R192" i="8"/>
  <c r="E61" i="8"/>
  <c r="I382" i="8"/>
  <c r="S306" i="8"/>
  <c r="AK265" i="12"/>
  <c r="AM265" i="12" s="1"/>
  <c r="AL265" i="12"/>
  <c r="AN265" i="12" s="1"/>
  <c r="AK188" i="12"/>
  <c r="AM188" i="12" s="1"/>
  <c r="AL188" i="12"/>
  <c r="AN188" i="12" s="1"/>
  <c r="S229" i="8"/>
  <c r="M549" i="8"/>
  <c r="AK71" i="15"/>
  <c r="AM71" i="15" s="1"/>
  <c r="AL71" i="15"/>
  <c r="AN71" i="15" s="1"/>
  <c r="M368" i="8"/>
  <c r="AH427" i="12"/>
  <c r="AJ427" i="12" s="1"/>
  <c r="AG427" i="12"/>
  <c r="AI427" i="12" s="1"/>
  <c r="R468" i="8"/>
  <c r="E305" i="8"/>
  <c r="I52" i="8"/>
  <c r="W11" i="12"/>
  <c r="AA11" i="12" s="1"/>
  <c r="O52" i="8"/>
  <c r="Q52" i="8"/>
  <c r="X11" i="12"/>
  <c r="AB11" i="12" s="1"/>
  <c r="T203" i="12"/>
  <c r="AD203" i="12" s="1"/>
  <c r="F244" i="8"/>
  <c r="G244" i="8"/>
  <c r="S203" i="12"/>
  <c r="C91" i="8"/>
  <c r="AL317" i="12"/>
  <c r="AN317" i="12" s="1"/>
  <c r="S358" i="8"/>
  <c r="AK317" i="12"/>
  <c r="AM317" i="12" s="1"/>
  <c r="I334" i="8"/>
  <c r="D104" i="8"/>
  <c r="P516" i="8"/>
  <c r="X19" i="12"/>
  <c r="AB19" i="12" s="1"/>
  <c r="Q60" i="8"/>
  <c r="W19" i="12"/>
  <c r="O60" i="8"/>
  <c r="O475" i="8"/>
  <c r="W434" i="12"/>
  <c r="AA434" i="12" s="1"/>
  <c r="Q475" i="8"/>
  <c r="X434" i="12"/>
  <c r="AB434" i="12" s="1"/>
  <c r="W42" i="12"/>
  <c r="AA42" i="12" s="1"/>
  <c r="Q83" i="8"/>
  <c r="O83" i="8"/>
  <c r="X42" i="12"/>
  <c r="U46" i="12"/>
  <c r="Y46" i="12" s="1"/>
  <c r="L87" i="8"/>
  <c r="N87" i="8"/>
  <c r="V46" i="12"/>
  <c r="Z46" i="12" s="1"/>
  <c r="G142" i="8"/>
  <c r="S101" i="12"/>
  <c r="AC101" i="12" s="1"/>
  <c r="T101" i="12"/>
  <c r="AD101" i="12" s="1"/>
  <c r="F142" i="8"/>
  <c r="S10" i="12"/>
  <c r="AC10" i="12" s="1"/>
  <c r="F51" i="8"/>
  <c r="G51" i="8"/>
  <c r="T10" i="12"/>
  <c r="AD10" i="12" s="1"/>
  <c r="AL17" i="12"/>
  <c r="AN17" i="12" s="1"/>
  <c r="AK17" i="12"/>
  <c r="AM17" i="12" s="1"/>
  <c r="S58" i="8"/>
  <c r="M77" i="8"/>
  <c r="H127" i="8"/>
  <c r="J500" i="8"/>
  <c r="R459" i="12"/>
  <c r="R152" i="12"/>
  <c r="J193" i="8"/>
  <c r="AH81" i="12"/>
  <c r="AJ81" i="12" s="1"/>
  <c r="AG81" i="12"/>
  <c r="R122" i="8"/>
  <c r="H165" i="8"/>
  <c r="P265" i="8"/>
  <c r="E92" i="8"/>
  <c r="E361" i="8"/>
  <c r="M63" i="8"/>
  <c r="U104" i="12"/>
  <c r="N145" i="8"/>
  <c r="L145" i="8"/>
  <c r="V104" i="12"/>
  <c r="Z104" i="12" s="1"/>
  <c r="D256" i="8"/>
  <c r="R379" i="12"/>
  <c r="J420" i="8"/>
  <c r="H498" i="8"/>
  <c r="D125" i="8"/>
  <c r="D222" i="8"/>
  <c r="R297" i="12"/>
  <c r="J338" i="8"/>
  <c r="R22" i="14"/>
  <c r="W38" i="14"/>
  <c r="X38" i="14"/>
  <c r="AB38" i="14" s="1"/>
  <c r="AH458" i="12"/>
  <c r="AJ458" i="12" s="1"/>
  <c r="AG458" i="12"/>
  <c r="R499" i="8"/>
  <c r="T18" i="3"/>
  <c r="AD18" i="3" s="1"/>
  <c r="S18" i="3"/>
  <c r="AC18" i="3" s="1"/>
  <c r="I142" i="8"/>
  <c r="S103" i="15"/>
  <c r="AC103" i="15" s="1"/>
  <c r="T103" i="15"/>
  <c r="AD103" i="15" s="1"/>
  <c r="C464" i="8"/>
  <c r="H337" i="8"/>
  <c r="Q105" i="8"/>
  <c r="W64" i="12"/>
  <c r="AA64" i="12" s="1"/>
  <c r="X64" i="12"/>
  <c r="AB64" i="12" s="1"/>
  <c r="O105" i="8"/>
  <c r="E501" i="8"/>
  <c r="AK31" i="12"/>
  <c r="AM31" i="12" s="1"/>
  <c r="S72" i="8"/>
  <c r="AL31" i="12"/>
  <c r="AN31" i="12" s="1"/>
  <c r="P53" i="8"/>
  <c r="AL116" i="12"/>
  <c r="AN116" i="12" s="1"/>
  <c r="AK116" i="12"/>
  <c r="AM116" i="12" s="1"/>
  <c r="S157" i="8"/>
  <c r="J407" i="8"/>
  <c r="R366" i="12"/>
  <c r="X350" i="12"/>
  <c r="AB350" i="12" s="1"/>
  <c r="W350" i="12"/>
  <c r="Q391" i="8"/>
  <c r="O391" i="8"/>
  <c r="X33" i="14"/>
  <c r="AB33" i="14" s="1"/>
  <c r="W33" i="14"/>
  <c r="AA33" i="14" s="1"/>
  <c r="I483" i="8"/>
  <c r="U27" i="15"/>
  <c r="Y27" i="15" s="1"/>
  <c r="V27" i="15"/>
  <c r="Z27" i="15" s="1"/>
  <c r="H180" i="8"/>
  <c r="I223" i="8"/>
  <c r="F183" i="8"/>
  <c r="T142" i="12"/>
  <c r="AD142" i="12" s="1"/>
  <c r="S142" i="12"/>
  <c r="G183" i="8"/>
  <c r="AL32" i="15"/>
  <c r="AN32" i="15" s="1"/>
  <c r="AK32" i="15"/>
  <c r="AM32" i="15" s="1"/>
  <c r="L100" i="8"/>
  <c r="U59" i="12"/>
  <c r="Y59" i="12" s="1"/>
  <c r="V59" i="12"/>
  <c r="Z59" i="12" s="1"/>
  <c r="N100" i="8"/>
  <c r="X151" i="12"/>
  <c r="AB151" i="12" s="1"/>
  <c r="O192" i="8"/>
  <c r="Q192" i="8"/>
  <c r="W151" i="12"/>
  <c r="V50" i="3"/>
  <c r="Z50" i="3" s="1"/>
  <c r="U50" i="3"/>
  <c r="Y50" i="3" s="1"/>
  <c r="M323" i="8"/>
  <c r="X437" i="12"/>
  <c r="AB437" i="12" s="1"/>
  <c r="Q478" i="8"/>
  <c r="W437" i="12"/>
  <c r="O478" i="8"/>
  <c r="H146" i="8"/>
  <c r="M233" i="8"/>
  <c r="H421" i="8"/>
  <c r="G543" i="8"/>
  <c r="S502" i="12"/>
  <c r="AC502" i="12" s="1"/>
  <c r="T502" i="12"/>
  <c r="AD502" i="12" s="1"/>
  <c r="F543" i="8"/>
  <c r="R26" i="16"/>
  <c r="AH130" i="12"/>
  <c r="AJ130" i="12" s="1"/>
  <c r="AG130" i="12"/>
  <c r="R171" i="8"/>
  <c r="V76" i="15"/>
  <c r="Z76" i="15" s="1"/>
  <c r="U76" i="15"/>
  <c r="Y76" i="15" s="1"/>
  <c r="H79" i="8"/>
  <c r="T308" i="12"/>
  <c r="AD308" i="12" s="1"/>
  <c r="G349" i="8"/>
  <c r="F349" i="8"/>
  <c r="S308" i="12"/>
  <c r="AL196" i="12"/>
  <c r="AN196" i="12" s="1"/>
  <c r="S237" i="8"/>
  <c r="AK196" i="12"/>
  <c r="AM196" i="12" s="1"/>
  <c r="Q394" i="8"/>
  <c r="X353" i="12"/>
  <c r="W353" i="12"/>
  <c r="AA353" i="12" s="1"/>
  <c r="O394" i="8"/>
  <c r="D154" i="8"/>
  <c r="AK78" i="12"/>
  <c r="AM78" i="12" s="1"/>
  <c r="AL78" i="12"/>
  <c r="AN78" i="12" s="1"/>
  <c r="S119" i="8"/>
  <c r="AH378" i="12"/>
  <c r="AJ378" i="12" s="1"/>
  <c r="R419" i="8"/>
  <c r="AG378" i="12"/>
  <c r="I106" i="8"/>
  <c r="I371" i="8"/>
  <c r="H150" i="8"/>
  <c r="R10" i="16"/>
  <c r="AH56" i="3"/>
  <c r="AJ56" i="3" s="1"/>
  <c r="AG56" i="3"/>
  <c r="AI56" i="3" s="1"/>
  <c r="G487" i="8"/>
  <c r="F487" i="8"/>
  <c r="S446" i="12"/>
  <c r="AC446" i="12" s="1"/>
  <c r="T446" i="12"/>
  <c r="AD446" i="12" s="1"/>
  <c r="D181" i="8"/>
  <c r="X66" i="15"/>
  <c r="AB66" i="15" s="1"/>
  <c r="W66" i="15"/>
  <c r="AK338" i="12"/>
  <c r="AM338" i="12" s="1"/>
  <c r="S379" i="8"/>
  <c r="AL338" i="12"/>
  <c r="I496" i="8"/>
  <c r="H407" i="8"/>
  <c r="U97" i="3"/>
  <c r="Y97" i="3" s="1"/>
  <c r="V97" i="3"/>
  <c r="Z97" i="3" s="1"/>
  <c r="V306" i="12"/>
  <c r="Z306" i="12" s="1"/>
  <c r="U306" i="12"/>
  <c r="Y306" i="12" s="1"/>
  <c r="L347" i="8"/>
  <c r="N347" i="8"/>
  <c r="M337" i="8"/>
  <c r="I169" i="8"/>
  <c r="H161" i="8"/>
  <c r="X45" i="15"/>
  <c r="W45" i="15"/>
  <c r="AA45" i="15" s="1"/>
  <c r="H322" i="8"/>
  <c r="AK400" i="12"/>
  <c r="AM400" i="12" s="1"/>
  <c r="S441" i="8"/>
  <c r="AL400" i="12"/>
  <c r="AN400" i="12" s="1"/>
  <c r="I230" i="8"/>
  <c r="R162" i="12"/>
  <c r="J203" i="8"/>
  <c r="E207" i="8"/>
  <c r="W39" i="14"/>
  <c r="AA39" i="14" s="1"/>
  <c r="X39" i="14"/>
  <c r="R8" i="14"/>
  <c r="H309" i="8"/>
  <c r="M545" i="8"/>
  <c r="P275" i="8"/>
  <c r="D441" i="8"/>
  <c r="M275" i="8"/>
  <c r="I408" i="8"/>
  <c r="O61" i="8"/>
  <c r="W20" i="12"/>
  <c r="Q61" i="8"/>
  <c r="X20" i="12"/>
  <c r="AB20" i="12" s="1"/>
  <c r="P174" i="8"/>
  <c r="H104" i="8"/>
  <c r="P415" i="8"/>
  <c r="S51" i="3"/>
  <c r="T51" i="3"/>
  <c r="AD51" i="3" s="1"/>
  <c r="K172" i="8"/>
  <c r="J520" i="8"/>
  <c r="R479" i="12"/>
  <c r="H108" i="8"/>
  <c r="R385" i="12"/>
  <c r="J426" i="8"/>
  <c r="N159" i="8"/>
  <c r="U118" i="12"/>
  <c r="Y118" i="12" s="1"/>
  <c r="V118" i="12"/>
  <c r="Z118" i="12" s="1"/>
  <c r="L159" i="8"/>
  <c r="M427" i="8"/>
  <c r="I415" i="8"/>
  <c r="AG67" i="15"/>
  <c r="AI67" i="15" s="1"/>
  <c r="AH67" i="15"/>
  <c r="AJ67" i="15" s="1"/>
  <c r="AG305" i="12"/>
  <c r="AI305" i="12" s="1"/>
  <c r="R346" i="8"/>
  <c r="AH305" i="12"/>
  <c r="AJ305" i="12" s="1"/>
  <c r="D311" i="8"/>
  <c r="C202" i="8"/>
  <c r="K56" i="8"/>
  <c r="K520" i="8"/>
  <c r="R58" i="3"/>
  <c r="H393" i="8"/>
  <c r="H485" i="8"/>
  <c r="X63" i="3"/>
  <c r="AB63" i="3" s="1"/>
  <c r="W63" i="3"/>
  <c r="AA63" i="3" s="1"/>
  <c r="S473" i="8"/>
  <c r="AL432" i="12"/>
  <c r="AN432" i="12" s="1"/>
  <c r="AK432" i="12"/>
  <c r="AM432" i="12" s="1"/>
  <c r="AL408" i="12"/>
  <c r="AN408" i="12" s="1"/>
  <c r="S449" i="8"/>
  <c r="AK408" i="12"/>
  <c r="AM408" i="12" s="1"/>
  <c r="U230" i="12"/>
  <c r="Y230" i="12" s="1"/>
  <c r="L271" i="8"/>
  <c r="N271" i="8"/>
  <c r="V230" i="12"/>
  <c r="Z230" i="12" s="1"/>
  <c r="S18" i="15"/>
  <c r="AC18" i="15" s="1"/>
  <c r="T18" i="15"/>
  <c r="AD18" i="15" s="1"/>
  <c r="K139" i="8"/>
  <c r="H525" i="8"/>
  <c r="AG211" i="12"/>
  <c r="AH211" i="12"/>
  <c r="AJ211" i="12" s="1"/>
  <c r="R252" i="8"/>
  <c r="W489" i="12"/>
  <c r="X489" i="12"/>
  <c r="AB489" i="12" s="1"/>
  <c r="Q530" i="8"/>
  <c r="O530" i="8"/>
  <c r="R358" i="8"/>
  <c r="AG317" i="12"/>
  <c r="AH317" i="12"/>
  <c r="AJ317" i="12" s="1"/>
  <c r="X69" i="15"/>
  <c r="AB69" i="15" s="1"/>
  <c r="W69" i="15"/>
  <c r="AA69" i="15" s="1"/>
  <c r="D167" i="8"/>
  <c r="E272" i="8"/>
  <c r="P253" i="8"/>
  <c r="D512" i="8"/>
  <c r="C175" i="8"/>
  <c r="I132" i="8"/>
  <c r="R201" i="8"/>
  <c r="AG160" i="12"/>
  <c r="AI160" i="12" s="1"/>
  <c r="AH160" i="12"/>
  <c r="AJ160" i="12" s="1"/>
  <c r="AL22" i="15"/>
  <c r="AN22" i="15" s="1"/>
  <c r="AK22" i="15"/>
  <c r="AM22" i="15" s="1"/>
  <c r="L489" i="8"/>
  <c r="N489" i="8"/>
  <c r="U448" i="12"/>
  <c r="Y448" i="12" s="1"/>
  <c r="V448" i="12"/>
  <c r="Z448" i="12" s="1"/>
  <c r="C324" i="8"/>
  <c r="I363" i="8"/>
  <c r="AG90" i="15"/>
  <c r="AH90" i="15"/>
  <c r="AJ90" i="15" s="1"/>
  <c r="S75" i="8"/>
  <c r="AK34" i="12"/>
  <c r="AM34" i="12" s="1"/>
  <c r="AL34" i="12"/>
  <c r="AN34" i="12" s="1"/>
  <c r="P435" i="8"/>
  <c r="W13" i="14"/>
  <c r="AA13" i="14" s="1"/>
  <c r="X13" i="14"/>
  <c r="AB13" i="14" s="1"/>
  <c r="V246" i="12"/>
  <c r="Z246" i="12" s="1"/>
  <c r="N287" i="8"/>
  <c r="U246" i="12"/>
  <c r="Y246" i="12" s="1"/>
  <c r="L287" i="8"/>
  <c r="H66" i="8"/>
  <c r="K286" i="8"/>
  <c r="K331" i="8"/>
  <c r="S457" i="8"/>
  <c r="AK416" i="12"/>
  <c r="AM416" i="12" s="1"/>
  <c r="AL416" i="12"/>
  <c r="AN416" i="12" s="1"/>
  <c r="O340" i="8"/>
  <c r="W299" i="12"/>
  <c r="X299" i="12"/>
  <c r="AB299" i="12" s="1"/>
  <c r="Q340" i="8"/>
  <c r="M54" i="8"/>
  <c r="AH146" i="12"/>
  <c r="AJ146" i="12" s="1"/>
  <c r="AG146" i="12"/>
  <c r="AI146" i="12" s="1"/>
  <c r="R187" i="8"/>
  <c r="S292" i="8"/>
  <c r="AL251" i="12"/>
  <c r="AN251" i="12" s="1"/>
  <c r="AK251" i="12"/>
  <c r="AM251" i="12" s="1"/>
  <c r="H103" i="8"/>
  <c r="S32" i="13"/>
  <c r="T32" i="13"/>
  <c r="AD32" i="13" s="1"/>
  <c r="V15" i="15"/>
  <c r="Z15" i="15" s="1"/>
  <c r="U15" i="15"/>
  <c r="Y15" i="15" s="1"/>
  <c r="M222" i="8"/>
  <c r="D309" i="8"/>
  <c r="P494" i="8"/>
  <c r="P109" i="8"/>
  <c r="E315" i="8"/>
  <c r="N539" i="8"/>
  <c r="L539" i="8"/>
  <c r="V498" i="12"/>
  <c r="Z498" i="12" s="1"/>
  <c r="U498" i="12"/>
  <c r="Y498" i="12" s="1"/>
  <c r="D243" i="8"/>
  <c r="M398" i="8"/>
  <c r="R220" i="12"/>
  <c r="J261" i="8"/>
  <c r="AG87" i="15"/>
  <c r="AH87" i="15"/>
  <c r="AJ87" i="15" s="1"/>
  <c r="S247" i="8"/>
  <c r="AK206" i="12"/>
  <c r="AM206" i="12" s="1"/>
  <c r="AL206" i="12"/>
  <c r="AN206" i="12" s="1"/>
  <c r="H273" i="8"/>
  <c r="P58" i="8"/>
  <c r="R183" i="8"/>
  <c r="AG142" i="12"/>
  <c r="AI142" i="12" s="1"/>
  <c r="AH142" i="12"/>
  <c r="AJ142" i="12" s="1"/>
  <c r="D143" i="8"/>
  <c r="K361" i="8"/>
  <c r="H435" i="8"/>
  <c r="X121" i="12"/>
  <c r="Q162" i="8"/>
  <c r="O162" i="8"/>
  <c r="W121" i="12"/>
  <c r="AA121" i="12" s="1"/>
  <c r="C167" i="8"/>
  <c r="R104" i="3"/>
  <c r="O360" i="8"/>
  <c r="W319" i="12"/>
  <c r="AA319" i="12" s="1"/>
  <c r="Q360" i="8"/>
  <c r="X319" i="12"/>
  <c r="R220" i="8"/>
  <c r="AG179" i="12"/>
  <c r="AH179" i="12"/>
  <c r="AJ179" i="12" s="1"/>
  <c r="K333" i="8"/>
  <c r="Q481" i="8"/>
  <c r="X440" i="12"/>
  <c r="W440" i="12"/>
  <c r="AA440" i="12" s="1"/>
  <c r="O481" i="8"/>
  <c r="J436" i="8"/>
  <c r="R395" i="12"/>
  <c r="AH417" i="12"/>
  <c r="AJ417" i="12" s="1"/>
  <c r="R458" i="8"/>
  <c r="AG417" i="12"/>
  <c r="AI417" i="12" s="1"/>
  <c r="U20" i="15"/>
  <c r="Y20" i="15" s="1"/>
  <c r="V20" i="15"/>
  <c r="Z20" i="15" s="1"/>
  <c r="R257" i="8"/>
  <c r="AH216" i="12"/>
  <c r="AJ216" i="12" s="1"/>
  <c r="AG216" i="12"/>
  <c r="U13" i="14"/>
  <c r="Y13" i="14" s="1"/>
  <c r="V13" i="14"/>
  <c r="Z13" i="14" s="1"/>
  <c r="D459" i="8"/>
  <c r="O513" i="8"/>
  <c r="W472" i="12"/>
  <c r="AA472" i="12" s="1"/>
  <c r="X472" i="12"/>
  <c r="Q513" i="8"/>
  <c r="T64" i="15"/>
  <c r="AD64" i="15" s="1"/>
  <c r="S64" i="15"/>
  <c r="AC64" i="15" s="1"/>
  <c r="T98" i="12"/>
  <c r="AD98" i="12" s="1"/>
  <c r="G139" i="8"/>
  <c r="S98" i="12"/>
  <c r="F139" i="8"/>
  <c r="T79" i="3"/>
  <c r="AD79" i="3" s="1"/>
  <c r="S79" i="3"/>
  <c r="AC79" i="3" s="1"/>
  <c r="R316" i="12"/>
  <c r="J357" i="8"/>
  <c r="K132" i="8"/>
  <c r="R266" i="12"/>
  <c r="J307" i="8"/>
  <c r="U216" i="12"/>
  <c r="Y216" i="12" s="1"/>
  <c r="N257" i="8"/>
  <c r="L257" i="8"/>
  <c r="V216" i="12"/>
  <c r="Z216" i="12" s="1"/>
  <c r="N298" i="8"/>
  <c r="L298" i="8"/>
  <c r="U257" i="12"/>
  <c r="Y257" i="12" s="1"/>
  <c r="V257" i="12"/>
  <c r="Z257" i="12" s="1"/>
  <c r="G361" i="8"/>
  <c r="F361" i="8"/>
  <c r="T320" i="12"/>
  <c r="AD320" i="12" s="1"/>
  <c r="S320" i="12"/>
  <c r="AC320" i="12" s="1"/>
  <c r="I226" i="8"/>
  <c r="M110" i="8"/>
  <c r="V37" i="14"/>
  <c r="Z37" i="14" s="1"/>
  <c r="U37" i="14"/>
  <c r="Y37" i="14" s="1"/>
  <c r="P347" i="8"/>
  <c r="V188" i="12"/>
  <c r="Z188" i="12" s="1"/>
  <c r="N229" i="8"/>
  <c r="U188" i="12"/>
  <c r="Y188" i="12" s="1"/>
  <c r="L229" i="8"/>
  <c r="T17" i="16"/>
  <c r="AD17" i="16" s="1"/>
  <c r="S17" i="16"/>
  <c r="AC17" i="16" s="1"/>
  <c r="AG127" i="12"/>
  <c r="R168" i="8"/>
  <c r="AH127" i="12"/>
  <c r="AJ127" i="12" s="1"/>
  <c r="L318" i="8"/>
  <c r="U277" i="12"/>
  <c r="Y277" i="12" s="1"/>
  <c r="N318" i="8"/>
  <c r="V277" i="12"/>
  <c r="Z277" i="12" s="1"/>
  <c r="W163" i="12"/>
  <c r="X163" i="12"/>
  <c r="AB163" i="12" s="1"/>
  <c r="O204" i="8"/>
  <c r="Q204" i="8"/>
  <c r="C322" i="8"/>
  <c r="U282" i="12"/>
  <c r="Y282" i="12" s="1"/>
  <c r="L323" i="8"/>
  <c r="V282" i="12"/>
  <c r="Z282" i="12" s="1"/>
  <c r="N323" i="8"/>
  <c r="H523" i="8"/>
  <c r="H154" i="8"/>
  <c r="K262" i="8"/>
  <c r="J249" i="8"/>
  <c r="R208" i="12"/>
  <c r="K440" i="8"/>
  <c r="U9" i="13"/>
  <c r="Y9" i="13" s="1"/>
  <c r="V9" i="13"/>
  <c r="Z9" i="13" s="1"/>
  <c r="F436" i="8"/>
  <c r="G436" i="8"/>
  <c r="S395" i="12"/>
  <c r="T395" i="12"/>
  <c r="AD395" i="12" s="1"/>
  <c r="AL27" i="3"/>
  <c r="AN27" i="3" s="1"/>
  <c r="AK27" i="3"/>
  <c r="AM27" i="3" s="1"/>
  <c r="I271" i="8"/>
  <c r="J151" i="8"/>
  <c r="R110" i="12"/>
  <c r="P498" i="8"/>
  <c r="S88" i="15"/>
  <c r="AC88" i="15" s="1"/>
  <c r="T88" i="15"/>
  <c r="AD88" i="15" s="1"/>
  <c r="V174" i="12"/>
  <c r="Z174" i="12" s="1"/>
  <c r="N215" i="8"/>
  <c r="L215" i="8"/>
  <c r="U174" i="12"/>
  <c r="Y174" i="12" s="1"/>
  <c r="D316" i="8"/>
  <c r="W30" i="3"/>
  <c r="AA30" i="3" s="1"/>
  <c r="X30" i="3"/>
  <c r="AB30" i="3" s="1"/>
  <c r="AL72" i="15"/>
  <c r="AN72" i="15" s="1"/>
  <c r="AK72" i="15"/>
  <c r="AM72" i="15" s="1"/>
  <c r="N102" i="8"/>
  <c r="L102" i="8"/>
  <c r="V61" i="12"/>
  <c r="Z61" i="12" s="1"/>
  <c r="U61" i="12"/>
  <c r="Y61" i="12" s="1"/>
  <c r="D493" i="8"/>
  <c r="T76" i="3"/>
  <c r="AD76" i="3" s="1"/>
  <c r="S76" i="3"/>
  <c r="I531" i="8"/>
  <c r="D232" i="8"/>
  <c r="M116" i="8"/>
  <c r="H174" i="8"/>
  <c r="Q179" i="8"/>
  <c r="X138" i="12"/>
  <c r="AB138" i="12" s="1"/>
  <c r="O179" i="8"/>
  <c r="W138" i="12"/>
  <c r="AA138" i="12" s="1"/>
  <c r="R328" i="8"/>
  <c r="AG287" i="12"/>
  <c r="AI287" i="12" s="1"/>
  <c r="AH287" i="12"/>
  <c r="AJ287" i="12" s="1"/>
  <c r="S543" i="8"/>
  <c r="AL502" i="12"/>
  <c r="AN502" i="12" s="1"/>
  <c r="AK502" i="12"/>
  <c r="AM502" i="12" s="1"/>
  <c r="O187" i="8"/>
  <c r="W146" i="12"/>
  <c r="AA146" i="12" s="1"/>
  <c r="X146" i="12"/>
  <c r="Q187" i="8"/>
  <c r="R482" i="12"/>
  <c r="J523" i="8"/>
  <c r="AH87" i="3"/>
  <c r="AJ87" i="3" s="1"/>
  <c r="AG87" i="3"/>
  <c r="AL127" i="12"/>
  <c r="AN127" i="12" s="1"/>
  <c r="S168" i="8"/>
  <c r="AK127" i="12"/>
  <c r="AM127" i="12" s="1"/>
  <c r="D148" i="8"/>
  <c r="R304" i="12"/>
  <c r="J345" i="8"/>
  <c r="P504" i="8"/>
  <c r="S22" i="12"/>
  <c r="AC22" i="12" s="1"/>
  <c r="F63" i="8"/>
  <c r="T22" i="12"/>
  <c r="AD22" i="12" s="1"/>
  <c r="G63" i="8"/>
  <c r="AK8" i="12"/>
  <c r="AM8" i="12" s="1"/>
  <c r="AL8" i="12"/>
  <c r="AN8" i="12" s="1"/>
  <c r="S49" i="8"/>
  <c r="S125" i="12"/>
  <c r="AC125" i="12" s="1"/>
  <c r="G166" i="8"/>
  <c r="T125" i="12"/>
  <c r="AD125" i="12" s="1"/>
  <c r="F166" i="8"/>
  <c r="E424" i="8"/>
  <c r="E382" i="8"/>
  <c r="AK10" i="13"/>
  <c r="AM10" i="13" s="1"/>
  <c r="AL10" i="13"/>
  <c r="AN10" i="13" s="1"/>
  <c r="H188" i="8"/>
  <c r="E256" i="8"/>
  <c r="AH60" i="12"/>
  <c r="AJ60" i="12" s="1"/>
  <c r="R101" i="8"/>
  <c r="AG60" i="12"/>
  <c r="K214" i="8"/>
  <c r="J278" i="8"/>
  <c r="R237" i="12"/>
  <c r="K533" i="8"/>
  <c r="T27" i="3"/>
  <c r="AD27" i="3" s="1"/>
  <c r="S27" i="3"/>
  <c r="U7" i="14"/>
  <c r="V7" i="14"/>
  <c r="Z7" i="14" s="1"/>
  <c r="D194" i="8"/>
  <c r="C257" i="8"/>
  <c r="H489" i="8"/>
  <c r="W294" i="12"/>
  <c r="AA294" i="12" s="1"/>
  <c r="Q335" i="8"/>
  <c r="X294" i="12"/>
  <c r="O335" i="8"/>
  <c r="H451" i="8"/>
  <c r="R57" i="15"/>
  <c r="K356" i="8"/>
  <c r="X238" i="12"/>
  <c r="W238" i="12"/>
  <c r="AA238" i="12" s="1"/>
  <c r="O279" i="8"/>
  <c r="Q279" i="8"/>
  <c r="Q417" i="8"/>
  <c r="X376" i="12"/>
  <c r="AB376" i="12" s="1"/>
  <c r="O417" i="8"/>
  <c r="W376" i="12"/>
  <c r="AA376" i="12" s="1"/>
  <c r="M379" i="8"/>
  <c r="AK18" i="16"/>
  <c r="AM18" i="16" s="1"/>
  <c r="AL18" i="16"/>
  <c r="AN18" i="16" s="1"/>
  <c r="R9" i="16"/>
  <c r="R228" i="8"/>
  <c r="AG187" i="12"/>
  <c r="AI187" i="12" s="1"/>
  <c r="AH187" i="12"/>
  <c r="AJ187" i="12" s="1"/>
  <c r="P141" i="8"/>
  <c r="E498" i="8"/>
  <c r="J423" i="8"/>
  <c r="R382" i="12"/>
  <c r="U28" i="13"/>
  <c r="Y28" i="13" s="1"/>
  <c r="V28" i="13"/>
  <c r="Z28" i="13" s="1"/>
  <c r="P448" i="8"/>
  <c r="AG304" i="12"/>
  <c r="R345" i="8"/>
  <c r="AH304" i="12"/>
  <c r="AJ304" i="12" s="1"/>
  <c r="U88" i="15"/>
  <c r="Y88" i="15" s="1"/>
  <c r="V88" i="15"/>
  <c r="Z88" i="15" s="1"/>
  <c r="R39" i="14"/>
  <c r="R494" i="8"/>
  <c r="AG453" i="12"/>
  <c r="AI453" i="12" s="1"/>
  <c r="AH453" i="12"/>
  <c r="AJ453" i="12" s="1"/>
  <c r="S389" i="8"/>
  <c r="AK348" i="12"/>
  <c r="AM348" i="12" s="1"/>
  <c r="AL348" i="12"/>
  <c r="AN348" i="12" s="1"/>
  <c r="G135" i="8"/>
  <c r="S94" i="12"/>
  <c r="F135" i="8"/>
  <c r="T94" i="12"/>
  <c r="AD94" i="12" s="1"/>
  <c r="L311" i="8"/>
  <c r="V270" i="12"/>
  <c r="Z270" i="12" s="1"/>
  <c r="U270" i="12"/>
  <c r="Y270" i="12" s="1"/>
  <c r="N311" i="8"/>
  <c r="C122" i="8"/>
  <c r="M211" i="8"/>
  <c r="AK160" i="12"/>
  <c r="AM160" i="12" s="1"/>
  <c r="S201" i="8"/>
  <c r="AL160" i="12"/>
  <c r="AN160" i="12" s="1"/>
  <c r="AG349" i="12"/>
  <c r="AI349" i="12" s="1"/>
  <c r="R390" i="8"/>
  <c r="AH349" i="12"/>
  <c r="AJ349" i="12" s="1"/>
  <c r="I428" i="8"/>
  <c r="C171" i="8"/>
  <c r="I212" i="8"/>
  <c r="AL65" i="15"/>
  <c r="AN65" i="15" s="1"/>
  <c r="AK65" i="15"/>
  <c r="AM65" i="15" s="1"/>
  <c r="D308" i="8"/>
  <c r="AK104" i="15"/>
  <c r="AM104" i="15" s="1"/>
  <c r="AL104" i="15"/>
  <c r="AN104" i="15" s="1"/>
  <c r="K551" i="8"/>
  <c r="G235" i="8"/>
  <c r="F235" i="8"/>
  <c r="T194" i="12"/>
  <c r="AD194" i="12" s="1"/>
  <c r="S194" i="12"/>
  <c r="AC194" i="12" s="1"/>
  <c r="D416" i="8"/>
  <c r="C514" i="8"/>
  <c r="H342" i="8"/>
  <c r="M156" i="8"/>
  <c r="V146" i="12"/>
  <c r="Z146" i="12" s="1"/>
  <c r="U146" i="12"/>
  <c r="Y146" i="12" s="1"/>
  <c r="L187" i="8"/>
  <c r="N187" i="8"/>
  <c r="E67" i="8"/>
  <c r="P79" i="8"/>
  <c r="D284" i="8"/>
  <c r="P295" i="8"/>
  <c r="D431" i="8"/>
  <c r="X295" i="12"/>
  <c r="AB295" i="12" s="1"/>
  <c r="W295" i="12"/>
  <c r="AA295" i="12" s="1"/>
  <c r="O336" i="8"/>
  <c r="Q336" i="8"/>
  <c r="M294" i="8"/>
  <c r="C344" i="8"/>
  <c r="P281" i="8"/>
  <c r="K536" i="8"/>
  <c r="P137" i="8"/>
  <c r="AL25" i="16"/>
  <c r="AN25" i="16" s="1"/>
  <c r="AK25" i="16"/>
  <c r="AM25" i="16" s="1"/>
  <c r="C498" i="8"/>
  <c r="AH445" i="12"/>
  <c r="AJ445" i="12" s="1"/>
  <c r="R486" i="8"/>
  <c r="AG445" i="12"/>
  <c r="R71" i="15"/>
  <c r="S88" i="3"/>
  <c r="T88" i="3"/>
  <c r="AD88" i="3" s="1"/>
  <c r="P292" i="8"/>
  <c r="H494" i="8"/>
  <c r="V54" i="15"/>
  <c r="Z54" i="15" s="1"/>
  <c r="U54" i="15"/>
  <c r="Y54" i="15" s="1"/>
  <c r="H426" i="8"/>
  <c r="U61" i="3"/>
  <c r="Y61" i="3" s="1"/>
  <c r="V61" i="3"/>
  <c r="D100" i="8"/>
  <c r="K178" i="8"/>
  <c r="E399" i="8"/>
  <c r="AL53" i="3"/>
  <c r="AN53" i="3" s="1"/>
  <c r="AK53" i="3"/>
  <c r="AM53" i="3" s="1"/>
  <c r="D393" i="8"/>
  <c r="AH177" i="12"/>
  <c r="AJ177" i="12" s="1"/>
  <c r="AG177" i="12"/>
  <c r="R218" i="8"/>
  <c r="R276" i="12"/>
  <c r="J317" i="8"/>
  <c r="K323" i="8"/>
  <c r="H78" i="8"/>
  <c r="W233" i="12"/>
  <c r="X233" i="12"/>
  <c r="AB233" i="12" s="1"/>
  <c r="Q274" i="8"/>
  <c r="O274" i="8"/>
  <c r="AK18" i="13"/>
  <c r="AM18" i="13" s="1"/>
  <c r="AL18" i="13"/>
  <c r="AN18" i="13" s="1"/>
  <c r="AL388" i="12"/>
  <c r="AN388" i="12" s="1"/>
  <c r="S429" i="8"/>
  <c r="AK388" i="12"/>
  <c r="AM388" i="12" s="1"/>
  <c r="E429" i="8"/>
  <c r="W332" i="12"/>
  <c r="O373" i="8"/>
  <c r="X332" i="12"/>
  <c r="AB332" i="12" s="1"/>
  <c r="Q373" i="8"/>
  <c r="AH40" i="14"/>
  <c r="AJ40" i="14" s="1"/>
  <c r="AG40" i="14"/>
  <c r="AI40" i="14" s="1"/>
  <c r="N51" i="8"/>
  <c r="U10" i="12"/>
  <c r="Y10" i="12" s="1"/>
  <c r="L51" i="8"/>
  <c r="V10" i="12"/>
  <c r="Z10" i="12" s="1"/>
  <c r="T46" i="15"/>
  <c r="AD46" i="15" s="1"/>
  <c r="S46" i="15"/>
  <c r="AC46" i="15" s="1"/>
  <c r="H503" i="8"/>
  <c r="G103" i="8"/>
  <c r="F103" i="8"/>
  <c r="S62" i="12"/>
  <c r="AC62" i="12" s="1"/>
  <c r="T62" i="12"/>
  <c r="AD62" i="12" s="1"/>
  <c r="P185" i="8"/>
  <c r="K503" i="8"/>
  <c r="P123" i="8"/>
  <c r="S67" i="8"/>
  <c r="AL26" i="12"/>
  <c r="AN26" i="12" s="1"/>
  <c r="AK26" i="12"/>
  <c r="AM26" i="12" s="1"/>
  <c r="AL50" i="3"/>
  <c r="AN50" i="3" s="1"/>
  <c r="AK50" i="3"/>
  <c r="AM50" i="3" s="1"/>
  <c r="AL11" i="3"/>
  <c r="AK11" i="3"/>
  <c r="AM11" i="3" s="1"/>
  <c r="T44" i="15"/>
  <c r="AD44" i="15" s="1"/>
  <c r="S44" i="15"/>
  <c r="AC44" i="15" s="1"/>
  <c r="AG21" i="3"/>
  <c r="AI21" i="3" s="1"/>
  <c r="AH21" i="3"/>
  <c r="AJ21" i="3" s="1"/>
  <c r="J164" i="8"/>
  <c r="R123" i="12"/>
  <c r="L423" i="8"/>
  <c r="V382" i="12"/>
  <c r="Z382" i="12" s="1"/>
  <c r="U382" i="12"/>
  <c r="Y382" i="12" s="1"/>
  <c r="N423" i="8"/>
  <c r="C249" i="8"/>
  <c r="G516" i="8"/>
  <c r="F516" i="8"/>
  <c r="S475" i="12"/>
  <c r="AC475" i="12" s="1"/>
  <c r="T475" i="12"/>
  <c r="AD475" i="12" s="1"/>
  <c r="O260" i="8"/>
  <c r="X219" i="12"/>
  <c r="Q260" i="8"/>
  <c r="W219" i="12"/>
  <c r="AA219" i="12" s="1"/>
  <c r="AL130" i="12"/>
  <c r="AN130" i="12" s="1"/>
  <c r="AK130" i="12"/>
  <c r="S171" i="8"/>
  <c r="F538" i="8"/>
  <c r="G538" i="8"/>
  <c r="S497" i="12"/>
  <c r="T497" i="12"/>
  <c r="AD497" i="12" s="1"/>
  <c r="K483" i="8"/>
  <c r="T50" i="3"/>
  <c r="AD50" i="3" s="1"/>
  <c r="S50" i="3"/>
  <c r="AC50" i="3" s="1"/>
  <c r="AG62" i="3"/>
  <c r="AI62" i="3" s="1"/>
  <c r="AH62" i="3"/>
  <c r="AJ62" i="3" s="1"/>
  <c r="M212" i="8"/>
  <c r="AH7" i="14"/>
  <c r="AJ7" i="14" s="1"/>
  <c r="AG7" i="14"/>
  <c r="C98" i="8"/>
  <c r="AH460" i="12"/>
  <c r="AJ460" i="12" s="1"/>
  <c r="R501" i="8"/>
  <c r="AG460" i="12"/>
  <c r="AI460" i="12" s="1"/>
  <c r="R324" i="12"/>
  <c r="J365" i="8"/>
  <c r="AL166" i="12"/>
  <c r="AN166" i="12" s="1"/>
  <c r="S207" i="8"/>
  <c r="AK166" i="12"/>
  <c r="AM166" i="12" s="1"/>
  <c r="R24" i="3"/>
  <c r="I138" i="8"/>
  <c r="Q152" i="8"/>
  <c r="O152" i="8"/>
  <c r="X111" i="12"/>
  <c r="AB111" i="12" s="1"/>
  <c r="W111" i="12"/>
  <c r="R15" i="12"/>
  <c r="J56" i="8"/>
  <c r="R272" i="12"/>
  <c r="J313" i="8"/>
  <c r="AK46" i="3"/>
  <c r="AM46" i="3" s="1"/>
  <c r="AL46" i="3"/>
  <c r="AN46" i="3" s="1"/>
  <c r="I445" i="8"/>
  <c r="V221" i="12"/>
  <c r="Z221" i="12" s="1"/>
  <c r="L262" i="8"/>
  <c r="N262" i="8"/>
  <c r="U221" i="12"/>
  <c r="Y221" i="12" s="1"/>
  <c r="AH189" i="12"/>
  <c r="AJ189" i="12" s="1"/>
  <c r="R230" i="8"/>
  <c r="AG189" i="12"/>
  <c r="X37" i="12"/>
  <c r="AB37" i="12" s="1"/>
  <c r="O78" i="8"/>
  <c r="W37" i="12"/>
  <c r="Q78" i="8"/>
  <c r="W509" i="12"/>
  <c r="AA509" i="12" s="1"/>
  <c r="O550" i="8"/>
  <c r="X509" i="12"/>
  <c r="AB509" i="12" s="1"/>
  <c r="Q550" i="8"/>
  <c r="S173" i="12"/>
  <c r="AC173" i="12" s="1"/>
  <c r="G214" i="8"/>
  <c r="T173" i="12"/>
  <c r="AD173" i="12" s="1"/>
  <c r="F214" i="8"/>
  <c r="I166" i="8"/>
  <c r="W61" i="15"/>
  <c r="AA61" i="15" s="1"/>
  <c r="X61" i="15"/>
  <c r="AB61" i="15" s="1"/>
  <c r="P151" i="8"/>
  <c r="K448" i="8"/>
  <c r="O432" i="8"/>
  <c r="X391" i="12"/>
  <c r="Q432" i="8"/>
  <c r="W391" i="12"/>
  <c r="AA391" i="12" s="1"/>
  <c r="D383" i="8"/>
  <c r="T104" i="12"/>
  <c r="AD104" i="12" s="1"/>
  <c r="G145" i="8"/>
  <c r="F145" i="8"/>
  <c r="S104" i="12"/>
  <c r="K487" i="8"/>
  <c r="J475" i="8"/>
  <c r="R434" i="12"/>
  <c r="T24" i="16"/>
  <c r="AD24" i="16" s="1"/>
  <c r="S24" i="16"/>
  <c r="W7" i="14"/>
  <c r="X7" i="14"/>
  <c r="AB7" i="14" s="1"/>
  <c r="L224" i="8"/>
  <c r="V183" i="12"/>
  <c r="Z183" i="12" s="1"/>
  <c r="N224" i="8"/>
  <c r="U183" i="12"/>
  <c r="Y183" i="12" s="1"/>
  <c r="I121" i="8"/>
  <c r="AH32" i="15"/>
  <c r="AJ32" i="15" s="1"/>
  <c r="AG32" i="15"/>
  <c r="N475" i="8"/>
  <c r="V434" i="12"/>
  <c r="Z434" i="12" s="1"/>
  <c r="U434" i="12"/>
  <c r="Y434" i="12" s="1"/>
  <c r="L475" i="8"/>
  <c r="D530" i="8"/>
  <c r="R132" i="8"/>
  <c r="AH91" i="12"/>
  <c r="AJ91" i="12" s="1"/>
  <c r="AG91" i="12"/>
  <c r="R47" i="15"/>
  <c r="I435" i="8"/>
  <c r="S24" i="15"/>
  <c r="T24" i="15"/>
  <c r="AD24" i="15" s="1"/>
  <c r="K518" i="8"/>
  <c r="P83" i="8"/>
  <c r="S30" i="3"/>
  <c r="AC30" i="3" s="1"/>
  <c r="T30" i="3"/>
  <c r="AD30" i="3" s="1"/>
  <c r="M231" i="8"/>
  <c r="AK102" i="3"/>
  <c r="AM102" i="3" s="1"/>
  <c r="AL102" i="3"/>
  <c r="AN102" i="3" s="1"/>
  <c r="S403" i="12"/>
  <c r="AC403" i="12" s="1"/>
  <c r="F444" i="8"/>
  <c r="T403" i="12"/>
  <c r="AD403" i="12" s="1"/>
  <c r="G444" i="8"/>
  <c r="C335" i="8"/>
  <c r="I457" i="8"/>
  <c r="T364" i="12"/>
  <c r="AD364" i="12" s="1"/>
  <c r="F405" i="8"/>
  <c r="G405" i="8"/>
  <c r="S364" i="12"/>
  <c r="AC364" i="12" s="1"/>
  <c r="N453" i="8"/>
  <c r="L453" i="8"/>
  <c r="U412" i="12"/>
  <c r="Y412" i="12" s="1"/>
  <c r="V412" i="12"/>
  <c r="Z412" i="12" s="1"/>
  <c r="H85" i="8"/>
  <c r="J281" i="8"/>
  <c r="R240" i="12"/>
  <c r="E165" i="8"/>
  <c r="U12" i="3"/>
  <c r="Y12" i="3" s="1"/>
  <c r="V12" i="3"/>
  <c r="Z12" i="3" s="1"/>
  <c r="O166" i="8"/>
  <c r="W125" i="12"/>
  <c r="Q166" i="8"/>
  <c r="X125" i="12"/>
  <c r="AB125" i="12" s="1"/>
  <c r="M447" i="8"/>
  <c r="D392" i="8"/>
  <c r="O251" i="8"/>
  <c r="Q251" i="8"/>
  <c r="W210" i="12"/>
  <c r="AA210" i="12" s="1"/>
  <c r="X210" i="12"/>
  <c r="E282" i="8"/>
  <c r="R20" i="14"/>
  <c r="U21" i="13"/>
  <c r="Y21" i="13" s="1"/>
  <c r="V21" i="13"/>
  <c r="Z21" i="13" s="1"/>
  <c r="T66" i="15"/>
  <c r="AD66" i="15" s="1"/>
  <c r="S66" i="15"/>
  <c r="AC66" i="15" s="1"/>
  <c r="V34" i="15"/>
  <c r="Z34" i="15" s="1"/>
  <c r="U34" i="15"/>
  <c r="Y34" i="15" s="1"/>
  <c r="E465" i="8"/>
  <c r="AK281" i="12"/>
  <c r="AM281" i="12" s="1"/>
  <c r="AL281" i="12"/>
  <c r="AN281" i="12" s="1"/>
  <c r="S322" i="8"/>
  <c r="W365" i="12"/>
  <c r="AA365" i="12" s="1"/>
  <c r="O406" i="8"/>
  <c r="Q406" i="8"/>
  <c r="X365" i="12"/>
  <c r="X14" i="16"/>
  <c r="W14" i="16"/>
  <c r="AA14" i="16" s="1"/>
  <c r="AG21" i="13"/>
  <c r="AI21" i="13" s="1"/>
  <c r="AH21" i="13"/>
  <c r="AJ21" i="13" s="1"/>
  <c r="R166" i="12"/>
  <c r="J207" i="8"/>
  <c r="P434" i="8"/>
  <c r="S35" i="13"/>
  <c r="T35" i="13"/>
  <c r="AD35" i="13" s="1"/>
  <c r="U95" i="15"/>
  <c r="Y95" i="15" s="1"/>
  <c r="V95" i="15"/>
  <c r="Z95" i="15" s="1"/>
  <c r="W22" i="15"/>
  <c r="AA22" i="15" s="1"/>
  <c r="X22" i="15"/>
  <c r="E528" i="8"/>
  <c r="R107" i="12"/>
  <c r="J148" i="8"/>
  <c r="E493" i="8"/>
  <c r="G74" i="8"/>
  <c r="T33" i="12"/>
  <c r="AD33" i="12" s="1"/>
  <c r="F74" i="8"/>
  <c r="S33" i="12"/>
  <c r="K324" i="8"/>
  <c r="S23" i="13"/>
  <c r="T23" i="13"/>
  <c r="AD23" i="13" s="1"/>
  <c r="G302" i="8"/>
  <c r="F302" i="8"/>
  <c r="S261" i="12"/>
  <c r="AC261" i="12" s="1"/>
  <c r="T261" i="12"/>
  <c r="AD261" i="12" s="1"/>
  <c r="X445" i="12"/>
  <c r="AB445" i="12" s="1"/>
  <c r="O486" i="8"/>
  <c r="Q486" i="8"/>
  <c r="W445" i="12"/>
  <c r="AA445" i="12" s="1"/>
  <c r="AL82" i="3"/>
  <c r="AN82" i="3" s="1"/>
  <c r="AK82" i="3"/>
  <c r="AM82" i="3" s="1"/>
  <c r="P98" i="8"/>
  <c r="AL64" i="15"/>
  <c r="AN64" i="15" s="1"/>
  <c r="AK64" i="15"/>
  <c r="AM64" i="15" s="1"/>
  <c r="AL256" i="12"/>
  <c r="AN256" i="12" s="1"/>
  <c r="S297" i="8"/>
  <c r="AK256" i="12"/>
  <c r="AM256" i="12" s="1"/>
  <c r="N378" i="8"/>
  <c r="L378" i="8"/>
  <c r="U337" i="12"/>
  <c r="Y337" i="12" s="1"/>
  <c r="V337" i="12"/>
  <c r="U352" i="12"/>
  <c r="Y352" i="12" s="1"/>
  <c r="L393" i="8"/>
  <c r="N393" i="8"/>
  <c r="V352" i="12"/>
  <c r="Z352" i="12" s="1"/>
  <c r="E389" i="8"/>
  <c r="AH106" i="3"/>
  <c r="AJ106" i="3" s="1"/>
  <c r="AG106" i="3"/>
  <c r="AI106" i="3" s="1"/>
  <c r="AG75" i="15"/>
  <c r="AH75" i="15"/>
  <c r="AJ75" i="15" s="1"/>
  <c r="O125" i="8"/>
  <c r="W84" i="12"/>
  <c r="X84" i="12"/>
  <c r="AB84" i="12" s="1"/>
  <c r="Q125" i="8"/>
  <c r="R368" i="8"/>
  <c r="AH327" i="12"/>
  <c r="AJ327" i="12" s="1"/>
  <c r="AG327" i="12"/>
  <c r="P430" i="8"/>
  <c r="S77" i="3"/>
  <c r="AC77" i="3" s="1"/>
  <c r="T77" i="3"/>
  <c r="AD77" i="3" s="1"/>
  <c r="P271" i="8"/>
  <c r="AL279" i="12"/>
  <c r="AN279" i="12" s="1"/>
  <c r="S320" i="8"/>
  <c r="AK279" i="12"/>
  <c r="AM279" i="12" s="1"/>
  <c r="M178" i="8"/>
  <c r="I150" i="8"/>
  <c r="M539" i="8"/>
  <c r="R75" i="15"/>
  <c r="M68" i="8"/>
  <c r="C494" i="8"/>
  <c r="X26" i="16"/>
  <c r="AB26" i="16" s="1"/>
  <c r="W26" i="16"/>
  <c r="AA26" i="16" s="1"/>
  <c r="L384" i="8"/>
  <c r="V343" i="12"/>
  <c r="Z343" i="12" s="1"/>
  <c r="U343" i="12"/>
  <c r="Y343" i="12" s="1"/>
  <c r="N384" i="8"/>
  <c r="H339" i="8"/>
  <c r="L514" i="8"/>
  <c r="U473" i="12"/>
  <c r="V473" i="12"/>
  <c r="Z473" i="12" s="1"/>
  <c r="N514" i="8"/>
  <c r="N314" i="8"/>
  <c r="U273" i="12"/>
  <c r="Y273" i="12" s="1"/>
  <c r="V273" i="12"/>
  <c r="Z273" i="12" s="1"/>
  <c r="L314" i="8"/>
  <c r="U390" i="12"/>
  <c r="Y390" i="12" s="1"/>
  <c r="N431" i="8"/>
  <c r="L431" i="8"/>
  <c r="V390" i="12"/>
  <c r="Z390" i="12" s="1"/>
  <c r="W199" i="12"/>
  <c r="AA199" i="12" s="1"/>
  <c r="O240" i="8"/>
  <c r="X199" i="12"/>
  <c r="AB199" i="12" s="1"/>
  <c r="Q240" i="8"/>
  <c r="K228" i="8"/>
  <c r="AH20" i="15"/>
  <c r="AJ20" i="15" s="1"/>
  <c r="AG20" i="15"/>
  <c r="AI20" i="15" s="1"/>
  <c r="K186" i="8"/>
  <c r="M300" i="8"/>
  <c r="M362" i="8"/>
  <c r="X68" i="3"/>
  <c r="W68" i="3"/>
  <c r="AA68" i="3" s="1"/>
  <c r="AK79" i="12"/>
  <c r="AM79" i="12" s="1"/>
  <c r="AL79" i="12"/>
  <c r="AN79" i="12" s="1"/>
  <c r="S120" i="8"/>
  <c r="X23" i="13"/>
  <c r="AB23" i="13" s="1"/>
  <c r="W23" i="13"/>
  <c r="AA23" i="13" s="1"/>
  <c r="AH330" i="12"/>
  <c r="AJ330" i="12" s="1"/>
  <c r="R371" i="8"/>
  <c r="AG330" i="12"/>
  <c r="I126" i="8"/>
  <c r="AG35" i="12"/>
  <c r="R76" i="8"/>
  <c r="AH35" i="12"/>
  <c r="AJ35" i="12" s="1"/>
  <c r="U26" i="14"/>
  <c r="Y26" i="14" s="1"/>
  <c r="V26" i="14"/>
  <c r="Z26" i="14" s="1"/>
  <c r="AK354" i="12"/>
  <c r="AM354" i="12" s="1"/>
  <c r="S395" i="8"/>
  <c r="AL354" i="12"/>
  <c r="AN354" i="12" s="1"/>
  <c r="AG50" i="12"/>
  <c r="AI50" i="12" s="1"/>
  <c r="R91" i="8"/>
  <c r="AH50" i="12"/>
  <c r="AJ50" i="12" s="1"/>
  <c r="P480" i="8"/>
  <c r="M482" i="8"/>
  <c r="P391" i="8"/>
  <c r="K398" i="8"/>
  <c r="E430" i="8"/>
  <c r="R32" i="3"/>
  <c r="AH100" i="15"/>
  <c r="AJ100" i="15" s="1"/>
  <c r="AG100" i="15"/>
  <c r="K275" i="8"/>
  <c r="K489" i="8"/>
  <c r="R31" i="13"/>
  <c r="V154" i="12"/>
  <c r="Z154" i="12" s="1"/>
  <c r="L195" i="8"/>
  <c r="N195" i="8"/>
  <c r="U154" i="12"/>
  <c r="Y154" i="12" s="1"/>
  <c r="M541" i="8"/>
  <c r="C449" i="8"/>
  <c r="AK261" i="12"/>
  <c r="AM261" i="12" s="1"/>
  <c r="S302" i="8"/>
  <c r="AL261" i="12"/>
  <c r="AN261" i="12" s="1"/>
  <c r="C121" i="8"/>
  <c r="P183" i="8"/>
  <c r="AH408" i="12"/>
  <c r="AJ408" i="12" s="1"/>
  <c r="R449" i="8"/>
  <c r="AG408" i="12"/>
  <c r="AI408" i="12" s="1"/>
  <c r="C259" i="8"/>
  <c r="C233" i="8"/>
  <c r="D508" i="8"/>
  <c r="I514" i="8"/>
  <c r="I349" i="8"/>
  <c r="R13" i="15"/>
  <c r="AL366" i="12"/>
  <c r="AN366" i="12" s="1"/>
  <c r="S407" i="8"/>
  <c r="AK366" i="12"/>
  <c r="AM366" i="12" s="1"/>
  <c r="E235" i="8"/>
  <c r="V41" i="3"/>
  <c r="Z41" i="3" s="1"/>
  <c r="U41" i="3"/>
  <c r="Y41" i="3" s="1"/>
  <c r="I466" i="8"/>
  <c r="AG75" i="12"/>
  <c r="AH75" i="12"/>
  <c r="AJ75" i="12" s="1"/>
  <c r="R116" i="8"/>
  <c r="I112" i="8"/>
  <c r="R25" i="12"/>
  <c r="J66" i="8"/>
  <c r="P460" i="8"/>
  <c r="U31" i="14"/>
  <c r="V31" i="14"/>
  <c r="Z31" i="14" s="1"/>
  <c r="D447" i="8"/>
  <c r="X401" i="12"/>
  <c r="AB401" i="12" s="1"/>
  <c r="O442" i="8"/>
  <c r="W401" i="12"/>
  <c r="AA401" i="12" s="1"/>
  <c r="Q442" i="8"/>
  <c r="T39" i="15"/>
  <c r="AD39" i="15" s="1"/>
  <c r="S39" i="15"/>
  <c r="J254" i="8"/>
  <c r="R213" i="12"/>
  <c r="S61" i="15"/>
  <c r="T61" i="15"/>
  <c r="AD61" i="15" s="1"/>
  <c r="P201" i="8"/>
  <c r="E494" i="8"/>
  <c r="AG40" i="3"/>
  <c r="AH40" i="3"/>
  <c r="AJ40" i="3" s="1"/>
  <c r="J97" i="8"/>
  <c r="R56" i="12"/>
  <c r="R431" i="12"/>
  <c r="J472" i="8"/>
  <c r="I94" i="8"/>
  <c r="C350" i="8"/>
  <c r="M318" i="8"/>
  <c r="K542" i="8"/>
  <c r="M293" i="8"/>
  <c r="E276" i="8"/>
  <c r="P106" i="8"/>
  <c r="AK446" i="12"/>
  <c r="AM446" i="12" s="1"/>
  <c r="AL446" i="12"/>
  <c r="AN446" i="12" s="1"/>
  <c r="S487" i="8"/>
  <c r="I546" i="8"/>
  <c r="C458" i="8"/>
  <c r="P462" i="8"/>
  <c r="C456" i="8"/>
  <c r="H308" i="8"/>
  <c r="D270" i="8"/>
  <c r="H94" i="8"/>
  <c r="M88" i="8"/>
  <c r="AK43" i="12"/>
  <c r="AM43" i="12" s="1"/>
  <c r="AL43" i="12"/>
  <c r="AN43" i="12" s="1"/>
  <c r="S84" i="8"/>
  <c r="P59" i="8"/>
  <c r="F198" i="8"/>
  <c r="S157" i="12"/>
  <c r="T157" i="12"/>
  <c r="AD157" i="12" s="1"/>
  <c r="G198" i="8"/>
  <c r="H347" i="8"/>
  <c r="P417" i="8"/>
  <c r="C263" i="8"/>
  <c r="H187" i="8"/>
  <c r="P390" i="8"/>
  <c r="D58" i="8"/>
  <c r="G542" i="8"/>
  <c r="F542" i="8"/>
  <c r="S501" i="12"/>
  <c r="T501" i="12"/>
  <c r="AD501" i="12" s="1"/>
  <c r="J545" i="8"/>
  <c r="R504" i="12"/>
  <c r="C172" i="8"/>
  <c r="X451" i="12"/>
  <c r="Q492" i="8"/>
  <c r="O492" i="8"/>
  <c r="W451" i="12"/>
  <c r="AA451" i="12" s="1"/>
  <c r="C489" i="8"/>
  <c r="V263" i="12"/>
  <c r="Z263" i="12" s="1"/>
  <c r="N304" i="8"/>
  <c r="U263" i="12"/>
  <c r="Y263" i="12" s="1"/>
  <c r="L304" i="8"/>
  <c r="Q56" i="8"/>
  <c r="W15" i="12"/>
  <c r="O56" i="8"/>
  <c r="X15" i="12"/>
  <c r="AB15" i="12" s="1"/>
  <c r="Q452" i="8"/>
  <c r="W411" i="12"/>
  <c r="AA411" i="12" s="1"/>
  <c r="X411" i="12"/>
  <c r="AB411" i="12" s="1"/>
  <c r="O452" i="8"/>
  <c r="K509" i="8"/>
  <c r="P70" i="8"/>
  <c r="H143" i="8"/>
  <c r="R130" i="8"/>
  <c r="AH89" i="12"/>
  <c r="AJ89" i="12" s="1"/>
  <c r="AG89" i="12"/>
  <c r="E504" i="8"/>
  <c r="W72" i="15"/>
  <c r="X72" i="15"/>
  <c r="AB72" i="15" s="1"/>
  <c r="S9" i="3"/>
  <c r="T9" i="3"/>
  <c r="AD9" i="3" s="1"/>
  <c r="D345" i="8"/>
  <c r="H437" i="8"/>
  <c r="AG86" i="12"/>
  <c r="R127" i="8"/>
  <c r="AH86" i="12"/>
  <c r="AJ86" i="12" s="1"/>
  <c r="U305" i="12"/>
  <c r="L346" i="8"/>
  <c r="N346" i="8"/>
  <c r="V305" i="12"/>
  <c r="Z305" i="12" s="1"/>
  <c r="R11" i="3"/>
  <c r="C237" i="8"/>
  <c r="AH328" i="12"/>
  <c r="AJ328" i="12" s="1"/>
  <c r="R369" i="8"/>
  <c r="AG328" i="12"/>
  <c r="S315" i="12"/>
  <c r="AC315" i="12" s="1"/>
  <c r="T315" i="12"/>
  <c r="AD315" i="12" s="1"/>
  <c r="F356" i="8"/>
  <c r="G356" i="8"/>
  <c r="V56" i="3"/>
  <c r="Z56" i="3" s="1"/>
  <c r="U56" i="3"/>
  <c r="Y56" i="3" s="1"/>
  <c r="D303" i="8"/>
  <c r="I293" i="8"/>
  <c r="V163" i="12"/>
  <c r="Z163" i="12" s="1"/>
  <c r="N204" i="8"/>
  <c r="L204" i="8"/>
  <c r="U163" i="12"/>
  <c r="Y163" i="12" s="1"/>
  <c r="M287" i="8"/>
  <c r="P405" i="8"/>
  <c r="K319" i="8"/>
  <c r="D398" i="8"/>
  <c r="S531" i="8"/>
  <c r="AK490" i="12"/>
  <c r="AM490" i="12" s="1"/>
  <c r="AL490" i="12"/>
  <c r="AN490" i="12" s="1"/>
  <c r="R105" i="12"/>
  <c r="J146" i="8"/>
  <c r="AG425" i="12"/>
  <c r="R466" i="8"/>
  <c r="AH425" i="12"/>
  <c r="AJ425" i="12" s="1"/>
  <c r="K500" i="8"/>
  <c r="R335" i="8"/>
  <c r="AH294" i="12"/>
  <c r="AJ294" i="12" s="1"/>
  <c r="AG294" i="12"/>
  <c r="AI294" i="12" s="1"/>
  <c r="D137" i="8"/>
  <c r="U8" i="13"/>
  <c r="V8" i="13"/>
  <c r="Z8" i="13" s="1"/>
  <c r="AG46" i="14"/>
  <c r="AH46" i="14"/>
  <c r="AJ46" i="14" s="1"/>
  <c r="AG8" i="15"/>
  <c r="AI8" i="15" s="1"/>
  <c r="AH8" i="15"/>
  <c r="AJ8" i="15" s="1"/>
  <c r="R20" i="16"/>
  <c r="Q131" i="8"/>
  <c r="X90" i="12"/>
  <c r="W90" i="12"/>
  <c r="AA90" i="12" s="1"/>
  <c r="O131" i="8"/>
  <c r="D550" i="8"/>
  <c r="O133" i="8"/>
  <c r="W92" i="12"/>
  <c r="Q133" i="8"/>
  <c r="X92" i="12"/>
  <c r="AB92" i="12" s="1"/>
  <c r="E548" i="8"/>
  <c r="T280" i="12"/>
  <c r="AD280" i="12" s="1"/>
  <c r="G321" i="8"/>
  <c r="S280" i="12"/>
  <c r="AC280" i="12" s="1"/>
  <c r="F321" i="8"/>
  <c r="H301" i="8"/>
  <c r="H147" i="8"/>
  <c r="AG20" i="14"/>
  <c r="AH20" i="14"/>
  <c r="AJ20" i="14" s="1"/>
  <c r="H307" i="8"/>
  <c r="H250" i="8"/>
  <c r="K346" i="8"/>
  <c r="H469" i="8"/>
  <c r="I64" i="8"/>
  <c r="M80" i="8"/>
  <c r="X24" i="13"/>
  <c r="AB24" i="13" s="1"/>
  <c r="W24" i="13"/>
  <c r="T265" i="12"/>
  <c r="AD265" i="12" s="1"/>
  <c r="S265" i="12"/>
  <c r="AC265" i="12" s="1"/>
  <c r="G306" i="8"/>
  <c r="F306" i="8"/>
  <c r="U51" i="15"/>
  <c r="Y51" i="15" s="1"/>
  <c r="V51" i="15"/>
  <c r="Z51" i="15" s="1"/>
  <c r="G273" i="8"/>
  <c r="S232" i="12"/>
  <c r="AC232" i="12" s="1"/>
  <c r="T232" i="12"/>
  <c r="AD232" i="12" s="1"/>
  <c r="F273" i="8"/>
  <c r="D213" i="8"/>
  <c r="AG245" i="12"/>
  <c r="AI245" i="12" s="1"/>
  <c r="AH245" i="12"/>
  <c r="AJ245" i="12" s="1"/>
  <c r="R286" i="8"/>
  <c r="E73" i="8"/>
  <c r="N391" i="8"/>
  <c r="V350" i="12"/>
  <c r="Z350" i="12" s="1"/>
  <c r="U350" i="12"/>
  <c r="Y350" i="12" s="1"/>
  <c r="L391" i="8"/>
  <c r="H59" i="8"/>
  <c r="AH412" i="12"/>
  <c r="AJ412" i="12" s="1"/>
  <c r="R453" i="8"/>
  <c r="AG412" i="12"/>
  <c r="R271" i="12"/>
  <c r="J312" i="8"/>
  <c r="H272" i="8"/>
  <c r="V25" i="3"/>
  <c r="Z25" i="3" s="1"/>
  <c r="U25" i="3"/>
  <c r="Y25" i="3" s="1"/>
  <c r="AL292" i="12"/>
  <c r="AN292" i="12" s="1"/>
  <c r="S333" i="8"/>
  <c r="AK292" i="12"/>
  <c r="AM292" i="12" s="1"/>
  <c r="O471" i="8"/>
  <c r="W430" i="12"/>
  <c r="AA430" i="12" s="1"/>
  <c r="Q471" i="8"/>
  <c r="X430" i="12"/>
  <c r="AB430" i="12" s="1"/>
  <c r="H327" i="8"/>
  <c r="O477" i="8"/>
  <c r="W436" i="12"/>
  <c r="AA436" i="12" s="1"/>
  <c r="Q477" i="8"/>
  <c r="X436" i="12"/>
  <c r="AB436" i="12" s="1"/>
  <c r="H481" i="8"/>
  <c r="D423" i="8"/>
  <c r="I277" i="8"/>
  <c r="R420" i="12"/>
  <c r="J461" i="8"/>
  <c r="V244" i="12"/>
  <c r="Z244" i="12" s="1"/>
  <c r="N285" i="8"/>
  <c r="L285" i="8"/>
  <c r="U244" i="12"/>
  <c r="Y244" i="12" s="1"/>
  <c r="E246" i="8"/>
  <c r="J74" i="8"/>
  <c r="R33" i="12"/>
  <c r="AG374" i="12"/>
  <c r="R415" i="8"/>
  <c r="AH374" i="12"/>
  <c r="AJ374" i="12" s="1"/>
  <c r="D542" i="8"/>
  <c r="P458" i="8"/>
  <c r="R94" i="15"/>
  <c r="R45" i="12"/>
  <c r="J86" i="8"/>
  <c r="P454" i="8"/>
  <c r="N516" i="8"/>
  <c r="L516" i="8"/>
  <c r="V475" i="12"/>
  <c r="Z475" i="12" s="1"/>
  <c r="U475" i="12"/>
  <c r="Y475" i="12" s="1"/>
  <c r="K511" i="8"/>
  <c r="E159" i="8"/>
  <c r="P88" i="8"/>
  <c r="C180" i="8"/>
  <c r="C207" i="8"/>
  <c r="P149" i="8"/>
  <c r="I509" i="8"/>
  <c r="R245" i="12"/>
  <c r="J286" i="8"/>
  <c r="D456" i="8"/>
  <c r="R491" i="12"/>
  <c r="J532" i="8"/>
  <c r="D374" i="8"/>
  <c r="S155" i="8"/>
  <c r="AL114" i="12"/>
  <c r="AN114" i="12" s="1"/>
  <c r="AK114" i="12"/>
  <c r="AM114" i="12" s="1"/>
  <c r="P297" i="8"/>
  <c r="C543" i="8"/>
  <c r="P291" i="8"/>
  <c r="C258" i="8"/>
  <c r="M221" i="8"/>
  <c r="R439" i="8"/>
  <c r="AG398" i="12"/>
  <c r="AH398" i="12"/>
  <c r="AJ398" i="12" s="1"/>
  <c r="AK280" i="12"/>
  <c r="AM280" i="12" s="1"/>
  <c r="S321" i="8"/>
  <c r="AL280" i="12"/>
  <c r="AN280" i="12" s="1"/>
  <c r="C205" i="8"/>
  <c r="R11" i="15"/>
  <c r="C165" i="8"/>
  <c r="AG232" i="12"/>
  <c r="AI232" i="12" s="1"/>
  <c r="AH232" i="12"/>
  <c r="AJ232" i="12" s="1"/>
  <c r="R273" i="8"/>
  <c r="N270" i="8"/>
  <c r="V229" i="12"/>
  <c r="Z229" i="12" s="1"/>
  <c r="U229" i="12"/>
  <c r="Y229" i="12" s="1"/>
  <c r="L270" i="8"/>
  <c r="H50" i="8"/>
  <c r="K374" i="8"/>
  <c r="W444" i="12"/>
  <c r="AA444" i="12" s="1"/>
  <c r="O485" i="8"/>
  <c r="Q485" i="8"/>
  <c r="X444" i="12"/>
  <c r="W124" i="12"/>
  <c r="AA124" i="12" s="1"/>
  <c r="X124" i="12"/>
  <c r="AB124" i="12" s="1"/>
  <c r="Q165" i="8"/>
  <c r="O165" i="8"/>
  <c r="C184" i="8"/>
  <c r="AK476" i="12"/>
  <c r="AM476" i="12" s="1"/>
  <c r="AL476" i="12"/>
  <c r="AN476" i="12" s="1"/>
  <c r="S517" i="8"/>
  <c r="C177" i="8"/>
  <c r="U31" i="13"/>
  <c r="V31" i="13"/>
  <c r="Z31" i="13" s="1"/>
  <c r="D413" i="8"/>
  <c r="AH11" i="12"/>
  <c r="AJ11" i="12" s="1"/>
  <c r="R52" i="8"/>
  <c r="AG11" i="12"/>
  <c r="I79" i="8"/>
  <c r="AG201" i="12"/>
  <c r="AI201" i="12" s="1"/>
  <c r="AH201" i="12"/>
  <c r="AJ201" i="12" s="1"/>
  <c r="R242" i="8"/>
  <c r="E546" i="8"/>
  <c r="H486" i="8"/>
  <c r="M84" i="8"/>
  <c r="P350" i="8"/>
  <c r="AK448" i="12"/>
  <c r="AM448" i="12" s="1"/>
  <c r="AL448" i="12"/>
  <c r="AN448" i="12" s="1"/>
  <c r="S489" i="8"/>
  <c r="AG167" i="12"/>
  <c r="R208" i="8"/>
  <c r="AH167" i="12"/>
  <c r="AJ167" i="12" s="1"/>
  <c r="E270" i="8"/>
  <c r="AL214" i="12"/>
  <c r="AN214" i="12" s="1"/>
  <c r="S255" i="8"/>
  <c r="AK214" i="12"/>
  <c r="AM214" i="12" s="1"/>
  <c r="AH64" i="3"/>
  <c r="AJ64" i="3" s="1"/>
  <c r="AG64" i="3"/>
  <c r="AI64" i="3" s="1"/>
  <c r="T28" i="3"/>
  <c r="AD28" i="3" s="1"/>
  <c r="S28" i="3"/>
  <c r="U13" i="13"/>
  <c r="Y13" i="13" s="1"/>
  <c r="V13" i="13"/>
  <c r="Z13" i="13" s="1"/>
  <c r="D192" i="8"/>
  <c r="AL72" i="3"/>
  <c r="AN72" i="3" s="1"/>
  <c r="AK72" i="3"/>
  <c r="AM72" i="3" s="1"/>
  <c r="AL10" i="15"/>
  <c r="AN10" i="15" s="1"/>
  <c r="AK10" i="15"/>
  <c r="AM10" i="15" s="1"/>
  <c r="R120" i="12"/>
  <c r="J161" i="8"/>
  <c r="C59" i="8"/>
  <c r="H264" i="8"/>
  <c r="M250" i="8"/>
  <c r="E552" i="8"/>
  <c r="U75" i="15"/>
  <c r="Y75" i="15" s="1"/>
  <c r="V75" i="15"/>
  <c r="Z75" i="15" s="1"/>
  <c r="Q68" i="8"/>
  <c r="O68" i="8"/>
  <c r="W27" i="12"/>
  <c r="AA27" i="12" s="1"/>
  <c r="X27" i="12"/>
  <c r="AB27" i="12" s="1"/>
  <c r="E540" i="8"/>
  <c r="D144" i="8"/>
  <c r="M489" i="8"/>
  <c r="R66" i="15"/>
  <c r="I268" i="8"/>
  <c r="R388" i="12"/>
  <c r="J429" i="8"/>
  <c r="K414" i="8"/>
  <c r="E157" i="8"/>
  <c r="S7" i="14"/>
  <c r="T7" i="14"/>
  <c r="AD7" i="14" s="1"/>
  <c r="AH360" i="12"/>
  <c r="AJ360" i="12" s="1"/>
  <c r="R401" i="8"/>
  <c r="AG360" i="12"/>
  <c r="E321" i="8"/>
  <c r="P57" i="8"/>
  <c r="S77" i="12"/>
  <c r="AC77" i="12" s="1"/>
  <c r="F118" i="8"/>
  <c r="T77" i="12"/>
  <c r="AD77" i="12" s="1"/>
  <c r="G118" i="8"/>
  <c r="J333" i="8"/>
  <c r="R292" i="12"/>
  <c r="D341" i="8"/>
  <c r="T36" i="3"/>
  <c r="AD36" i="3" s="1"/>
  <c r="S36" i="3"/>
  <c r="S61" i="12"/>
  <c r="AC61" i="12" s="1"/>
  <c r="F102" i="8"/>
  <c r="G102" i="8"/>
  <c r="T61" i="12"/>
  <c r="AD61" i="12" s="1"/>
  <c r="K493" i="8"/>
  <c r="X8" i="14"/>
  <c r="AB8" i="14" s="1"/>
  <c r="W8" i="14"/>
  <c r="AA8" i="14" s="1"/>
  <c r="M242" i="8"/>
  <c r="H317" i="8"/>
  <c r="O441" i="8"/>
  <c r="W400" i="12"/>
  <c r="Q441" i="8"/>
  <c r="X400" i="12"/>
  <c r="AB400" i="12" s="1"/>
  <c r="S202" i="8"/>
  <c r="AL161" i="12"/>
  <c r="AN161" i="12" s="1"/>
  <c r="AK161" i="12"/>
  <c r="AM161" i="12" s="1"/>
  <c r="H56" i="8"/>
  <c r="E362" i="8"/>
  <c r="C61" i="8"/>
  <c r="T342" i="12"/>
  <c r="AD342" i="12" s="1"/>
  <c r="S342" i="12"/>
  <c r="F383" i="8"/>
  <c r="G383" i="8"/>
  <c r="S177" i="12"/>
  <c r="AC177" i="12" s="1"/>
  <c r="T177" i="12"/>
  <c r="AD177" i="12" s="1"/>
  <c r="F218" i="8"/>
  <c r="G218" i="8"/>
  <c r="D516" i="8"/>
  <c r="AK395" i="12"/>
  <c r="AM395" i="12" s="1"/>
  <c r="S436" i="8"/>
  <c r="AL395" i="12"/>
  <c r="AN395" i="12" s="1"/>
  <c r="G195" i="8"/>
  <c r="T154" i="12"/>
  <c r="AD154" i="12" s="1"/>
  <c r="F195" i="8"/>
  <c r="S154" i="12"/>
  <c r="AC154" i="12" s="1"/>
  <c r="E375" i="8"/>
  <c r="AG159" i="12"/>
  <c r="AI159" i="12" s="1"/>
  <c r="AH159" i="12"/>
  <c r="AJ159" i="12" s="1"/>
  <c r="R200" i="8"/>
  <c r="U93" i="15"/>
  <c r="Y93" i="15" s="1"/>
  <c r="V93" i="15"/>
  <c r="Z93" i="15" s="1"/>
  <c r="AL506" i="12"/>
  <c r="AN506" i="12" s="1"/>
  <c r="S547" i="8"/>
  <c r="AK506" i="12"/>
  <c r="AM506" i="12" s="1"/>
  <c r="D62" i="8"/>
  <c r="X65" i="15"/>
  <c r="AB65" i="15" s="1"/>
  <c r="W65" i="15"/>
  <c r="R17" i="14"/>
  <c r="S26" i="15"/>
  <c r="T26" i="15"/>
  <c r="AD26" i="15" s="1"/>
  <c r="S13" i="14"/>
  <c r="T13" i="14"/>
  <c r="AD13" i="14" s="1"/>
  <c r="C256" i="8"/>
  <c r="AK53" i="15"/>
  <c r="AM53" i="15" s="1"/>
  <c r="AL53" i="15"/>
  <c r="AN53" i="15" s="1"/>
  <c r="K199" i="8"/>
  <c r="H434" i="8"/>
  <c r="D295" i="8"/>
  <c r="AG104" i="12"/>
  <c r="AI104" i="12" s="1"/>
  <c r="AH104" i="12"/>
  <c r="AJ104" i="12" s="1"/>
  <c r="R145" i="8"/>
  <c r="S136" i="8"/>
  <c r="AK95" i="12"/>
  <c r="AM95" i="12" s="1"/>
  <c r="AL95" i="12"/>
  <c r="AN95" i="12" s="1"/>
  <c r="H57" i="8"/>
  <c r="U370" i="12"/>
  <c r="Y370" i="12" s="1"/>
  <c r="N411" i="8"/>
  <c r="L411" i="8"/>
  <c r="V370" i="12"/>
  <c r="Z370" i="12" s="1"/>
  <c r="AH145" i="12"/>
  <c r="AJ145" i="12" s="1"/>
  <c r="AG145" i="12"/>
  <c r="AI145" i="12" s="1"/>
  <c r="R186" i="8"/>
  <c r="S441" i="12"/>
  <c r="AC441" i="12" s="1"/>
  <c r="T441" i="12"/>
  <c r="AD441" i="12" s="1"/>
  <c r="F482" i="8"/>
  <c r="G482" i="8"/>
  <c r="O273" i="8"/>
  <c r="X232" i="12"/>
  <c r="AB232" i="12" s="1"/>
  <c r="W232" i="12"/>
  <c r="Q273" i="8"/>
  <c r="L254" i="8"/>
  <c r="U213" i="12"/>
  <c r="Y213" i="12" s="1"/>
  <c r="N254" i="8"/>
  <c r="V213" i="12"/>
  <c r="Z213" i="12" s="1"/>
  <c r="R76" i="15"/>
  <c r="Q213" i="8"/>
  <c r="O213" i="8"/>
  <c r="W172" i="12"/>
  <c r="AA172" i="12" s="1"/>
  <c r="X172" i="12"/>
  <c r="P178" i="8"/>
  <c r="W17" i="12"/>
  <c r="O58" i="8"/>
  <c r="X17" i="12"/>
  <c r="AB17" i="12" s="1"/>
  <c r="Q58" i="8"/>
  <c r="G94" i="8"/>
  <c r="S53" i="12"/>
  <c r="T53" i="12"/>
  <c r="AD53" i="12" s="1"/>
  <c r="F94" i="8"/>
  <c r="R219" i="12"/>
  <c r="J260" i="8"/>
  <c r="R17" i="15"/>
  <c r="H297" i="8"/>
  <c r="H414" i="8"/>
  <c r="N465" i="8"/>
  <c r="U424" i="12"/>
  <c r="Y424" i="12" s="1"/>
  <c r="L465" i="8"/>
  <c r="V424" i="12"/>
  <c r="Z424" i="12" s="1"/>
  <c r="H482" i="8"/>
  <c r="S317" i="8"/>
  <c r="AL276" i="12"/>
  <c r="AN276" i="12" s="1"/>
  <c r="AK276" i="12"/>
  <c r="S475" i="8"/>
  <c r="AK434" i="12"/>
  <c r="AM434" i="12" s="1"/>
  <c r="AL434" i="12"/>
  <c r="AN434" i="12" s="1"/>
  <c r="M161" i="8"/>
  <c r="R226" i="8"/>
  <c r="AH185" i="12"/>
  <c r="AJ185" i="12" s="1"/>
  <c r="AG185" i="12"/>
  <c r="AI185" i="12" s="1"/>
  <c r="AL73" i="12"/>
  <c r="AN73" i="12" s="1"/>
  <c r="AK73" i="12"/>
  <c r="AM73" i="12" s="1"/>
  <c r="S114" i="8"/>
  <c r="AG387" i="12"/>
  <c r="AI387" i="12" s="1"/>
  <c r="AH387" i="12"/>
  <c r="AJ387" i="12" s="1"/>
  <c r="R428" i="8"/>
  <c r="V62" i="15"/>
  <c r="Z62" i="15" s="1"/>
  <c r="U62" i="15"/>
  <c r="Y62" i="15" s="1"/>
  <c r="S206" i="12"/>
  <c r="G247" i="8"/>
  <c r="F247" i="8"/>
  <c r="T206" i="12"/>
  <c r="AD206" i="12" s="1"/>
  <c r="U99" i="15"/>
  <c r="Y99" i="15" s="1"/>
  <c r="V99" i="15"/>
  <c r="Z99" i="15" s="1"/>
  <c r="M179" i="8"/>
  <c r="K236" i="8"/>
  <c r="H418" i="8"/>
  <c r="AK412" i="12"/>
  <c r="AM412" i="12" s="1"/>
  <c r="AL412" i="12"/>
  <c r="AN412" i="12" s="1"/>
  <c r="S453" i="8"/>
  <c r="K345" i="8"/>
  <c r="D179" i="8"/>
  <c r="P366" i="8"/>
  <c r="D57" i="8"/>
  <c r="S45" i="15"/>
  <c r="T45" i="15"/>
  <c r="AD45" i="15" s="1"/>
  <c r="H427" i="8"/>
  <c r="K375" i="8"/>
  <c r="U420" i="12"/>
  <c r="Y420" i="12" s="1"/>
  <c r="V420" i="12"/>
  <c r="Z420" i="12" s="1"/>
  <c r="L461" i="8"/>
  <c r="N461" i="8"/>
  <c r="J89" i="8"/>
  <c r="R48" i="12"/>
  <c r="K401" i="8"/>
  <c r="E303" i="8"/>
  <c r="W50" i="15"/>
  <c r="X50" i="15"/>
  <c r="AB50" i="15" s="1"/>
  <c r="N209" i="8"/>
  <c r="U168" i="12"/>
  <c r="Y168" i="12" s="1"/>
  <c r="L209" i="8"/>
  <c r="V168" i="12"/>
  <c r="Z168" i="12" s="1"/>
  <c r="R478" i="12"/>
  <c r="J519" i="8"/>
  <c r="I248" i="8"/>
  <c r="C71" i="8"/>
  <c r="R392" i="12"/>
  <c r="J433" i="8"/>
  <c r="R63" i="15"/>
  <c r="AH171" i="12"/>
  <c r="AJ171" i="12" s="1"/>
  <c r="R212" i="8"/>
  <c r="AG171" i="12"/>
  <c r="P101" i="8"/>
  <c r="AL16" i="3"/>
  <c r="AN16" i="3" s="1"/>
  <c r="AK16" i="3"/>
  <c r="AM16" i="3" s="1"/>
  <c r="J449" i="8"/>
  <c r="R408" i="12"/>
  <c r="I544" i="8"/>
  <c r="J129" i="8"/>
  <c r="R88" i="12"/>
  <c r="D134" i="8"/>
  <c r="AG90" i="3"/>
  <c r="AH90" i="3"/>
  <c r="AJ90" i="3" s="1"/>
  <c r="M181" i="8"/>
  <c r="H448" i="8"/>
  <c r="S468" i="12"/>
  <c r="AC468" i="12" s="1"/>
  <c r="G509" i="8"/>
  <c r="T468" i="12"/>
  <c r="AD468" i="12" s="1"/>
  <c r="F509" i="8"/>
  <c r="K266" i="8"/>
  <c r="AL48" i="12"/>
  <c r="AN48" i="12" s="1"/>
  <c r="AK48" i="12"/>
  <c r="AM48" i="12" s="1"/>
  <c r="S89" i="8"/>
  <c r="V89" i="3"/>
  <c r="Z89" i="3" s="1"/>
  <c r="U89" i="3"/>
  <c r="Y89" i="3" s="1"/>
  <c r="AG308" i="12"/>
  <c r="AI308" i="12" s="1"/>
  <c r="AH308" i="12"/>
  <c r="AJ308" i="12" s="1"/>
  <c r="R349" i="8"/>
  <c r="M382" i="8"/>
  <c r="I407" i="8"/>
  <c r="AG197" i="12"/>
  <c r="AI197" i="12" s="1"/>
  <c r="R238" i="8"/>
  <c r="AH197" i="12"/>
  <c r="AJ197" i="12" s="1"/>
  <c r="H323" i="8"/>
  <c r="D323" i="8"/>
  <c r="G289" i="8"/>
  <c r="F289" i="8"/>
  <c r="T248" i="12"/>
  <c r="AD248" i="12" s="1"/>
  <c r="S248" i="12"/>
  <c r="K200" i="8"/>
  <c r="T112" i="12"/>
  <c r="AD112" i="12" s="1"/>
  <c r="S112" i="12"/>
  <c r="AC112" i="12" s="1"/>
  <c r="G153" i="8"/>
  <c r="F153" i="8"/>
  <c r="AG89" i="15"/>
  <c r="AH89" i="15"/>
  <c r="AJ89" i="15" s="1"/>
  <c r="R169" i="8"/>
  <c r="AG128" i="12"/>
  <c r="AI128" i="12" s="1"/>
  <c r="AH128" i="12"/>
  <c r="AJ128" i="12" s="1"/>
  <c r="T213" i="12"/>
  <c r="AD213" i="12" s="1"/>
  <c r="F254" i="8"/>
  <c r="G254" i="8"/>
  <c r="S213" i="12"/>
  <c r="E254" i="8"/>
  <c r="O306" i="8"/>
  <c r="Q306" i="8"/>
  <c r="X265" i="12"/>
  <c r="W265" i="12"/>
  <c r="AA265" i="12" s="1"/>
  <c r="P439" i="8"/>
  <c r="T117" i="12"/>
  <c r="AD117" i="12" s="1"/>
  <c r="S117" i="12"/>
  <c r="F158" i="8"/>
  <c r="G158" i="8"/>
  <c r="AG22" i="15"/>
  <c r="AH22" i="15"/>
  <c r="AJ22" i="15" s="1"/>
  <c r="I362" i="8"/>
  <c r="K332" i="8"/>
  <c r="AL285" i="12"/>
  <c r="AN285" i="12" s="1"/>
  <c r="S326" i="8"/>
  <c r="AK285" i="12"/>
  <c r="AM285" i="12" s="1"/>
  <c r="AK17" i="14"/>
  <c r="AM17" i="14" s="1"/>
  <c r="AL17" i="14"/>
  <c r="AN17" i="14" s="1"/>
  <c r="I503" i="8"/>
  <c r="H259" i="8"/>
  <c r="J319" i="8"/>
  <c r="R278" i="12"/>
  <c r="C103" i="8"/>
  <c r="G49" i="8"/>
  <c r="S8" i="12"/>
  <c r="F49" i="8"/>
  <c r="T8" i="12"/>
  <c r="AD8" i="12" s="1"/>
  <c r="M345" i="8"/>
  <c r="AK259" i="12"/>
  <c r="AM259" i="12" s="1"/>
  <c r="AL259" i="12"/>
  <c r="AN259" i="12" s="1"/>
  <c r="S300" i="8"/>
  <c r="AG82" i="15"/>
  <c r="AH82" i="15"/>
  <c r="AJ82" i="15" s="1"/>
  <c r="AK21" i="12"/>
  <c r="AM21" i="12" s="1"/>
  <c r="S62" i="8"/>
  <c r="AL21" i="12"/>
  <c r="AN21" i="12" s="1"/>
  <c r="K284" i="8"/>
  <c r="M204" i="8"/>
  <c r="P334" i="8"/>
  <c r="W174" i="12"/>
  <c r="AA174" i="12" s="1"/>
  <c r="O215" i="8"/>
  <c r="X174" i="12"/>
  <c r="AB174" i="12" s="1"/>
  <c r="Q215" i="8"/>
  <c r="P246" i="8"/>
  <c r="E547" i="8"/>
  <c r="T104" i="15"/>
  <c r="AD104" i="15" s="1"/>
  <c r="S104" i="15"/>
  <c r="N175" i="8"/>
  <c r="L175" i="8"/>
  <c r="V134" i="12"/>
  <c r="Z134" i="12" s="1"/>
  <c r="U134" i="12"/>
  <c r="Y134" i="12" s="1"/>
  <c r="R29" i="12"/>
  <c r="J70" i="8"/>
  <c r="AH15" i="16"/>
  <c r="AJ15" i="16" s="1"/>
  <c r="AG15" i="16"/>
  <c r="AI15" i="16" s="1"/>
  <c r="M55" i="8"/>
  <c r="R367" i="12"/>
  <c r="J408" i="8"/>
  <c r="AH8" i="14"/>
  <c r="AJ8" i="14" s="1"/>
  <c r="AG8" i="14"/>
  <c r="AG80" i="3"/>
  <c r="AI80" i="3" s="1"/>
  <c r="AH80" i="3"/>
  <c r="AJ80" i="3" s="1"/>
  <c r="C125" i="8"/>
  <c r="R154" i="8"/>
  <c r="AG113" i="12"/>
  <c r="AH113" i="12"/>
  <c r="AJ113" i="12" s="1"/>
  <c r="U44" i="3"/>
  <c r="Y44" i="3" s="1"/>
  <c r="V44" i="3"/>
  <c r="Z44" i="3" s="1"/>
  <c r="AG31" i="14"/>
  <c r="AH31" i="14"/>
  <c r="AJ31" i="14" s="1"/>
  <c r="K314" i="8"/>
  <c r="P200" i="8"/>
  <c r="R15" i="15"/>
  <c r="AK38" i="15"/>
  <c r="AM38" i="15" s="1"/>
  <c r="AL38" i="15"/>
  <c r="AN38" i="15" s="1"/>
  <c r="V201" i="12"/>
  <c r="Z201" i="12" s="1"/>
  <c r="L242" i="8"/>
  <c r="U201" i="12"/>
  <c r="Y201" i="12" s="1"/>
  <c r="N242" i="8"/>
  <c r="K235" i="8"/>
  <c r="D317" i="8"/>
  <c r="G64" i="8"/>
  <c r="T23" i="12"/>
  <c r="AD23" i="12" s="1"/>
  <c r="S23" i="12"/>
  <c r="AC23" i="12" s="1"/>
  <c r="F64" i="8"/>
  <c r="D298" i="8"/>
  <c r="I155" i="8"/>
  <c r="E391" i="8"/>
  <c r="K416" i="8"/>
  <c r="E298" i="8"/>
  <c r="AH249" i="12"/>
  <c r="AJ249" i="12" s="1"/>
  <c r="AG249" i="12"/>
  <c r="R290" i="8"/>
  <c r="X100" i="12"/>
  <c r="W100" i="12"/>
  <c r="AA100" i="12" s="1"/>
  <c r="Q141" i="8"/>
  <c r="O141" i="8"/>
  <c r="L426" i="8"/>
  <c r="V385" i="12"/>
  <c r="Z385" i="12" s="1"/>
  <c r="U385" i="12"/>
  <c r="Y385" i="12" s="1"/>
  <c r="N426" i="8"/>
  <c r="X185" i="12"/>
  <c r="AB185" i="12" s="1"/>
  <c r="O226" i="8"/>
  <c r="Q226" i="8"/>
  <c r="W185" i="12"/>
  <c r="AA185" i="12" s="1"/>
  <c r="D476" i="8"/>
  <c r="R342" i="12"/>
  <c r="J383" i="8"/>
  <c r="V24" i="3"/>
  <c r="Z24" i="3" s="1"/>
  <c r="U24" i="3"/>
  <c r="Y24" i="3" s="1"/>
  <c r="V299" i="12"/>
  <c r="Z299" i="12" s="1"/>
  <c r="L340" i="8"/>
  <c r="N340" i="8"/>
  <c r="U299" i="12"/>
  <c r="Y299" i="12" s="1"/>
  <c r="U193" i="12"/>
  <c r="Y193" i="12" s="1"/>
  <c r="L234" i="8"/>
  <c r="N234" i="8"/>
  <c r="V193" i="12"/>
  <c r="Z193" i="12" s="1"/>
  <c r="M64" i="8"/>
  <c r="E433" i="8"/>
  <c r="K432" i="8"/>
  <c r="D306" i="8"/>
  <c r="T90" i="15"/>
  <c r="AD90" i="15" s="1"/>
  <c r="S90" i="15"/>
  <c r="I103" i="8"/>
  <c r="S470" i="8"/>
  <c r="AL429" i="12"/>
  <c r="AN429" i="12" s="1"/>
  <c r="AK429" i="12"/>
  <c r="AM429" i="12" s="1"/>
  <c r="J125" i="8"/>
  <c r="R84" i="12"/>
  <c r="U90" i="3"/>
  <c r="Y90" i="3" s="1"/>
  <c r="V90" i="3"/>
  <c r="Z90" i="3" s="1"/>
  <c r="AH194" i="12"/>
  <c r="AJ194" i="12" s="1"/>
  <c r="AG194" i="12"/>
  <c r="R235" i="8"/>
  <c r="E423" i="8"/>
  <c r="G292" i="8"/>
  <c r="S251" i="12"/>
  <c r="AC251" i="12" s="1"/>
  <c r="T251" i="12"/>
  <c r="AD251" i="12" s="1"/>
  <c r="F292" i="8"/>
  <c r="AK321" i="12"/>
  <c r="AM321" i="12" s="1"/>
  <c r="S362" i="8"/>
  <c r="AL321" i="12"/>
  <c r="AN321" i="12" s="1"/>
  <c r="AG31" i="15"/>
  <c r="AH31" i="15"/>
  <c r="AJ31" i="15" s="1"/>
  <c r="M149" i="8"/>
  <c r="S234" i="8"/>
  <c r="AL193" i="12"/>
  <c r="AN193" i="12" s="1"/>
  <c r="AK193" i="12"/>
  <c r="AM193" i="12" s="1"/>
  <c r="P339" i="8"/>
  <c r="D539" i="8"/>
  <c r="K193" i="8"/>
  <c r="S327" i="12"/>
  <c r="T327" i="12"/>
  <c r="AD327" i="12" s="1"/>
  <c r="F368" i="8"/>
  <c r="G368" i="8"/>
  <c r="P342" i="8"/>
  <c r="W264" i="12"/>
  <c r="AA264" i="12" s="1"/>
  <c r="Q305" i="8"/>
  <c r="X264" i="12"/>
  <c r="O305" i="8"/>
  <c r="N508" i="8"/>
  <c r="V467" i="12"/>
  <c r="U467" i="12"/>
  <c r="Y467" i="12" s="1"/>
  <c r="L508" i="8"/>
  <c r="H208" i="8"/>
  <c r="U20" i="14"/>
  <c r="Y20" i="14" s="1"/>
  <c r="V20" i="14"/>
  <c r="Z20" i="14" s="1"/>
  <c r="T45" i="14"/>
  <c r="AD45" i="14" s="1"/>
  <c r="S45" i="14"/>
  <c r="AC45" i="14" s="1"/>
  <c r="W120" i="12"/>
  <c r="O161" i="8"/>
  <c r="Q161" i="8"/>
  <c r="X120" i="12"/>
  <c r="AB120" i="12" s="1"/>
  <c r="H544" i="8"/>
  <c r="V505" i="12"/>
  <c r="Z505" i="12" s="1"/>
  <c r="L546" i="8"/>
  <c r="U505" i="12"/>
  <c r="Y505" i="12" s="1"/>
  <c r="N546" i="8"/>
  <c r="AL95" i="15"/>
  <c r="AN95" i="15" s="1"/>
  <c r="AK95" i="15"/>
  <c r="AM95" i="15" s="1"/>
  <c r="W387" i="12"/>
  <c r="AA387" i="12" s="1"/>
  <c r="X387" i="12"/>
  <c r="O428" i="8"/>
  <c r="Q428" i="8"/>
  <c r="E156" i="8"/>
  <c r="E438" i="8"/>
  <c r="AG139" i="12"/>
  <c r="R180" i="8"/>
  <c r="AH139" i="12"/>
  <c r="AJ139" i="12" s="1"/>
  <c r="H316" i="8"/>
  <c r="R105" i="8"/>
  <c r="AH64" i="12"/>
  <c r="AJ64" i="12" s="1"/>
  <c r="AG64" i="12"/>
  <c r="AI64" i="12" s="1"/>
  <c r="S427" i="8"/>
  <c r="AK386" i="12"/>
  <c r="AM386" i="12" s="1"/>
  <c r="AL386" i="12"/>
  <c r="AN386" i="12" s="1"/>
  <c r="AH39" i="3"/>
  <c r="AJ39" i="3" s="1"/>
  <c r="AG39" i="3"/>
  <c r="AL401" i="12"/>
  <c r="AN401" i="12" s="1"/>
  <c r="S442" i="8"/>
  <c r="AK401" i="12"/>
  <c r="AM401" i="12" s="1"/>
  <c r="J136" i="8"/>
  <c r="R95" i="12"/>
  <c r="N279" i="8"/>
  <c r="V238" i="12"/>
  <c r="Z238" i="12" s="1"/>
  <c r="L279" i="8"/>
  <c r="U238" i="12"/>
  <c r="Y238" i="12" s="1"/>
  <c r="H245" i="8"/>
  <c r="E394" i="8"/>
  <c r="F148" i="8"/>
  <c r="T107" i="12"/>
  <c r="AD107" i="12" s="1"/>
  <c r="S107" i="12"/>
  <c r="AC107" i="12" s="1"/>
  <c r="G148" i="8"/>
  <c r="AK69" i="15"/>
  <c r="AM69" i="15" s="1"/>
  <c r="AL69" i="15"/>
  <c r="AN69" i="15" s="1"/>
  <c r="M59" i="8"/>
  <c r="T23" i="3"/>
  <c r="AD23" i="3" s="1"/>
  <c r="S23" i="3"/>
  <c r="H390" i="8"/>
  <c r="K105" i="8"/>
  <c r="S7" i="12"/>
  <c r="AC7" i="12" s="1"/>
  <c r="G48" i="8"/>
  <c r="F48" i="8"/>
  <c r="T7" i="12"/>
  <c r="AD7" i="12" s="1"/>
  <c r="D545" i="8"/>
  <c r="AL252" i="12"/>
  <c r="AN252" i="12" s="1"/>
  <c r="AK252" i="12"/>
  <c r="AM252" i="12" s="1"/>
  <c r="S293" i="8"/>
  <c r="AK131" i="12"/>
  <c r="AM131" i="12" s="1"/>
  <c r="AL131" i="12"/>
  <c r="AN131" i="12" s="1"/>
  <c r="S172" i="8"/>
  <c r="M483" i="8"/>
  <c r="AH63" i="12"/>
  <c r="AJ63" i="12" s="1"/>
  <c r="AG63" i="12"/>
  <c r="R104" i="8"/>
  <c r="E287" i="8"/>
  <c r="AL101" i="3"/>
  <c r="AK101" i="3"/>
  <c r="AM101" i="3" s="1"/>
  <c r="K340" i="8"/>
  <c r="Q227" i="8"/>
  <c r="X186" i="12"/>
  <c r="W186" i="12"/>
  <c r="AA186" i="12" s="1"/>
  <c r="O227" i="8"/>
  <c r="C311" i="8"/>
  <c r="C328" i="8"/>
  <c r="D281" i="8"/>
  <c r="C360" i="8"/>
  <c r="T307" i="12"/>
  <c r="AD307" i="12" s="1"/>
  <c r="S307" i="12"/>
  <c r="AC307" i="12" s="1"/>
  <c r="G348" i="8"/>
  <c r="F348" i="8"/>
  <c r="AK28" i="15"/>
  <c r="AM28" i="15" s="1"/>
  <c r="AL28" i="15"/>
  <c r="AN28" i="15" s="1"/>
  <c r="AH54" i="3"/>
  <c r="AJ54" i="3" s="1"/>
  <c r="AG54" i="3"/>
  <c r="AI54" i="3" s="1"/>
  <c r="X507" i="12"/>
  <c r="AB507" i="12" s="1"/>
  <c r="O548" i="8"/>
  <c r="Q548" i="8"/>
  <c r="W507" i="12"/>
  <c r="T20" i="14"/>
  <c r="AD20" i="14" s="1"/>
  <c r="S20" i="14"/>
  <c r="I204" i="8"/>
  <c r="AK87" i="3"/>
  <c r="AM87" i="3" s="1"/>
  <c r="AL87" i="3"/>
  <c r="J282" i="8"/>
  <c r="R241" i="12"/>
  <c r="H248" i="8"/>
  <c r="H266" i="8"/>
  <c r="AL54" i="12"/>
  <c r="AN54" i="12" s="1"/>
  <c r="AK54" i="12"/>
  <c r="AM54" i="12" s="1"/>
  <c r="S95" i="8"/>
  <c r="G380" i="8"/>
  <c r="T339" i="12"/>
  <c r="AD339" i="12" s="1"/>
  <c r="S339" i="12"/>
  <c r="F380" i="8"/>
  <c r="U435" i="12"/>
  <c r="Y435" i="12" s="1"/>
  <c r="L476" i="8"/>
  <c r="V435" i="12"/>
  <c r="Z435" i="12" s="1"/>
  <c r="N476" i="8"/>
  <c r="M150" i="8"/>
  <c r="I200" i="8"/>
  <c r="P355" i="8"/>
  <c r="M312" i="8"/>
  <c r="E218" i="8"/>
  <c r="E201" i="8"/>
  <c r="H226" i="8"/>
  <c r="R23" i="13"/>
  <c r="AK99" i="3"/>
  <c r="AM99" i="3" s="1"/>
  <c r="AL99" i="3"/>
  <c r="AN99" i="3" s="1"/>
  <c r="M383" i="8"/>
  <c r="W102" i="15"/>
  <c r="X102" i="15"/>
  <c r="AB102" i="15" s="1"/>
  <c r="I431" i="8"/>
  <c r="D48" i="8"/>
  <c r="P318" i="8"/>
  <c r="W423" i="12"/>
  <c r="AA423" i="12" s="1"/>
  <c r="X423" i="12"/>
  <c r="Q464" i="8"/>
  <c r="O464" i="8"/>
  <c r="V79" i="15"/>
  <c r="Z79" i="15" s="1"/>
  <c r="U79" i="15"/>
  <c r="P493" i="8"/>
  <c r="AL59" i="15"/>
  <c r="AN59" i="15" s="1"/>
  <c r="AK59" i="15"/>
  <c r="AM59" i="15" s="1"/>
  <c r="M299" i="8"/>
  <c r="P420" i="8"/>
  <c r="AH132" i="12"/>
  <c r="AJ132" i="12" s="1"/>
  <c r="R173" i="8"/>
  <c r="AG132" i="12"/>
  <c r="AI132" i="12" s="1"/>
  <c r="W41" i="3"/>
  <c r="AA41" i="3" s="1"/>
  <c r="X41" i="3"/>
  <c r="AB41" i="3" s="1"/>
  <c r="R97" i="15"/>
  <c r="L98" i="8"/>
  <c r="N98" i="8"/>
  <c r="U57" i="12"/>
  <c r="Y57" i="12" s="1"/>
  <c r="V57" i="12"/>
  <c r="Z57" i="12" s="1"/>
  <c r="M50" i="8"/>
  <c r="X35" i="15"/>
  <c r="AB35" i="15" s="1"/>
  <c r="W35" i="15"/>
  <c r="R313" i="12"/>
  <c r="J354" i="8"/>
  <c r="AL143" i="12"/>
  <c r="AN143" i="12" s="1"/>
  <c r="S184" i="8"/>
  <c r="AK143" i="12"/>
  <c r="AM143" i="12" s="1"/>
  <c r="T55" i="15"/>
  <c r="AD55" i="15" s="1"/>
  <c r="S55" i="15"/>
  <c r="AC55" i="15" s="1"/>
  <c r="C533" i="8"/>
  <c r="AK21" i="14"/>
  <c r="AM21" i="14" s="1"/>
  <c r="AL21" i="14"/>
  <c r="AN21" i="14" s="1"/>
  <c r="I551" i="8"/>
  <c r="AL167" i="12"/>
  <c r="AN167" i="12" s="1"/>
  <c r="S208" i="8"/>
  <c r="AK167" i="12"/>
  <c r="AM167" i="12" s="1"/>
  <c r="I462" i="8"/>
  <c r="H98" i="8"/>
  <c r="E273" i="8"/>
  <c r="J301" i="8"/>
  <c r="R260" i="12"/>
  <c r="D368" i="8"/>
  <c r="AH426" i="12"/>
  <c r="AJ426" i="12" s="1"/>
  <c r="R467" i="8"/>
  <c r="AG426" i="12"/>
  <c r="D399" i="8"/>
  <c r="V40" i="3"/>
  <c r="Z40" i="3" s="1"/>
  <c r="U40" i="3"/>
  <c r="Y40" i="3" s="1"/>
  <c r="J53" i="8"/>
  <c r="R12" i="12"/>
  <c r="C431" i="8"/>
  <c r="P100" i="8"/>
  <c r="T490" i="12"/>
  <c r="AD490" i="12" s="1"/>
  <c r="S490" i="12"/>
  <c r="AC490" i="12" s="1"/>
  <c r="F531" i="8"/>
  <c r="G531" i="8"/>
  <c r="C217" i="8"/>
  <c r="C441" i="8"/>
  <c r="C77" i="8"/>
  <c r="V18" i="14"/>
  <c r="Z18" i="14" s="1"/>
  <c r="U18" i="14"/>
  <c r="R41" i="14"/>
  <c r="D204" i="8"/>
  <c r="K410" i="8"/>
  <c r="M122" i="8"/>
  <c r="N487" i="8"/>
  <c r="U446" i="12"/>
  <c r="Y446" i="12" s="1"/>
  <c r="V446" i="12"/>
  <c r="Z446" i="12" s="1"/>
  <c r="L487" i="8"/>
  <c r="X60" i="12"/>
  <c r="AB60" i="12" s="1"/>
  <c r="O101" i="8"/>
  <c r="W60" i="12"/>
  <c r="Q101" i="8"/>
  <c r="R16" i="15"/>
  <c r="C234" i="8"/>
  <c r="I532" i="8"/>
  <c r="AH51" i="15"/>
  <c r="AJ51" i="15" s="1"/>
  <c r="AG51" i="15"/>
  <c r="J131" i="8"/>
  <c r="R90" i="12"/>
  <c r="AG62" i="15"/>
  <c r="AH62" i="15"/>
  <c r="AJ62" i="15" s="1"/>
  <c r="E176" i="8"/>
  <c r="M347" i="8"/>
  <c r="K539" i="8"/>
  <c r="D96" i="8"/>
  <c r="N349" i="8"/>
  <c r="V308" i="12"/>
  <c r="Z308" i="12" s="1"/>
  <c r="U308" i="12"/>
  <c r="Y308" i="12" s="1"/>
  <c r="L349" i="8"/>
  <c r="AH434" i="12"/>
  <c r="AJ434" i="12" s="1"/>
  <c r="R475" i="8"/>
  <c r="AG434" i="12"/>
  <c r="AI434" i="12" s="1"/>
  <c r="E353" i="8"/>
  <c r="K234" i="8"/>
  <c r="X147" i="12"/>
  <c r="AB147" i="12" s="1"/>
  <c r="O188" i="8"/>
  <c r="Q188" i="8"/>
  <c r="W147" i="12"/>
  <c r="AA147" i="12" s="1"/>
  <c r="H443" i="8"/>
  <c r="W441" i="12"/>
  <c r="AA441" i="12" s="1"/>
  <c r="O482" i="8"/>
  <c r="X441" i="12"/>
  <c r="Q482" i="8"/>
  <c r="AL427" i="12"/>
  <c r="AN427" i="12" s="1"/>
  <c r="S468" i="8"/>
  <c r="AK427" i="12"/>
  <c r="AM427" i="12" s="1"/>
  <c r="P437" i="8"/>
  <c r="E52" i="8"/>
  <c r="M254" i="8"/>
  <c r="S80" i="8"/>
  <c r="AL39" i="12"/>
  <c r="AN39" i="12" s="1"/>
  <c r="AK39" i="12"/>
  <c r="AM39" i="12" s="1"/>
  <c r="M208" i="8"/>
  <c r="D506" i="8"/>
  <c r="K392" i="8"/>
  <c r="J478" i="8"/>
  <c r="R437" i="12"/>
  <c r="P184" i="8"/>
  <c r="G219" i="8"/>
  <c r="F219" i="8"/>
  <c r="S178" i="12"/>
  <c r="AC178" i="12" s="1"/>
  <c r="T178" i="12"/>
  <c r="AD178" i="12" s="1"/>
  <c r="R352" i="12"/>
  <c r="J393" i="8"/>
  <c r="T29" i="3"/>
  <c r="AD29" i="3" s="1"/>
  <c r="S29" i="3"/>
  <c r="AC29" i="3" s="1"/>
  <c r="AL20" i="3"/>
  <c r="AN20" i="3" s="1"/>
  <c r="AK20" i="3"/>
  <c r="AM20" i="3" s="1"/>
  <c r="P67" i="8"/>
  <c r="M191" i="8"/>
  <c r="C534" i="8"/>
  <c r="N106" i="8"/>
  <c r="U65" i="12"/>
  <c r="Y65" i="12" s="1"/>
  <c r="V65" i="12"/>
  <c r="Z65" i="12" s="1"/>
  <c r="L106" i="8"/>
  <c r="V54" i="3"/>
  <c r="Z54" i="3" s="1"/>
  <c r="U54" i="3"/>
  <c r="Y54" i="3" s="1"/>
  <c r="W130" i="12"/>
  <c r="AA130" i="12" s="1"/>
  <c r="X130" i="12"/>
  <c r="O171" i="8"/>
  <c r="Q171" i="8"/>
  <c r="R418" i="8"/>
  <c r="AG377" i="12"/>
  <c r="AI377" i="12" s="1"/>
  <c r="AH377" i="12"/>
  <c r="AJ377" i="12" s="1"/>
  <c r="E178" i="8"/>
  <c r="J298" i="8"/>
  <c r="R257" i="12"/>
  <c r="T201" i="12"/>
  <c r="AD201" i="12" s="1"/>
  <c r="S201" i="12"/>
  <c r="AC201" i="12" s="1"/>
  <c r="G242" i="8"/>
  <c r="F242" i="8"/>
  <c r="W116" i="12"/>
  <c r="AA116" i="12" s="1"/>
  <c r="X116" i="12"/>
  <c r="Q157" i="8"/>
  <c r="O157" i="8"/>
  <c r="X399" i="12"/>
  <c r="AB399" i="12" s="1"/>
  <c r="W399" i="12"/>
  <c r="Q440" i="8"/>
  <c r="O440" i="8"/>
  <c r="S85" i="8"/>
  <c r="AL44" i="12"/>
  <c r="AN44" i="12" s="1"/>
  <c r="AK44" i="12"/>
  <c r="AM44" i="12" s="1"/>
  <c r="V15" i="3"/>
  <c r="Z15" i="3" s="1"/>
  <c r="U15" i="3"/>
  <c r="Y15" i="3" s="1"/>
  <c r="D283" i="8"/>
  <c r="E249" i="8"/>
  <c r="S112" i="8"/>
  <c r="AL71" i="12"/>
  <c r="AN71" i="12" s="1"/>
  <c r="AK71" i="12"/>
  <c r="AM71" i="12" s="1"/>
  <c r="E364" i="8"/>
  <c r="U29" i="14"/>
  <c r="Y29" i="14" s="1"/>
  <c r="V29" i="14"/>
  <c r="Z29" i="14" s="1"/>
  <c r="AH212" i="12"/>
  <c r="AJ212" i="12" s="1"/>
  <c r="R253" i="8"/>
  <c r="AG212" i="12"/>
  <c r="AI212" i="12" s="1"/>
  <c r="P486" i="8"/>
  <c r="P49" i="8"/>
  <c r="E380" i="8"/>
  <c r="S102" i="12"/>
  <c r="AC102" i="12" s="1"/>
  <c r="T102" i="12"/>
  <c r="AD102" i="12" s="1"/>
  <c r="G143" i="8"/>
  <c r="F143" i="8"/>
  <c r="AK212" i="12"/>
  <c r="AM212" i="12" s="1"/>
  <c r="S253" i="8"/>
  <c r="AL212" i="12"/>
  <c r="AN212" i="12" s="1"/>
  <c r="M188" i="8"/>
  <c r="C199" i="8"/>
  <c r="E538" i="8"/>
  <c r="H84" i="8"/>
  <c r="K467" i="8"/>
  <c r="AL27" i="15"/>
  <c r="AN27" i="15" s="1"/>
  <c r="AK27" i="15"/>
  <c r="AM27" i="15" s="1"/>
  <c r="AH24" i="3"/>
  <c r="AJ24" i="3" s="1"/>
  <c r="AG24" i="3"/>
  <c r="AI24" i="3" s="1"/>
  <c r="K357" i="8"/>
  <c r="C290" i="8"/>
  <c r="E123" i="8"/>
  <c r="H237" i="8"/>
  <c r="I520" i="8"/>
  <c r="AK478" i="12"/>
  <c r="AM478" i="12" s="1"/>
  <c r="S519" i="8"/>
  <c r="AL478" i="12"/>
  <c r="AN478" i="12" s="1"/>
  <c r="M114" i="8"/>
  <c r="C359" i="8"/>
  <c r="H178" i="8"/>
  <c r="K54" i="8"/>
  <c r="D318" i="8"/>
  <c r="H52" i="8"/>
  <c r="P122" i="8"/>
  <c r="R94" i="12"/>
  <c r="J135" i="8"/>
  <c r="I411" i="8"/>
  <c r="AL64" i="3"/>
  <c r="AN64" i="3" s="1"/>
  <c r="AK64" i="3"/>
  <c r="AM64" i="3" s="1"/>
  <c r="X282" i="12"/>
  <c r="AB282" i="12" s="1"/>
  <c r="Q323" i="8"/>
  <c r="O323" i="8"/>
  <c r="W282" i="12"/>
  <c r="K259" i="8"/>
  <c r="V102" i="3"/>
  <c r="Z102" i="3" s="1"/>
  <c r="U102" i="3"/>
  <c r="Y102" i="3" s="1"/>
  <c r="E352" i="8"/>
  <c r="H281" i="8"/>
  <c r="N152" i="8"/>
  <c r="L152" i="8"/>
  <c r="V111" i="12"/>
  <c r="Z111" i="12" s="1"/>
  <c r="U111" i="12"/>
  <c r="Y111" i="12" s="1"/>
  <c r="S212" i="8"/>
  <c r="AL171" i="12"/>
  <c r="AN171" i="12" s="1"/>
  <c r="AK171" i="12"/>
  <c r="AM171" i="12" s="1"/>
  <c r="AK203" i="12"/>
  <c r="S244" i="8"/>
  <c r="AL203" i="12"/>
  <c r="AN203" i="12" s="1"/>
  <c r="AG50" i="3"/>
  <c r="AI50" i="3" s="1"/>
  <c r="AH50" i="3"/>
  <c r="AJ50" i="3" s="1"/>
  <c r="AH10" i="3"/>
  <c r="AJ10" i="3" s="1"/>
  <c r="AG10" i="3"/>
  <c r="F342" i="8"/>
  <c r="S301" i="12"/>
  <c r="T301" i="12"/>
  <c r="AD301" i="12" s="1"/>
  <c r="G342" i="8"/>
  <c r="I53" i="8"/>
  <c r="D357" i="8"/>
  <c r="Q123" i="8"/>
  <c r="O123" i="8"/>
  <c r="X82" i="12"/>
  <c r="AB82" i="12" s="1"/>
  <c r="W82" i="12"/>
  <c r="J387" i="8"/>
  <c r="R346" i="12"/>
  <c r="C128" i="8"/>
  <c r="S31" i="3"/>
  <c r="AC31" i="3" s="1"/>
  <c r="T31" i="3"/>
  <c r="AD31" i="3" s="1"/>
  <c r="W287" i="12"/>
  <c r="AA287" i="12" s="1"/>
  <c r="X287" i="12"/>
  <c r="AB287" i="12" s="1"/>
  <c r="Q328" i="8"/>
  <c r="O328" i="8"/>
  <c r="D325" i="8"/>
  <c r="AH14" i="3"/>
  <c r="AJ14" i="3" s="1"/>
  <c r="AG14" i="3"/>
  <c r="AI14" i="3" s="1"/>
  <c r="V384" i="12"/>
  <c r="Z384" i="12" s="1"/>
  <c r="L425" i="8"/>
  <c r="U384" i="12"/>
  <c r="Y384" i="12" s="1"/>
  <c r="N425" i="8"/>
  <c r="N280" i="8"/>
  <c r="V239" i="12"/>
  <c r="Z239" i="12" s="1"/>
  <c r="L280" i="8"/>
  <c r="U239" i="12"/>
  <c r="Y239" i="12" s="1"/>
  <c r="E164" i="8"/>
  <c r="O466" i="8"/>
  <c r="Q466" i="8"/>
  <c r="X425" i="12"/>
  <c r="AB425" i="12" s="1"/>
  <c r="W425" i="12"/>
  <c r="AA425" i="12" s="1"/>
  <c r="I425" i="8"/>
  <c r="N497" i="8"/>
  <c r="U456" i="12"/>
  <c r="Y456" i="12" s="1"/>
  <c r="V456" i="12"/>
  <c r="Z456" i="12" s="1"/>
  <c r="L497" i="8"/>
  <c r="I59" i="8"/>
  <c r="AL100" i="15"/>
  <c r="AK100" i="15"/>
  <c r="AM100" i="15" s="1"/>
  <c r="V192" i="12"/>
  <c r="Z192" i="12" s="1"/>
  <c r="U192" i="12"/>
  <c r="Y192" i="12" s="1"/>
  <c r="L233" i="8"/>
  <c r="N233" i="8"/>
  <c r="M202" i="8"/>
  <c r="AG27" i="13"/>
  <c r="AH27" i="13"/>
  <c r="AJ27" i="13" s="1"/>
  <c r="D446" i="8"/>
  <c r="AL15" i="15"/>
  <c r="AN15" i="15" s="1"/>
  <c r="AK15" i="15"/>
  <c r="AM15" i="15" s="1"/>
  <c r="D339" i="8"/>
  <c r="S433" i="8"/>
  <c r="AL392" i="12"/>
  <c r="AN392" i="12" s="1"/>
  <c r="AK392" i="12"/>
  <c r="C476" i="8"/>
  <c r="R403" i="8"/>
  <c r="AH362" i="12"/>
  <c r="AJ362" i="12" s="1"/>
  <c r="AG362" i="12"/>
  <c r="C544" i="8"/>
  <c r="K425" i="8"/>
  <c r="U30" i="3"/>
  <c r="Y30" i="3" s="1"/>
  <c r="V30" i="3"/>
  <c r="Z30" i="3" s="1"/>
  <c r="G174" i="8"/>
  <c r="F174" i="8"/>
  <c r="S133" i="12"/>
  <c r="T133" i="12"/>
  <c r="AD133" i="12" s="1"/>
  <c r="AL165" i="12"/>
  <c r="AN165" i="12" s="1"/>
  <c r="S206" i="8"/>
  <c r="AK165" i="12"/>
  <c r="AM165" i="12" s="1"/>
  <c r="H194" i="8"/>
  <c r="V416" i="12"/>
  <c r="Z416" i="12" s="1"/>
  <c r="N457" i="8"/>
  <c r="U416" i="12"/>
  <c r="Y416" i="12" s="1"/>
  <c r="L457" i="8"/>
  <c r="D195" i="8"/>
  <c r="E328" i="8"/>
  <c r="AH441" i="12"/>
  <c r="AJ441" i="12" s="1"/>
  <c r="AG441" i="12"/>
  <c r="R482" i="8"/>
  <c r="R19" i="13"/>
  <c r="P491" i="8"/>
  <c r="Q376" i="8"/>
  <c r="X335" i="12"/>
  <c r="AB335" i="12" s="1"/>
  <c r="W335" i="12"/>
  <c r="O376" i="8"/>
  <c r="Q267" i="8"/>
  <c r="X226" i="12"/>
  <c r="AB226" i="12" s="1"/>
  <c r="W226" i="12"/>
  <c r="O267" i="8"/>
  <c r="J119" i="8"/>
  <c r="R78" i="12"/>
  <c r="P428" i="8"/>
  <c r="E76" i="8"/>
  <c r="U49" i="15"/>
  <c r="Y49" i="15" s="1"/>
  <c r="V49" i="15"/>
  <c r="Z49" i="15" s="1"/>
  <c r="X49" i="15"/>
  <c r="AB49" i="15" s="1"/>
  <c r="W49" i="15"/>
  <c r="D274" i="8"/>
  <c r="E348" i="8"/>
  <c r="D237" i="8"/>
  <c r="N73" i="8"/>
  <c r="U32" i="12"/>
  <c r="Y32" i="12" s="1"/>
  <c r="V32" i="12"/>
  <c r="Z32" i="12" s="1"/>
  <c r="L73" i="8"/>
  <c r="H209" i="8"/>
  <c r="AG10" i="13"/>
  <c r="AH10" i="13"/>
  <c r="AJ10" i="13" s="1"/>
  <c r="AH443" i="12"/>
  <c r="AJ443" i="12" s="1"/>
  <c r="R484" i="8"/>
  <c r="AG443" i="12"/>
  <c r="V33" i="13"/>
  <c r="Z33" i="13" s="1"/>
  <c r="U33" i="13"/>
  <c r="Y33" i="13" s="1"/>
  <c r="H395" i="8"/>
  <c r="AL83" i="12"/>
  <c r="AN83" i="12" s="1"/>
  <c r="S124" i="8"/>
  <c r="AK83" i="12"/>
  <c r="AM83" i="12" s="1"/>
  <c r="C226" i="8"/>
  <c r="E471" i="8"/>
  <c r="R369" i="12"/>
  <c r="J410" i="8"/>
  <c r="R9" i="14"/>
  <c r="P473" i="8"/>
  <c r="T409" i="12"/>
  <c r="AD409" i="12" s="1"/>
  <c r="G450" i="8"/>
  <c r="S409" i="12"/>
  <c r="AC409" i="12" s="1"/>
  <c r="F450" i="8"/>
  <c r="E480" i="8"/>
  <c r="K301" i="8"/>
  <c r="D478" i="8"/>
  <c r="S202" i="12"/>
  <c r="AC202" i="12" s="1"/>
  <c r="T202" i="12"/>
  <c r="AD202" i="12" s="1"/>
  <c r="F243" i="8"/>
  <c r="G243" i="8"/>
  <c r="K115" i="8"/>
  <c r="E74" i="8"/>
  <c r="AK39" i="3"/>
  <c r="AM39" i="3" s="1"/>
  <c r="AL39" i="3"/>
  <c r="AN39" i="3" s="1"/>
  <c r="AK227" i="12"/>
  <c r="AM227" i="12" s="1"/>
  <c r="AL227" i="12"/>
  <c r="AN227" i="12" s="1"/>
  <c r="S268" i="8"/>
  <c r="H189" i="8"/>
  <c r="C95" i="8"/>
  <c r="K64" i="8"/>
  <c r="T67" i="15"/>
  <c r="AD67" i="15" s="1"/>
  <c r="S67" i="15"/>
  <c r="AC67" i="15" s="1"/>
  <c r="H131" i="8"/>
  <c r="E151" i="8"/>
  <c r="D227" i="8"/>
  <c r="AL8" i="16"/>
  <c r="AN8" i="16" s="1"/>
  <c r="AK8" i="16"/>
  <c r="AM8" i="16" s="1"/>
  <c r="P143" i="8"/>
  <c r="P528" i="8"/>
  <c r="AK209" i="12"/>
  <c r="AM209" i="12" s="1"/>
  <c r="S250" i="8"/>
  <c r="AL209" i="12"/>
  <c r="AN209" i="12" s="1"/>
  <c r="L163" i="8"/>
  <c r="N163" i="8"/>
  <c r="V122" i="12"/>
  <c r="Z122" i="12" s="1"/>
  <c r="U122" i="12"/>
  <c r="E261" i="8"/>
  <c r="L520" i="8"/>
  <c r="V479" i="12"/>
  <c r="Z479" i="12" s="1"/>
  <c r="N520" i="8"/>
  <c r="U479" i="12"/>
  <c r="E358" i="8"/>
  <c r="C491" i="8"/>
  <c r="M162" i="8"/>
  <c r="P429" i="8"/>
  <c r="S105" i="15"/>
  <c r="T105" i="15"/>
  <c r="AD105" i="15" s="1"/>
  <c r="AL20" i="14"/>
  <c r="AK20" i="14"/>
  <c r="AM20" i="14" s="1"/>
  <c r="E53" i="8"/>
  <c r="N336" i="8"/>
  <c r="V295" i="12"/>
  <c r="Z295" i="12" s="1"/>
  <c r="L336" i="8"/>
  <c r="U295" i="12"/>
  <c r="Y295" i="12" s="1"/>
  <c r="X506" i="12"/>
  <c r="Q547" i="8"/>
  <c r="W506" i="12"/>
  <c r="AA506" i="12" s="1"/>
  <c r="O547" i="8"/>
  <c r="V175" i="12"/>
  <c r="Z175" i="12" s="1"/>
  <c r="U175" i="12"/>
  <c r="Y175" i="12" s="1"/>
  <c r="L216" i="8"/>
  <c r="N216" i="8"/>
  <c r="C178" i="8"/>
  <c r="H416" i="8"/>
  <c r="H213" i="8"/>
  <c r="H534" i="8"/>
  <c r="AH420" i="12"/>
  <c r="AJ420" i="12" s="1"/>
  <c r="AG420" i="12"/>
  <c r="R461" i="8"/>
  <c r="V403" i="12"/>
  <c r="Z403" i="12" s="1"/>
  <c r="L444" i="8"/>
  <c r="U403" i="12"/>
  <c r="Y403" i="12" s="1"/>
  <c r="N444" i="8"/>
  <c r="L439" i="8"/>
  <c r="V398" i="12"/>
  <c r="Z398" i="12" s="1"/>
  <c r="U398" i="12"/>
  <c r="Y398" i="12" s="1"/>
  <c r="N439" i="8"/>
  <c r="K92" i="8"/>
  <c r="N264" i="8"/>
  <c r="V223" i="12"/>
  <c r="Z223" i="12" s="1"/>
  <c r="L264" i="8"/>
  <c r="U223" i="12"/>
  <c r="Y223" i="12" s="1"/>
  <c r="AH10" i="16"/>
  <c r="AJ10" i="16" s="1"/>
  <c r="AG10" i="16"/>
  <c r="J253" i="8"/>
  <c r="R212" i="12"/>
  <c r="AH403" i="12"/>
  <c r="AJ403" i="12" s="1"/>
  <c r="R444" i="8"/>
  <c r="AG403" i="12"/>
  <c r="AI403" i="12" s="1"/>
  <c r="AK239" i="12"/>
  <c r="AL239" i="12"/>
  <c r="AN239" i="12" s="1"/>
  <c r="S280" i="8"/>
  <c r="I439" i="8"/>
  <c r="D199" i="8"/>
  <c r="T476" i="12"/>
  <c r="AD476" i="12" s="1"/>
  <c r="S476" i="12"/>
  <c r="AC476" i="12" s="1"/>
  <c r="F517" i="8"/>
  <c r="G517" i="8"/>
  <c r="M291" i="8"/>
  <c r="I296" i="8"/>
  <c r="AH25" i="12"/>
  <c r="AJ25" i="12" s="1"/>
  <c r="AG25" i="12"/>
  <c r="AI25" i="12" s="1"/>
  <c r="R66" i="8"/>
  <c r="T73" i="3"/>
  <c r="AD73" i="3" s="1"/>
  <c r="S73" i="3"/>
  <c r="AH260" i="12"/>
  <c r="AJ260" i="12" s="1"/>
  <c r="R301" i="8"/>
  <c r="AG260" i="12"/>
  <c r="M241" i="8"/>
  <c r="AK220" i="12"/>
  <c r="AM220" i="12" s="1"/>
  <c r="AL220" i="12"/>
  <c r="AN220" i="12" s="1"/>
  <c r="S261" i="8"/>
  <c r="AK409" i="12"/>
  <c r="AM409" i="12" s="1"/>
  <c r="S450" i="8"/>
  <c r="AL409" i="12"/>
  <c r="AN409" i="12" s="1"/>
  <c r="V40" i="15"/>
  <c r="Z40" i="15" s="1"/>
  <c r="U40" i="15"/>
  <c r="Y40" i="15" s="1"/>
  <c r="T81" i="12"/>
  <c r="AD81" i="12" s="1"/>
  <c r="G122" i="8"/>
  <c r="S81" i="12"/>
  <c r="F122" i="8"/>
  <c r="V64" i="15"/>
  <c r="Z64" i="15" s="1"/>
  <c r="U64" i="15"/>
  <c r="Y64" i="15" s="1"/>
  <c r="E169" i="8"/>
  <c r="E240" i="8"/>
  <c r="H319" i="8"/>
  <c r="K444" i="8"/>
  <c r="P444" i="8"/>
  <c r="E111" i="8"/>
  <c r="I444" i="8"/>
  <c r="J51" i="8"/>
  <c r="R10" i="12"/>
  <c r="I497" i="8"/>
  <c r="V358" i="12"/>
  <c r="Z358" i="12" s="1"/>
  <c r="L399" i="8"/>
  <c r="N399" i="8"/>
  <c r="U358" i="12"/>
  <c r="AH401" i="12"/>
  <c r="AJ401" i="12" s="1"/>
  <c r="AG401" i="12"/>
  <c r="R442" i="8"/>
  <c r="M503" i="8"/>
  <c r="E189" i="8"/>
  <c r="M215" i="8"/>
  <c r="R65" i="15"/>
  <c r="R73" i="3"/>
  <c r="M367" i="8"/>
  <c r="AH22" i="14"/>
  <c r="AJ22" i="14" s="1"/>
  <c r="AG22" i="14"/>
  <c r="W27" i="14"/>
  <c r="X27" i="14"/>
  <c r="AB27" i="14" s="1"/>
  <c r="C169" i="8"/>
  <c r="K515" i="8"/>
  <c r="AH476" i="12"/>
  <c r="AJ476" i="12" s="1"/>
  <c r="AG476" i="12"/>
  <c r="R517" i="8"/>
  <c r="AK20" i="13"/>
  <c r="AM20" i="13" s="1"/>
  <c r="AL20" i="13"/>
  <c r="AN20" i="13" s="1"/>
  <c r="C139" i="8"/>
  <c r="AG313" i="12"/>
  <c r="AI313" i="12" s="1"/>
  <c r="R354" i="8"/>
  <c r="AH313" i="12"/>
  <c r="AJ313" i="12" s="1"/>
  <c r="D364" i="8"/>
  <c r="D450" i="8"/>
  <c r="K225" i="8"/>
  <c r="W49" i="12"/>
  <c r="AA49" i="12" s="1"/>
  <c r="O90" i="8"/>
  <c r="X49" i="12"/>
  <c r="Q90" i="8"/>
  <c r="U8" i="3"/>
  <c r="Y8" i="3" s="1"/>
  <c r="V8" i="3"/>
  <c r="Z8" i="3" s="1"/>
  <c r="R420" i="8"/>
  <c r="AH379" i="12"/>
  <c r="AJ379" i="12" s="1"/>
  <c r="AG379" i="12"/>
  <c r="AI379" i="12" s="1"/>
  <c r="T253" i="12"/>
  <c r="AD253" i="12" s="1"/>
  <c r="F294" i="8"/>
  <c r="S253" i="12"/>
  <c r="AC253" i="12" s="1"/>
  <c r="G294" i="8"/>
  <c r="H477" i="8"/>
  <c r="AK510" i="12"/>
  <c r="AM510" i="12" s="1"/>
  <c r="AL510" i="12"/>
  <c r="AN510" i="12" s="1"/>
  <c r="S551" i="8"/>
  <c r="H113" i="8"/>
  <c r="L500" i="8"/>
  <c r="N500" i="8"/>
  <c r="U459" i="12"/>
  <c r="Y459" i="12" s="1"/>
  <c r="V459" i="12"/>
  <c r="Z459" i="12" s="1"/>
  <c r="T85" i="3"/>
  <c r="AD85" i="3" s="1"/>
  <c r="S85" i="3"/>
  <c r="AC85" i="3" s="1"/>
  <c r="E496" i="8"/>
  <c r="V489" i="12"/>
  <c r="Z489" i="12" s="1"/>
  <c r="N530" i="8"/>
  <c r="L530" i="8"/>
  <c r="U489" i="12"/>
  <c r="Y489" i="12" s="1"/>
  <c r="M531" i="8"/>
  <c r="R401" i="12"/>
  <c r="J442" i="8"/>
  <c r="AG43" i="12"/>
  <c r="R84" i="8"/>
  <c r="AH43" i="12"/>
  <c r="AJ43" i="12" s="1"/>
  <c r="E133" i="8"/>
  <c r="K390" i="8"/>
  <c r="T51" i="15"/>
  <c r="AD51" i="15" s="1"/>
  <c r="S51" i="15"/>
  <c r="AL68" i="3"/>
  <c r="AN68" i="3" s="1"/>
  <c r="AK68" i="3"/>
  <c r="AM68" i="3" s="1"/>
  <c r="R67" i="12"/>
  <c r="J108" i="8"/>
  <c r="P512" i="8"/>
  <c r="M462" i="8"/>
  <c r="I144" i="8"/>
  <c r="S289" i="12"/>
  <c r="G330" i="8"/>
  <c r="F330" i="8"/>
  <c r="T289" i="12"/>
  <c r="AD289" i="12" s="1"/>
  <c r="V96" i="15"/>
  <c r="Z96" i="15" s="1"/>
  <c r="U96" i="15"/>
  <c r="Y96" i="15" s="1"/>
  <c r="D402" i="8"/>
  <c r="C254" i="8"/>
  <c r="P113" i="8"/>
  <c r="AK51" i="3"/>
  <c r="AM51" i="3" s="1"/>
  <c r="AL51" i="3"/>
  <c r="AN51" i="3" s="1"/>
  <c r="J206" i="8"/>
  <c r="R165" i="12"/>
  <c r="C365" i="8"/>
  <c r="D294" i="8"/>
  <c r="R493" i="8"/>
  <c r="AH452" i="12"/>
  <c r="AJ452" i="12" s="1"/>
  <c r="AG452" i="12"/>
  <c r="I255" i="8"/>
  <c r="AH102" i="3"/>
  <c r="AJ102" i="3" s="1"/>
  <c r="AG102" i="3"/>
  <c r="AI102" i="3" s="1"/>
  <c r="AC10" i="16" l="1"/>
  <c r="AI17" i="16"/>
  <c r="AI19" i="16"/>
  <c r="AA12" i="16"/>
  <c r="AA38" i="14"/>
  <c r="AI9" i="14"/>
  <c r="AC31" i="13"/>
  <c r="AI27" i="13"/>
  <c r="AA8" i="13"/>
  <c r="AN30" i="12"/>
  <c r="AA226" i="12"/>
  <c r="AB264" i="12"/>
  <c r="Y122" i="12"/>
  <c r="AC104" i="3"/>
  <c r="Y389" i="12"/>
  <c r="AA122" i="12"/>
  <c r="AA101" i="3"/>
  <c r="AA107" i="15"/>
  <c r="AA31" i="13"/>
  <c r="AA9" i="14"/>
  <c r="AB336" i="12"/>
  <c r="AA453" i="12"/>
  <c r="AA323" i="12"/>
  <c r="Y503" i="12"/>
  <c r="Y399" i="12"/>
  <c r="AB301" i="12"/>
  <c r="AB91" i="15"/>
  <c r="AA27" i="14"/>
  <c r="Y358" i="12"/>
  <c r="Y31" i="14"/>
  <c r="AB391" i="12"/>
  <c r="AB116" i="12"/>
  <c r="AA102" i="15"/>
  <c r="AB444" i="12"/>
  <c r="AA24" i="13"/>
  <c r="AB39" i="14"/>
  <c r="AA460" i="12"/>
  <c r="Z436" i="12"/>
  <c r="Y20" i="3"/>
  <c r="AA12" i="13"/>
  <c r="AB22" i="14"/>
  <c r="AB392" i="12"/>
  <c r="AB76" i="12"/>
  <c r="AB17" i="15"/>
  <c r="AB36" i="14"/>
  <c r="AA418" i="12"/>
  <c r="AA86" i="12"/>
  <c r="AA76" i="15"/>
  <c r="AB36" i="15"/>
  <c r="AB7" i="13"/>
  <c r="AA380" i="12"/>
  <c r="AA379" i="12"/>
  <c r="Y106" i="3"/>
  <c r="Y102" i="12"/>
  <c r="AA320" i="12"/>
  <c r="AA8" i="15"/>
  <c r="AB90" i="12"/>
  <c r="Y73" i="12"/>
  <c r="AA478" i="12"/>
  <c r="AA49" i="15"/>
  <c r="AA335" i="12"/>
  <c r="AB186" i="12"/>
  <c r="AA65" i="15"/>
  <c r="AA400" i="12"/>
  <c r="Y305" i="12"/>
  <c r="AA82" i="12"/>
  <c r="AA282" i="12"/>
  <c r="AB319" i="12"/>
  <c r="AB42" i="12"/>
  <c r="AA19" i="14"/>
  <c r="AA446" i="12"/>
  <c r="AA399" i="12"/>
  <c r="AB344" i="12"/>
  <c r="AA18" i="14"/>
  <c r="AA44" i="14"/>
  <c r="AA456" i="12"/>
  <c r="AB435" i="12"/>
  <c r="AA274" i="12"/>
  <c r="Y251" i="12"/>
  <c r="Y107" i="15"/>
  <c r="AB15" i="13"/>
  <c r="AA99" i="3"/>
  <c r="AA86" i="15"/>
  <c r="AA511" i="12"/>
  <c r="AA81" i="15"/>
  <c r="AB36" i="3"/>
  <c r="AA427" i="12"/>
  <c r="AB290" i="12"/>
  <c r="AB39" i="15"/>
  <c r="AA394" i="12"/>
  <c r="AB33" i="12"/>
  <c r="AB74" i="15"/>
  <c r="Y7" i="3"/>
  <c r="AB67" i="3"/>
  <c r="Y161" i="12"/>
  <c r="AB53" i="12"/>
  <c r="Y23" i="15"/>
  <c r="AB24" i="14"/>
  <c r="AB246" i="12"/>
  <c r="AB462" i="12"/>
  <c r="AB168" i="12"/>
  <c r="AB348" i="12"/>
  <c r="AB179" i="12"/>
  <c r="AA46" i="15"/>
  <c r="Y480" i="12"/>
  <c r="AA40" i="15"/>
  <c r="Y202" i="12"/>
  <c r="AA159" i="12"/>
  <c r="AA140" i="12"/>
  <c r="Y86" i="15"/>
  <c r="AA426" i="12"/>
  <c r="AA68" i="12"/>
  <c r="AA22" i="13"/>
  <c r="AA106" i="3"/>
  <c r="AA408" i="12"/>
  <c r="Y182" i="12"/>
  <c r="AB12" i="12"/>
  <c r="AA389" i="12"/>
  <c r="AA300" i="12"/>
  <c r="AB96" i="3"/>
  <c r="AA43" i="15"/>
  <c r="AA60" i="12"/>
  <c r="AA232" i="12"/>
  <c r="AA15" i="12"/>
  <c r="AA433" i="12"/>
  <c r="AA31" i="15"/>
  <c r="Y79" i="15"/>
  <c r="AA120" i="12"/>
  <c r="Y7" i="14"/>
  <c r="AA198" i="12"/>
  <c r="AA112" i="12"/>
  <c r="AA202" i="12"/>
  <c r="AA371" i="12"/>
  <c r="AA241" i="12"/>
  <c r="AA415" i="12"/>
  <c r="AB506" i="12"/>
  <c r="Y479" i="12"/>
  <c r="AA35" i="15"/>
  <c r="AA17" i="12"/>
  <c r="AA84" i="12"/>
  <c r="AB238" i="12"/>
  <c r="AA346" i="12"/>
  <c r="AB309" i="12"/>
  <c r="AB428" i="12"/>
  <c r="AA27" i="3"/>
  <c r="AA108" i="12"/>
  <c r="AA23" i="15"/>
  <c r="AA424" i="12"/>
  <c r="AA262" i="12"/>
  <c r="AA307" i="12"/>
  <c r="AB472" i="12"/>
  <c r="AB440" i="12"/>
  <c r="AB353" i="12"/>
  <c r="AA350" i="12"/>
  <c r="AA374" i="12"/>
  <c r="AA103" i="12"/>
  <c r="AA58" i="15"/>
  <c r="AB416" i="12"/>
  <c r="AB11" i="15"/>
  <c r="AA322" i="12"/>
  <c r="AA26" i="14"/>
  <c r="AA410" i="12"/>
  <c r="AA29" i="12"/>
  <c r="AB155" i="12"/>
  <c r="AB93" i="12"/>
  <c r="AB137" i="12"/>
  <c r="AA505" i="12"/>
  <c r="AA72" i="15"/>
  <c r="AB22" i="15"/>
  <c r="AA233" i="12"/>
  <c r="AA66" i="15"/>
  <c r="AA36" i="13"/>
  <c r="AA366" i="12"/>
  <c r="Y40" i="12"/>
  <c r="Z36" i="14"/>
  <c r="AA341" i="12"/>
  <c r="AA422" i="12"/>
  <c r="Z74" i="12"/>
  <c r="AA73" i="12"/>
  <c r="AB16" i="3"/>
  <c r="AB93" i="3"/>
  <c r="AB14" i="14"/>
  <c r="Y52" i="15"/>
  <c r="AB477" i="12"/>
  <c r="Y457" i="12"/>
  <c r="AB285" i="12"/>
  <c r="AB221" i="12"/>
  <c r="Y406" i="12"/>
  <c r="AA293" i="12"/>
  <c r="Y450" i="12"/>
  <c r="AB100" i="15"/>
  <c r="Y49" i="3"/>
  <c r="AB133" i="12"/>
  <c r="AA92" i="12"/>
  <c r="AB68" i="3"/>
  <c r="AA19" i="12"/>
  <c r="AA41" i="15"/>
  <c r="AA448" i="12"/>
  <c r="AA31" i="12"/>
  <c r="AB387" i="12"/>
  <c r="AB210" i="12"/>
  <c r="AA489" i="12"/>
  <c r="AA437" i="12"/>
  <c r="AA151" i="12"/>
  <c r="AB70" i="12"/>
  <c r="AB32" i="12"/>
  <c r="AB51" i="3"/>
  <c r="AB303" i="12"/>
  <c r="AA28" i="15"/>
  <c r="AB39" i="12"/>
  <c r="AA76" i="3"/>
  <c r="Y165" i="12"/>
  <c r="AA215" i="12"/>
  <c r="AA57" i="12"/>
  <c r="AB438" i="12"/>
  <c r="AB273" i="12"/>
  <c r="Y260" i="12"/>
  <c r="AB19" i="16"/>
  <c r="AA68" i="15"/>
  <c r="AB176" i="12"/>
  <c r="Z61" i="3"/>
  <c r="AB30" i="13"/>
  <c r="AA414" i="12"/>
  <c r="AA63" i="12"/>
  <c r="Y35" i="15"/>
  <c r="AB181" i="12"/>
  <c r="AA406" i="12"/>
  <c r="AA248" i="12"/>
  <c r="AA507" i="12"/>
  <c r="AA37" i="12"/>
  <c r="AB121" i="12"/>
  <c r="AA21" i="15"/>
  <c r="AA87" i="12"/>
  <c r="AA87" i="15"/>
  <c r="AA102" i="12"/>
  <c r="AB27" i="15"/>
  <c r="AA40" i="12"/>
  <c r="AA66" i="12"/>
  <c r="AB203" i="12"/>
  <c r="Y269" i="12"/>
  <c r="AA349" i="12"/>
  <c r="AA37" i="15"/>
  <c r="AA50" i="15"/>
  <c r="AB146" i="12"/>
  <c r="AA163" i="12"/>
  <c r="AA28" i="14"/>
  <c r="Y31" i="13"/>
  <c r="Y8" i="13"/>
  <c r="Y473" i="12"/>
  <c r="AB14" i="16"/>
  <c r="AB45" i="15"/>
  <c r="AB291" i="12"/>
  <c r="AA20" i="3"/>
  <c r="AA77" i="3"/>
  <c r="Y58" i="15"/>
  <c r="AB28" i="12"/>
  <c r="AB34" i="3"/>
  <c r="AA328" i="12"/>
  <c r="AA13" i="15"/>
  <c r="AB98" i="3"/>
  <c r="AA129" i="12"/>
  <c r="AA42" i="15"/>
  <c r="AA95" i="15"/>
  <c r="Y81" i="15"/>
  <c r="AA32" i="13"/>
  <c r="AB83" i="3"/>
  <c r="AA278" i="12"/>
  <c r="AB130" i="12"/>
  <c r="Y18" i="14"/>
  <c r="Z467" i="12"/>
  <c r="AB451" i="12"/>
  <c r="AB365" i="12"/>
  <c r="AA125" i="12"/>
  <c r="AA20" i="12"/>
  <c r="AB110" i="12"/>
  <c r="AA79" i="12"/>
  <c r="Y262" i="12"/>
  <c r="AA64" i="15"/>
  <c r="AB190" i="12"/>
  <c r="AB30" i="14"/>
  <c r="AB18" i="12"/>
  <c r="AA258" i="12"/>
  <c r="AB208" i="12"/>
  <c r="AB492" i="12"/>
  <c r="AB432" i="12"/>
  <c r="AB501" i="12"/>
  <c r="AB239" i="12"/>
  <c r="AB20" i="14"/>
  <c r="AA461" i="12"/>
  <c r="Y77" i="3"/>
  <c r="AA315" i="12"/>
  <c r="Z211" i="12"/>
  <c r="AA61" i="3"/>
  <c r="AA16" i="13"/>
  <c r="AA97" i="12"/>
  <c r="AA252" i="12"/>
  <c r="AB158" i="12"/>
  <c r="AB188" i="12"/>
  <c r="AB486" i="12"/>
  <c r="Y495" i="12"/>
  <c r="AA276" i="12"/>
  <c r="AA481" i="12"/>
  <c r="AA201" i="12"/>
  <c r="AB72" i="12"/>
  <c r="AB329" i="12"/>
  <c r="AA92" i="15"/>
  <c r="AA169" i="12"/>
  <c r="AA269" i="12"/>
  <c r="AA490" i="12"/>
  <c r="AB368" i="12"/>
  <c r="AA227" i="12"/>
  <c r="AA465" i="12"/>
  <c r="AA34" i="14"/>
  <c r="Y178" i="12"/>
  <c r="AB49" i="3"/>
  <c r="AB484" i="12"/>
  <c r="Y19" i="12"/>
  <c r="AA270" i="12"/>
  <c r="AB449" i="12"/>
  <c r="AA94" i="15"/>
  <c r="AA361" i="12"/>
  <c r="Y47" i="12"/>
  <c r="AB105" i="12"/>
  <c r="AA458" i="12"/>
  <c r="AB160" i="12"/>
  <c r="AB476" i="12"/>
  <c r="AB52" i="12"/>
  <c r="Y46" i="14"/>
  <c r="AB459" i="12"/>
  <c r="AA240" i="12"/>
  <c r="AA508" i="12"/>
  <c r="AA95" i="12"/>
  <c r="Y34" i="12"/>
  <c r="AA173" i="12"/>
  <c r="AB11" i="3"/>
  <c r="AA25" i="15"/>
  <c r="AB33" i="3"/>
  <c r="Y70" i="3"/>
  <c r="AB25" i="16"/>
  <c r="AA277" i="12"/>
  <c r="Y394" i="12"/>
  <c r="AB18" i="16"/>
  <c r="AA474" i="12"/>
  <c r="AB24" i="15"/>
  <c r="AA148" i="12"/>
  <c r="AA296" i="12"/>
  <c r="AB497" i="12"/>
  <c r="AA324" i="12"/>
  <c r="AA71" i="12"/>
  <c r="AA28" i="13"/>
  <c r="Y23" i="3"/>
  <c r="AB145" i="12"/>
  <c r="AA21" i="16"/>
  <c r="AA46" i="12"/>
  <c r="AA191" i="12"/>
  <c r="AA311" i="12"/>
  <c r="AB441" i="12"/>
  <c r="AB423" i="12"/>
  <c r="AB265" i="12"/>
  <c r="Z337" i="12"/>
  <c r="AA7" i="14"/>
  <c r="AB219" i="12"/>
  <c r="AA332" i="12"/>
  <c r="AB294" i="12"/>
  <c r="AA299" i="12"/>
  <c r="Y104" i="12"/>
  <c r="AA340" i="12"/>
  <c r="AB94" i="12"/>
  <c r="AB45" i="14"/>
  <c r="AA7" i="12"/>
  <c r="AA37" i="14"/>
  <c r="AB8" i="12"/>
  <c r="AA19" i="15"/>
  <c r="AB56" i="12"/>
  <c r="AB75" i="15"/>
  <c r="AA31" i="14"/>
  <c r="AA473" i="12"/>
  <c r="AB377" i="12"/>
  <c r="AB90" i="3"/>
  <c r="AA143" i="12"/>
  <c r="AA55" i="15"/>
  <c r="AA29" i="15"/>
  <c r="AB60" i="15"/>
  <c r="AA50" i="12"/>
  <c r="AB245" i="12"/>
  <c r="AA9" i="3"/>
  <c r="AB289" i="12"/>
  <c r="AA42" i="14"/>
  <c r="Y380" i="12"/>
  <c r="AB142" i="12"/>
  <c r="AA242" i="12"/>
  <c r="Y97" i="15"/>
  <c r="Y43" i="15"/>
  <c r="AB69" i="3"/>
  <c r="AB369" i="12"/>
  <c r="Z78" i="3"/>
  <c r="AB34" i="15"/>
  <c r="AB351" i="12"/>
  <c r="AB32" i="14"/>
  <c r="AA171" i="12"/>
  <c r="AB338" i="12"/>
  <c r="AB454" i="12"/>
  <c r="AB135" i="12"/>
  <c r="AA53" i="15"/>
  <c r="AB267" i="12"/>
  <c r="AA331" i="12"/>
  <c r="AB70" i="15"/>
  <c r="Z369" i="12"/>
  <c r="AA409" i="12"/>
  <c r="Y481" i="12"/>
  <c r="Z336" i="12"/>
  <c r="AA485" i="12"/>
  <c r="AB10" i="15"/>
  <c r="AA283" i="12"/>
  <c r="AA13" i="16"/>
  <c r="AA455" i="12"/>
  <c r="AA475" i="12"/>
  <c r="AA200" i="12"/>
  <c r="AB80" i="3"/>
  <c r="AA18" i="3"/>
  <c r="AB228" i="12"/>
  <c r="AB98" i="12"/>
  <c r="Y342" i="12"/>
  <c r="Y320" i="12"/>
  <c r="AA32" i="15"/>
  <c r="AA306" i="12"/>
  <c r="AB326" i="12"/>
  <c r="Y88" i="3"/>
  <c r="Y73" i="3"/>
  <c r="AA244" i="12"/>
  <c r="AA73" i="3"/>
  <c r="Y19" i="14"/>
  <c r="Y236" i="12"/>
  <c r="AB85" i="12"/>
  <c r="AB81" i="12"/>
  <c r="AA457" i="12"/>
  <c r="AA79" i="15"/>
  <c r="AA192" i="12"/>
  <c r="Y29" i="15"/>
  <c r="Y335" i="12"/>
  <c r="Y421" i="12"/>
  <c r="AA17" i="16"/>
  <c r="Y465" i="12"/>
  <c r="AA178" i="12"/>
  <c r="AA48" i="15"/>
  <c r="Y331" i="12"/>
  <c r="AA59" i="12"/>
  <c r="AB84" i="15"/>
  <c r="AB225" i="12"/>
  <c r="AB43" i="14"/>
  <c r="AA263" i="12"/>
  <c r="AB355" i="12"/>
  <c r="AA41" i="12"/>
  <c r="AA80" i="12"/>
  <c r="AA205" i="12"/>
  <c r="AB229" i="12"/>
  <c r="AA314" i="12"/>
  <c r="AA80" i="15"/>
  <c r="AB87" i="3"/>
  <c r="AB40" i="14"/>
  <c r="AB113" i="12"/>
  <c r="Y35" i="14"/>
  <c r="AB236" i="12"/>
  <c r="AB342" i="12"/>
  <c r="Y16" i="12"/>
  <c r="B108" i="7" s="1"/>
  <c r="D108" i="7" s="1"/>
  <c r="AB327" i="12"/>
  <c r="AB35" i="13"/>
  <c r="AA503" i="12"/>
  <c r="Y50" i="15"/>
  <c r="AB393" i="12"/>
  <c r="AB211" i="12"/>
  <c r="AA308" i="12"/>
  <c r="AA10" i="13"/>
  <c r="AA14" i="12"/>
  <c r="AB91" i="3"/>
  <c r="AB35" i="12"/>
  <c r="AB359" i="12"/>
  <c r="AB134" i="12"/>
  <c r="AA21" i="13"/>
  <c r="AB118" i="12"/>
  <c r="AB362" i="12"/>
  <c r="AB89" i="15"/>
  <c r="AB21" i="14"/>
  <c r="AB498" i="12"/>
  <c r="AB378" i="12"/>
  <c r="AA11" i="13"/>
  <c r="AA27" i="13"/>
  <c r="AA247" i="12"/>
  <c r="Y346" i="12"/>
  <c r="AB313" i="12"/>
  <c r="AA47" i="12"/>
  <c r="AA250" i="12"/>
  <c r="AA195" i="12"/>
  <c r="AB286" i="12"/>
  <c r="AA46" i="14"/>
  <c r="AA251" i="12"/>
  <c r="AB304" i="12"/>
  <c r="AA16" i="12"/>
  <c r="AB164" i="12"/>
  <c r="Y18" i="3"/>
  <c r="AB175" i="12"/>
  <c r="AA165" i="12"/>
  <c r="AA182" i="12"/>
  <c r="AB166" i="12"/>
  <c r="AA483" i="12"/>
  <c r="Y34" i="14"/>
  <c r="AB47" i="15"/>
  <c r="AB23" i="14"/>
  <c r="AB101" i="15"/>
  <c r="AA305" i="12"/>
  <c r="AA55" i="12"/>
  <c r="AB224" i="12"/>
  <c r="AA161" i="12"/>
  <c r="AA197" i="12"/>
  <c r="AA7" i="3"/>
  <c r="AA395" i="12"/>
  <c r="AA59" i="15"/>
  <c r="AA126" i="12"/>
  <c r="AB488" i="12"/>
  <c r="AB470" i="12"/>
  <c r="AA184" i="12"/>
  <c r="AA48" i="12"/>
  <c r="AA15" i="14"/>
  <c r="AA16" i="15"/>
  <c r="AB339" i="12"/>
  <c r="AB187" i="12"/>
  <c r="AB156" i="12"/>
  <c r="Y32" i="15"/>
  <c r="AA450" i="12"/>
  <c r="AB504" i="12"/>
  <c r="AA235" i="12"/>
  <c r="AB19" i="13"/>
  <c r="Z8" i="12"/>
  <c r="AA89" i="3"/>
  <c r="AA39" i="3"/>
  <c r="AB10" i="12"/>
  <c r="AB390" i="12"/>
  <c r="AB49" i="12"/>
  <c r="AB100" i="12"/>
  <c r="AB172" i="12"/>
  <c r="AA111" i="12"/>
  <c r="Z488" i="12"/>
  <c r="AA45" i="12"/>
  <c r="AB96" i="12"/>
  <c r="AB14" i="13"/>
  <c r="Y80" i="15"/>
  <c r="AA19" i="3"/>
  <c r="Y38" i="15"/>
  <c r="AA83" i="15"/>
  <c r="AB8" i="16"/>
  <c r="AB7" i="16"/>
  <c r="AA360" i="12"/>
  <c r="Y42" i="15"/>
  <c r="AB20" i="13"/>
  <c r="Y101" i="3"/>
  <c r="AB271" i="12"/>
  <c r="AB231" i="12"/>
  <c r="Y254" i="12"/>
  <c r="AA499" i="12"/>
  <c r="AA71" i="15"/>
  <c r="AA356" i="12"/>
  <c r="AA88" i="15"/>
  <c r="AA79" i="3"/>
  <c r="AB157" i="12"/>
  <c r="AB464" i="12"/>
  <c r="AB104" i="15"/>
  <c r="AA52" i="15"/>
  <c r="AB18" i="15"/>
  <c r="AB279" i="12"/>
  <c r="AA463" i="12"/>
  <c r="Y27" i="13"/>
  <c r="AA132" i="12"/>
  <c r="AA407" i="12"/>
  <c r="AA25" i="13"/>
  <c r="AB253" i="12"/>
  <c r="AB12" i="3"/>
  <c r="Y83" i="15"/>
  <c r="AA468" i="12"/>
  <c r="AA170" i="12"/>
  <c r="AA364" i="12"/>
  <c r="Y48" i="12"/>
  <c r="AA34" i="13"/>
  <c r="AB10" i="16"/>
  <c r="AB58" i="12"/>
  <c r="AB89" i="12"/>
  <c r="Y12" i="13"/>
  <c r="Y65" i="15"/>
  <c r="AA107" i="12"/>
  <c r="AB183" i="12"/>
  <c r="AB75" i="12"/>
  <c r="Y60" i="12"/>
  <c r="Y63" i="12"/>
  <c r="AA88" i="12"/>
  <c r="AA260" i="12"/>
  <c r="AA12" i="14"/>
  <c r="AB396" i="12"/>
  <c r="AA316" i="12"/>
  <c r="AA204" i="12"/>
  <c r="Y36" i="13"/>
  <c r="AB115" i="12"/>
  <c r="AA429" i="12"/>
  <c r="AA383" i="12"/>
  <c r="AB487" i="12"/>
  <c r="AA442" i="12"/>
  <c r="AA88" i="3"/>
  <c r="AA357" i="12"/>
  <c r="AB78" i="15"/>
  <c r="AB131" i="12"/>
  <c r="AA98" i="15"/>
  <c r="AB78" i="3"/>
  <c r="AA413" i="12"/>
  <c r="AA103" i="15"/>
  <c r="AB255" i="12"/>
  <c r="AB196" i="12"/>
  <c r="AB256" i="12"/>
  <c r="Y474" i="12"/>
  <c r="AA234" i="12"/>
  <c r="AA310" i="12"/>
  <c r="AA261" i="12"/>
  <c r="AA466" i="12"/>
  <c r="Y13" i="15"/>
  <c r="AB358" i="12"/>
  <c r="AA209" i="12"/>
  <c r="AA480" i="12"/>
  <c r="Y324" i="12"/>
  <c r="AA180" i="12"/>
  <c r="Y204" i="12"/>
  <c r="Y359" i="12"/>
  <c r="AA152" i="12"/>
  <c r="AA35" i="14"/>
  <c r="AA78" i="12"/>
  <c r="AA34" i="12"/>
  <c r="AB24" i="12"/>
  <c r="Y53" i="12"/>
  <c r="AB26" i="13"/>
  <c r="AB405" i="12"/>
  <c r="AA41" i="14"/>
  <c r="AB54" i="15"/>
  <c r="AB77" i="15"/>
  <c r="AB44" i="12"/>
  <c r="AA479" i="12"/>
  <c r="AB104" i="12"/>
  <c r="AA85" i="15"/>
  <c r="AB29" i="14"/>
  <c r="AA403" i="12"/>
  <c r="AB337" i="12"/>
  <c r="AB11" i="14"/>
  <c r="AB302" i="12"/>
  <c r="Y87" i="15"/>
  <c r="AA254" i="12"/>
  <c r="Z344" i="12"/>
  <c r="AB216" i="12"/>
  <c r="AA482" i="12"/>
  <c r="AB237" i="12"/>
  <c r="AB7" i="15"/>
  <c r="AA312" i="12"/>
  <c r="AB404" i="12"/>
  <c r="AB22" i="3"/>
  <c r="AB194" i="12"/>
  <c r="AI19" i="3"/>
  <c r="AI104" i="3"/>
  <c r="AI75" i="15"/>
  <c r="AI25" i="16"/>
  <c r="AI18" i="13"/>
  <c r="AI101" i="3"/>
  <c r="AI32" i="14"/>
  <c r="AI11" i="15"/>
  <c r="AI19" i="15"/>
  <c r="AI15" i="14"/>
  <c r="AI18" i="16"/>
  <c r="AI19" i="12"/>
  <c r="AI18" i="15"/>
  <c r="AI33" i="15"/>
  <c r="AI10" i="13"/>
  <c r="AI32" i="13"/>
  <c r="AI15" i="15"/>
  <c r="AI77" i="3"/>
  <c r="AI23" i="16"/>
  <c r="AI34" i="13"/>
  <c r="AI59" i="3"/>
  <c r="AI46" i="14"/>
  <c r="AI13" i="16"/>
  <c r="AI44" i="14"/>
  <c r="AI13" i="14"/>
  <c r="AI24" i="16"/>
  <c r="AI25" i="14"/>
  <c r="AI24" i="15"/>
  <c r="AI100" i="3"/>
  <c r="AI10" i="14"/>
  <c r="AI19" i="13"/>
  <c r="AI10" i="16"/>
  <c r="AI20" i="16"/>
  <c r="AI24" i="12"/>
  <c r="AI23" i="12"/>
  <c r="AI29" i="12"/>
  <c r="AI11" i="16"/>
  <c r="AI13" i="13"/>
  <c r="AI110" i="12"/>
  <c r="AI26" i="14"/>
  <c r="AI58" i="3"/>
  <c r="AI22" i="16"/>
  <c r="AI12" i="12"/>
  <c r="AI21" i="15"/>
  <c r="AI10" i="15"/>
  <c r="AI22" i="12"/>
  <c r="AI36" i="3"/>
  <c r="AI71" i="15"/>
  <c r="AI11" i="13"/>
  <c r="AI30" i="13"/>
  <c r="AI23" i="15"/>
  <c r="AI34" i="15"/>
  <c r="AI44" i="12"/>
  <c r="AI26" i="13"/>
  <c r="AI39" i="15"/>
  <c r="AI18" i="3"/>
  <c r="AI27" i="15"/>
  <c r="AI49" i="15"/>
  <c r="AI51" i="15"/>
  <c r="AI39" i="3"/>
  <c r="AI79" i="3"/>
  <c r="AI93" i="3"/>
  <c r="AI89" i="12"/>
  <c r="AI48" i="15"/>
  <c r="AI11" i="14"/>
  <c r="AI28" i="15"/>
  <c r="AI28" i="12"/>
  <c r="AI14" i="13"/>
  <c r="AI40" i="3"/>
  <c r="AI46" i="15"/>
  <c r="AI45" i="15"/>
  <c r="AI69" i="12"/>
  <c r="AI57" i="12"/>
  <c r="AI45" i="12"/>
  <c r="AI32" i="15"/>
  <c r="AI7" i="14"/>
  <c r="AI30" i="12"/>
  <c r="AI12" i="16"/>
  <c r="AI74" i="15"/>
  <c r="AI41" i="15"/>
  <c r="AI31" i="12"/>
  <c r="AI37" i="14"/>
  <c r="AI90" i="3"/>
  <c r="AI87" i="15"/>
  <c r="AI81" i="12"/>
  <c r="AI13" i="15"/>
  <c r="AI37" i="15"/>
  <c r="AI38" i="15"/>
  <c r="AI73" i="15"/>
  <c r="AI14" i="16"/>
  <c r="AI89" i="3"/>
  <c r="AI40" i="15"/>
  <c r="AI63" i="15"/>
  <c r="AI95" i="3"/>
  <c r="AI78" i="15"/>
  <c r="AI55" i="15"/>
  <c r="AI45" i="14"/>
  <c r="AI67" i="12"/>
  <c r="AI20" i="13"/>
  <c r="AI62" i="12"/>
  <c r="AI86" i="12"/>
  <c r="AI97" i="15"/>
  <c r="AI98" i="15"/>
  <c r="AI54" i="12"/>
  <c r="AI83" i="3"/>
  <c r="AI10" i="3"/>
  <c r="AI43" i="12"/>
  <c r="AI31" i="15"/>
  <c r="AI60" i="12"/>
  <c r="AI81" i="15"/>
  <c r="AI36" i="12"/>
  <c r="AI61" i="12"/>
  <c r="AI66" i="15"/>
  <c r="AI68" i="15"/>
  <c r="AI21" i="14"/>
  <c r="AI68" i="3"/>
  <c r="AI54" i="15"/>
  <c r="AI52" i="12"/>
  <c r="AI96" i="3"/>
  <c r="AI23" i="3"/>
  <c r="AI84" i="15"/>
  <c r="AI89" i="15"/>
  <c r="AI28" i="3"/>
  <c r="AI59" i="15"/>
  <c r="AI26" i="15"/>
  <c r="AI69" i="3"/>
  <c r="AI88" i="12"/>
  <c r="AI53" i="12"/>
  <c r="AI33" i="3"/>
  <c r="AI70" i="12"/>
  <c r="AI87" i="3"/>
  <c r="AI65" i="3"/>
  <c r="AI60" i="15"/>
  <c r="AI69" i="15"/>
  <c r="AI85" i="3"/>
  <c r="AI75" i="12"/>
  <c r="AI26" i="12"/>
  <c r="AI85" i="15"/>
  <c r="AI33" i="14"/>
  <c r="AI20" i="3"/>
  <c r="AI53" i="15"/>
  <c r="AI92" i="15"/>
  <c r="AI56" i="15"/>
  <c r="AI95" i="15"/>
  <c r="AI96" i="15"/>
  <c r="AI90" i="12"/>
  <c r="AI57" i="15"/>
  <c r="AI79" i="12"/>
  <c r="AI96" i="12"/>
  <c r="AI22" i="14"/>
  <c r="AI70" i="3"/>
  <c r="AI63" i="12"/>
  <c r="AI16" i="15"/>
  <c r="AI18" i="12"/>
  <c r="AI39" i="14"/>
  <c r="AI95" i="12"/>
  <c r="AI36" i="14"/>
  <c r="AI91" i="15"/>
  <c r="AI334" i="12"/>
  <c r="AI39" i="12"/>
  <c r="AI77" i="15"/>
  <c r="AI50" i="15"/>
  <c r="AI24" i="14"/>
  <c r="AI62" i="15"/>
  <c r="AI26" i="16"/>
  <c r="AI44" i="15"/>
  <c r="AI17" i="13"/>
  <c r="AI29" i="13"/>
  <c r="AI15" i="13"/>
  <c r="AI16" i="16"/>
  <c r="AI99" i="3"/>
  <c r="AI322" i="12"/>
  <c r="AI35" i="3"/>
  <c r="AI82" i="15"/>
  <c r="AI86" i="15"/>
  <c r="AI30" i="15"/>
  <c r="AI91" i="3"/>
  <c r="AI25" i="15"/>
  <c r="AI16" i="13"/>
  <c r="AI323" i="12"/>
  <c r="AI17" i="15"/>
  <c r="AI47" i="15"/>
  <c r="AI35" i="12"/>
  <c r="AI98" i="3"/>
  <c r="AI61" i="15"/>
  <c r="AI36" i="15"/>
  <c r="AI76" i="15"/>
  <c r="AI72" i="12"/>
  <c r="AI38" i="14"/>
  <c r="AI70" i="15"/>
  <c r="AI17" i="12"/>
  <c r="AI99" i="15"/>
  <c r="AI11" i="12"/>
  <c r="AI90" i="15"/>
  <c r="AI16" i="3"/>
  <c r="AI23" i="13"/>
  <c r="AI34" i="3"/>
  <c r="AI260" i="12"/>
  <c r="AI196" i="12"/>
  <c r="AI374" i="12"/>
  <c r="AI345" i="12"/>
  <c r="AI162" i="12"/>
  <c r="AI366" i="12"/>
  <c r="AI264" i="12"/>
  <c r="AI306" i="12"/>
  <c r="AI270" i="12"/>
  <c r="AI369" i="12"/>
  <c r="AI333" i="12"/>
  <c r="AI263" i="12"/>
  <c r="AI182" i="12"/>
  <c r="AI307" i="12"/>
  <c r="AI171" i="12"/>
  <c r="AI103" i="15"/>
  <c r="AI328" i="12"/>
  <c r="AI249" i="12"/>
  <c r="AI327" i="12"/>
  <c r="AI246" i="12"/>
  <c r="AI94" i="15"/>
  <c r="AI378" i="12"/>
  <c r="AI370" i="12"/>
  <c r="AI367" i="12"/>
  <c r="AI311" i="12"/>
  <c r="AI373" i="12"/>
  <c r="AI315" i="12"/>
  <c r="AI238" i="12"/>
  <c r="AI255" i="12"/>
  <c r="AI266" i="12"/>
  <c r="AI425" i="12"/>
  <c r="AI316" i="12"/>
  <c r="AI235" i="12"/>
  <c r="AI243" i="12"/>
  <c r="AI275" i="12"/>
  <c r="AI273" i="12"/>
  <c r="AI444" i="12"/>
  <c r="AI449" i="12"/>
  <c r="AI230" i="12"/>
  <c r="AI239" i="12"/>
  <c r="AI244" i="12"/>
  <c r="AI259" i="12"/>
  <c r="AI441" i="12"/>
  <c r="AI277" i="12"/>
  <c r="AI303" i="12"/>
  <c r="AI371" i="12"/>
  <c r="AI372" i="12"/>
  <c r="AI233" i="12"/>
  <c r="AI445" i="12"/>
  <c r="AI432" i="12"/>
  <c r="AI272" i="12"/>
  <c r="AI443" i="12"/>
  <c r="AI330" i="12"/>
  <c r="AI317" i="12"/>
  <c r="AI227" i="12"/>
  <c r="AI436" i="12"/>
  <c r="AI256" i="12"/>
  <c r="AI278" i="12"/>
  <c r="AI268" i="12"/>
  <c r="AI368" i="12"/>
  <c r="AI325" i="12"/>
  <c r="AI477" i="12"/>
  <c r="AI429" i="12"/>
  <c r="AI431" i="12"/>
  <c r="AI101" i="15"/>
  <c r="AI237" i="12"/>
  <c r="AI423" i="12"/>
  <c r="AI452" i="12"/>
  <c r="AI22" i="15"/>
  <c r="AI100" i="15"/>
  <c r="AI357" i="12"/>
  <c r="AI224" i="12"/>
  <c r="AI12" i="15"/>
  <c r="AI475" i="12"/>
  <c r="AI426" i="12"/>
  <c r="AI422" i="12"/>
  <c r="AI341" i="12"/>
  <c r="AI454" i="12"/>
  <c r="AI500" i="12"/>
  <c r="AI222" i="12"/>
  <c r="AI420" i="12"/>
  <c r="AI430" i="12"/>
  <c r="AI439" i="12"/>
  <c r="AI458" i="12"/>
  <c r="AI229" i="12"/>
  <c r="AI421" i="12"/>
  <c r="AI355" i="12"/>
  <c r="AI221" i="12"/>
  <c r="AI479" i="12"/>
  <c r="AI236" i="12"/>
  <c r="AI226" i="12"/>
  <c r="AI360" i="12"/>
  <c r="AI211" i="12"/>
  <c r="AI9" i="15"/>
  <c r="AI9" i="13"/>
  <c r="AI104" i="15"/>
  <c r="AI463" i="12"/>
  <c r="AI469" i="12"/>
  <c r="AI402" i="12"/>
  <c r="AI414" i="12"/>
  <c r="AI105" i="15"/>
  <c r="AI35" i="13"/>
  <c r="AI107" i="12"/>
  <c r="AI468" i="12"/>
  <c r="AI223" i="12"/>
  <c r="AI407" i="12"/>
  <c r="AI472" i="12"/>
  <c r="AI209" i="12"/>
  <c r="AI361" i="12"/>
  <c r="AI467" i="12"/>
  <c r="AI107" i="15"/>
  <c r="AI401" i="12"/>
  <c r="AI362" i="12"/>
  <c r="AI412" i="12"/>
  <c r="AI405" i="12"/>
  <c r="AI24" i="13"/>
  <c r="AI210" i="12"/>
  <c r="AI471" i="12"/>
  <c r="AI476" i="12"/>
  <c r="AI206" i="12"/>
  <c r="AI219" i="12"/>
  <c r="AI100" i="12"/>
  <c r="AI14" i="15"/>
  <c r="AI340" i="12"/>
  <c r="AI139" i="12"/>
  <c r="AI137" i="12"/>
  <c r="AI106" i="15"/>
  <c r="AI193" i="12"/>
  <c r="AI365" i="12"/>
  <c r="AI274" i="12"/>
  <c r="AI183" i="12"/>
  <c r="AI216" i="12"/>
  <c r="AI435" i="12"/>
  <c r="AI490" i="12"/>
  <c r="AI440" i="12"/>
  <c r="AI297" i="12"/>
  <c r="AI491" i="12"/>
  <c r="AI290" i="12"/>
  <c r="AI497" i="12"/>
  <c r="AI492" i="12"/>
  <c r="AI202" i="12"/>
  <c r="AI293" i="12"/>
  <c r="AI489" i="12"/>
  <c r="AI169" i="12"/>
  <c r="AI451" i="12"/>
  <c r="AI495" i="12"/>
  <c r="AI298" i="12"/>
  <c r="AI214" i="12"/>
  <c r="AI203" i="12"/>
  <c r="AI483" i="12"/>
  <c r="AI296" i="12"/>
  <c r="AI299" i="12"/>
  <c r="AI496" i="12"/>
  <c r="AI101" i="12"/>
  <c r="AI114" i="12"/>
  <c r="AI354" i="12"/>
  <c r="AI395" i="12"/>
  <c r="AI279" i="12"/>
  <c r="AI167" i="12"/>
  <c r="AI111" i="12"/>
  <c r="AI123" i="12"/>
  <c r="AI286" i="12"/>
  <c r="AI386" i="12"/>
  <c r="AI175" i="12"/>
  <c r="AI353" i="12"/>
  <c r="AI502" i="12"/>
  <c r="AI127" i="12"/>
  <c r="AI116" i="12"/>
  <c r="AI389" i="12"/>
  <c r="AI382" i="12"/>
  <c r="AI488" i="12"/>
  <c r="AI380" i="12"/>
  <c r="AI384" i="12"/>
  <c r="AI164" i="12"/>
  <c r="AI72" i="15"/>
  <c r="AI176" i="12"/>
  <c r="AI506" i="12"/>
  <c r="AI280" i="12"/>
  <c r="AI166" i="12"/>
  <c r="AI390" i="12"/>
  <c r="AI177" i="12"/>
  <c r="AI304" i="12"/>
  <c r="AI388" i="12"/>
  <c r="AI109" i="12"/>
  <c r="AI179" i="12"/>
  <c r="AI281" i="12"/>
  <c r="AI486" i="12"/>
  <c r="AI170" i="12"/>
  <c r="AI108" i="12"/>
  <c r="AI113" i="12"/>
  <c r="AI504" i="12"/>
  <c r="AI42" i="15"/>
  <c r="AI173" i="12"/>
  <c r="AI87" i="12"/>
  <c r="AI150" i="12"/>
  <c r="AI289" i="12"/>
  <c r="AI151" i="12"/>
  <c r="AI283" i="12"/>
  <c r="AI217" i="12"/>
  <c r="AI141" i="12"/>
  <c r="AI397" i="12"/>
  <c r="AI124" i="12"/>
  <c r="AI103" i="12"/>
  <c r="AI154" i="12"/>
  <c r="AI484" i="12"/>
  <c r="AI153" i="12"/>
  <c r="AI348" i="12"/>
  <c r="AI253" i="12"/>
  <c r="AI381" i="12"/>
  <c r="AI398" i="12"/>
  <c r="AI499" i="12"/>
  <c r="AI148" i="12"/>
  <c r="AI136" i="12"/>
  <c r="AI498" i="12"/>
  <c r="AI189" i="12"/>
  <c r="AI510" i="12"/>
  <c r="AI152" i="12"/>
  <c r="AI7" i="13"/>
  <c r="AI102" i="15"/>
  <c r="AI31" i="14"/>
  <c r="AI130" i="12"/>
  <c r="AI157" i="12"/>
  <c r="AI77" i="12"/>
  <c r="AI106" i="12"/>
  <c r="AI17" i="14"/>
  <c r="AI30" i="14"/>
  <c r="AI8" i="16"/>
  <c r="AI7" i="16"/>
  <c r="AI208" i="12"/>
  <c r="AI399" i="12"/>
  <c r="AI28" i="14"/>
  <c r="AI20" i="14"/>
  <c r="AI133" i="12"/>
  <c r="AI271" i="12"/>
  <c r="AI41" i="14"/>
  <c r="AI7" i="3"/>
  <c r="AI66" i="12"/>
  <c r="AI494" i="12"/>
  <c r="AI9" i="16"/>
  <c r="AI27" i="14"/>
  <c r="AI8" i="14"/>
  <c r="AI301" i="12"/>
  <c r="AI12" i="14"/>
  <c r="AI42" i="14"/>
  <c r="AI134" i="12"/>
  <c r="AI43" i="14"/>
  <c r="AI194" i="12"/>
  <c r="AI91" i="12"/>
  <c r="AI14" i="14"/>
  <c r="AI184" i="12"/>
  <c r="AI64" i="15"/>
  <c r="AI16" i="14"/>
  <c r="AI7" i="15"/>
  <c r="AI23" i="14"/>
  <c r="AI29" i="14"/>
  <c r="AM73" i="15"/>
  <c r="AC26" i="15"/>
  <c r="AC25" i="16"/>
  <c r="AC73" i="15"/>
  <c r="AC19" i="12"/>
  <c r="AC44" i="14"/>
  <c r="AC90" i="12"/>
  <c r="AM45" i="12"/>
  <c r="AC94" i="12"/>
  <c r="AC32" i="13"/>
  <c r="AC69" i="15"/>
  <c r="AC87" i="12"/>
  <c r="AC70" i="12"/>
  <c r="AC30" i="12"/>
  <c r="AC81" i="12"/>
  <c r="AC20" i="12"/>
  <c r="AN29" i="12"/>
  <c r="AC51" i="12"/>
  <c r="AC44" i="12"/>
  <c r="AC51" i="15"/>
  <c r="AC13" i="14"/>
  <c r="AN26" i="13"/>
  <c r="AC20" i="14"/>
  <c r="AC90" i="15"/>
  <c r="AC33" i="14"/>
  <c r="AC18" i="12"/>
  <c r="AC15" i="14"/>
  <c r="AC45" i="15"/>
  <c r="AC10" i="14"/>
  <c r="AC104" i="15"/>
  <c r="AC33" i="12"/>
  <c r="AC21" i="13"/>
  <c r="AN74" i="12"/>
  <c r="AC39" i="14"/>
  <c r="AC65" i="15"/>
  <c r="AN30" i="13"/>
  <c r="AC41" i="12"/>
  <c r="AC53" i="12"/>
  <c r="AC18" i="13"/>
  <c r="AC22" i="13"/>
  <c r="AC33" i="13"/>
  <c r="AC25" i="14"/>
  <c r="AC25" i="13"/>
  <c r="AC54" i="12"/>
  <c r="AC30" i="13"/>
  <c r="AC83" i="12"/>
  <c r="AC49" i="15"/>
  <c r="AC27" i="12"/>
  <c r="AM43" i="14"/>
  <c r="AC89" i="15"/>
  <c r="AC40" i="14"/>
  <c r="AC96" i="12"/>
  <c r="AC47" i="15"/>
  <c r="AC11" i="14"/>
  <c r="AC97" i="15"/>
  <c r="AC28" i="14"/>
  <c r="AC22" i="14"/>
  <c r="AC25" i="15"/>
  <c r="AC62" i="15"/>
  <c r="AC36" i="12"/>
  <c r="AC41" i="14"/>
  <c r="AM66" i="12"/>
  <c r="AC329" i="12"/>
  <c r="AC24" i="14"/>
  <c r="AC24" i="15"/>
  <c r="AC15" i="13"/>
  <c r="AM24" i="14"/>
  <c r="AC30" i="15"/>
  <c r="AC318" i="12"/>
  <c r="AC14" i="15"/>
  <c r="AC13" i="15"/>
  <c r="AC36" i="14"/>
  <c r="AC88" i="12"/>
  <c r="AC30" i="14"/>
  <c r="AC245" i="12"/>
  <c r="AC16" i="14"/>
  <c r="AC509" i="12"/>
  <c r="AC66" i="12"/>
  <c r="AN19" i="13"/>
  <c r="AC479" i="12"/>
  <c r="AC338" i="12"/>
  <c r="AN16" i="14"/>
  <c r="AC23" i="13"/>
  <c r="AC26" i="14"/>
  <c r="AN20" i="14"/>
  <c r="AC35" i="13"/>
  <c r="AC28" i="12"/>
  <c r="AC19" i="13"/>
  <c r="AC7" i="14"/>
  <c r="AC55" i="12"/>
  <c r="AC12" i="14"/>
  <c r="AC32" i="14"/>
  <c r="AN338" i="12"/>
  <c r="AM17" i="13"/>
  <c r="AC27" i="15"/>
  <c r="AC10" i="15"/>
  <c r="AC48" i="15"/>
  <c r="AC36" i="15"/>
  <c r="AC36" i="13"/>
  <c r="AC29" i="14"/>
  <c r="AC41" i="15"/>
  <c r="AC445" i="12"/>
  <c r="AC415" i="12"/>
  <c r="AC295" i="12"/>
  <c r="AC35" i="12"/>
  <c r="AC435" i="12"/>
  <c r="AC91" i="12"/>
  <c r="AC105" i="15"/>
  <c r="AC31" i="15"/>
  <c r="AC17" i="14"/>
  <c r="AC424" i="12"/>
  <c r="AC246" i="12"/>
  <c r="AC156" i="12"/>
  <c r="AN100" i="15"/>
  <c r="AC237" i="12"/>
  <c r="AC135" i="12"/>
  <c r="AM239" i="12"/>
  <c r="AC337" i="12"/>
  <c r="AC355" i="12"/>
  <c r="AM135" i="12"/>
  <c r="AC175" i="12"/>
  <c r="AC436" i="12"/>
  <c r="AM126" i="12"/>
  <c r="AC397" i="12"/>
  <c r="AC215" i="12"/>
  <c r="AC166" i="12"/>
  <c r="AC256" i="12"/>
  <c r="AC137" i="12"/>
  <c r="AC117" i="12"/>
  <c r="AC454" i="12"/>
  <c r="AM482" i="12"/>
  <c r="AC497" i="12"/>
  <c r="AM493" i="12"/>
  <c r="AN151" i="12"/>
  <c r="AC12" i="15"/>
  <c r="AC230" i="12"/>
  <c r="AC478" i="12"/>
  <c r="AC470" i="12"/>
  <c r="AC321" i="12"/>
  <c r="AC158" i="12"/>
  <c r="AC327" i="12"/>
  <c r="AC142" i="12"/>
  <c r="AC221" i="12"/>
  <c r="AN488" i="12"/>
  <c r="AC229" i="12"/>
  <c r="AC100" i="15"/>
  <c r="AC130" i="12"/>
  <c r="AM130" i="12"/>
  <c r="AC281" i="12"/>
  <c r="AC115" i="12"/>
  <c r="AC231" i="12"/>
  <c r="AC488" i="12"/>
  <c r="AC349" i="12"/>
  <c r="AC199" i="12"/>
  <c r="AM327" i="12"/>
  <c r="AC487" i="12"/>
  <c r="AC298" i="12"/>
  <c r="AC495" i="12"/>
  <c r="AC477" i="12"/>
  <c r="AM111" i="12"/>
  <c r="AM349" i="12"/>
  <c r="AC277" i="12"/>
  <c r="AC267" i="12"/>
  <c r="AC421" i="12"/>
  <c r="AC466" i="12"/>
  <c r="AC8" i="14"/>
  <c r="AC391" i="12"/>
  <c r="AC52" i="15"/>
  <c r="AC399" i="12"/>
  <c r="AC342" i="12"/>
  <c r="AC501" i="12"/>
  <c r="AC22" i="15"/>
  <c r="AC72" i="15"/>
  <c r="AM145" i="12"/>
  <c r="AC145" i="12"/>
  <c r="AC369" i="12"/>
  <c r="AC51" i="3"/>
  <c r="AC347" i="12"/>
  <c r="AC291" i="12"/>
  <c r="AC330" i="12"/>
  <c r="AC301" i="12"/>
  <c r="AC100" i="12"/>
  <c r="AC312" i="12"/>
  <c r="AC462" i="12"/>
  <c r="AC13" i="3"/>
  <c r="AN7" i="13"/>
  <c r="AN11" i="13"/>
  <c r="AC13" i="12"/>
  <c r="AC266" i="12"/>
  <c r="AC257" i="12"/>
  <c r="AC412" i="12"/>
  <c r="AC83" i="3"/>
  <c r="AM146" i="12"/>
  <c r="AN266" i="12"/>
  <c r="AC23" i="3"/>
  <c r="AC11" i="13"/>
  <c r="AC168" i="12"/>
  <c r="AC155" i="12"/>
  <c r="AC333" i="12"/>
  <c r="AC211" i="12"/>
  <c r="AC11" i="3"/>
  <c r="AC443" i="12"/>
  <c r="AM393" i="12"/>
  <c r="AC16" i="15"/>
  <c r="AC10" i="3"/>
  <c r="AC75" i="3"/>
  <c r="AC39" i="12"/>
  <c r="AM203" i="12"/>
  <c r="AN101" i="3"/>
  <c r="AC208" i="12"/>
  <c r="AC393" i="12"/>
  <c r="AC21" i="12"/>
  <c r="AC213" i="12"/>
  <c r="AN11" i="3"/>
  <c r="AC59" i="12"/>
  <c r="AC332" i="12"/>
  <c r="AC292" i="12"/>
  <c r="AC262" i="12"/>
  <c r="AC78" i="3"/>
  <c r="AC34" i="3"/>
  <c r="AC95" i="3"/>
  <c r="AC381" i="12"/>
  <c r="AC49" i="3"/>
  <c r="AC169" i="12"/>
  <c r="AC203" i="12"/>
  <c r="AC353" i="12"/>
  <c r="AC101" i="3"/>
  <c r="AC76" i="12"/>
  <c r="AC303" i="12"/>
  <c r="AC105" i="12"/>
  <c r="AC343" i="12"/>
  <c r="AC165" i="12"/>
  <c r="AC73" i="3"/>
  <c r="AM276" i="12"/>
  <c r="AC99" i="12"/>
  <c r="AC72" i="3"/>
  <c r="AC57" i="15"/>
  <c r="AC65" i="3"/>
  <c r="AC46" i="12"/>
  <c r="AC70" i="3"/>
  <c r="AC236" i="12"/>
  <c r="AC80" i="3"/>
  <c r="AC419" i="12"/>
  <c r="AC56" i="12"/>
  <c r="AC98" i="12"/>
  <c r="AC11" i="16"/>
  <c r="AC7" i="16"/>
  <c r="AC87" i="3"/>
  <c r="AN347" i="12"/>
  <c r="AC68" i="3"/>
  <c r="AC185" i="12"/>
  <c r="AM324" i="12"/>
  <c r="AC390" i="12"/>
  <c r="AC37" i="15"/>
  <c r="AC90" i="3"/>
  <c r="AN425" i="12"/>
  <c r="AC99" i="3"/>
  <c r="AM419" i="12"/>
  <c r="AC206" i="12"/>
  <c r="AC27" i="3"/>
  <c r="AC39" i="3"/>
  <c r="AC9" i="3"/>
  <c r="AC99" i="15"/>
  <c r="AC97" i="3"/>
  <c r="AC188" i="12"/>
  <c r="AC15" i="15"/>
  <c r="AC67" i="3"/>
  <c r="AM49" i="12"/>
  <c r="AC325" i="12"/>
  <c r="AC207" i="12"/>
  <c r="AC16" i="12"/>
  <c r="AN87" i="3"/>
  <c r="AC88" i="3"/>
  <c r="AN23" i="16"/>
  <c r="AC336" i="12"/>
  <c r="AC49" i="12"/>
  <c r="AC104" i="12"/>
  <c r="AN499" i="12"/>
  <c r="AC219" i="12"/>
  <c r="AC159" i="12"/>
  <c r="AC359" i="12"/>
  <c r="AC289" i="12"/>
  <c r="AM104" i="12"/>
  <c r="AC98" i="3"/>
  <c r="AC100" i="3"/>
  <c r="AC12" i="3"/>
  <c r="AC499" i="12"/>
  <c r="AC302" i="12"/>
  <c r="AM310" i="12"/>
  <c r="AC38" i="15"/>
  <c r="AC473" i="12"/>
  <c r="AM392" i="12"/>
  <c r="AC78" i="12"/>
  <c r="AC75" i="12"/>
  <c r="AC21" i="16"/>
  <c r="AC8" i="15"/>
  <c r="AC356" i="12"/>
  <c r="AC103" i="3"/>
  <c r="AC24" i="16"/>
  <c r="AC316" i="12"/>
  <c r="AM92" i="12"/>
  <c r="AC183" i="12"/>
  <c r="AC69" i="3"/>
  <c r="AC92" i="12"/>
  <c r="AC181" i="12"/>
  <c r="AC243" i="12"/>
  <c r="AC282" i="12"/>
  <c r="AN103" i="3"/>
  <c r="AC96" i="3"/>
  <c r="AC19" i="3"/>
  <c r="AC297" i="12"/>
  <c r="AC35" i="3"/>
  <c r="AC46" i="3"/>
  <c r="AC16" i="3"/>
  <c r="AC61" i="3"/>
  <c r="AC472" i="12"/>
  <c r="AC53" i="15"/>
  <c r="AC24" i="13"/>
  <c r="AN398" i="12"/>
  <c r="AC300" i="12"/>
  <c r="AC212" i="12"/>
  <c r="AC433" i="12"/>
  <c r="AC38" i="12"/>
  <c r="AC33" i="3"/>
  <c r="AC9" i="16"/>
  <c r="AM75" i="12"/>
  <c r="AC309" i="12"/>
  <c r="AC110" i="12"/>
  <c r="AM66" i="3"/>
  <c r="AC66" i="3"/>
  <c r="AC148" i="12"/>
  <c r="AC198" i="12"/>
  <c r="AC449" i="12"/>
  <c r="AN483" i="12"/>
  <c r="AC392" i="12"/>
  <c r="AC344" i="12"/>
  <c r="AC196" i="12"/>
  <c r="AC106" i="3"/>
  <c r="AC428" i="12"/>
  <c r="AC28" i="3"/>
  <c r="AC308" i="12"/>
  <c r="AC164" i="12"/>
  <c r="AC134" i="12"/>
  <c r="AC506" i="12"/>
  <c r="AC56" i="15"/>
  <c r="AC61" i="15"/>
  <c r="AC250" i="12"/>
  <c r="AC388" i="12"/>
  <c r="AC47" i="12"/>
  <c r="AC8" i="12"/>
  <c r="AC147" i="12"/>
  <c r="AC15" i="16"/>
  <c r="AC144" i="12"/>
  <c r="AC32" i="12"/>
  <c r="AC511" i="12"/>
  <c r="AC127" i="12"/>
  <c r="AC456" i="12"/>
  <c r="AC248" i="12"/>
  <c r="AC7" i="3"/>
  <c r="AC133" i="12"/>
  <c r="AC36" i="3"/>
  <c r="AM228" i="12"/>
  <c r="AM174" i="12"/>
  <c r="AC358" i="12"/>
  <c r="AC123" i="12"/>
  <c r="AC241" i="12"/>
  <c r="AC34" i="12"/>
  <c r="AC469" i="12"/>
  <c r="AC39" i="15"/>
  <c r="AC395" i="12"/>
  <c r="AC252" i="12"/>
  <c r="AC139" i="12"/>
  <c r="AC195" i="12"/>
  <c r="AC91" i="15"/>
  <c r="AC455" i="12"/>
  <c r="AC92" i="3"/>
  <c r="AC294" i="12"/>
  <c r="AC204" i="12"/>
  <c r="AC76" i="3"/>
  <c r="AC228" i="12"/>
  <c r="AC9" i="12"/>
  <c r="AC9" i="13"/>
  <c r="AM326" i="12"/>
  <c r="AM204" i="12"/>
  <c r="AC339" i="12"/>
  <c r="AC157" i="12"/>
  <c r="AN187" i="12"/>
  <c r="AC222" i="12"/>
  <c r="AC238" i="12"/>
  <c r="AN76" i="3"/>
  <c r="AC387" i="12"/>
  <c r="AC279" i="12"/>
  <c r="AC131" i="12"/>
  <c r="AC459" i="12"/>
  <c r="Q16" i="15"/>
  <c r="AE16" i="15" s="1"/>
  <c r="AF16" i="15"/>
  <c r="Q11" i="15"/>
  <c r="AE11" i="15" s="1"/>
  <c r="AF11" i="15"/>
  <c r="Q431" i="12"/>
  <c r="AE431" i="12" s="1"/>
  <c r="AF431" i="12"/>
  <c r="Q71" i="15"/>
  <c r="AE71" i="15" s="1"/>
  <c r="AF71" i="15"/>
  <c r="Q382" i="12"/>
  <c r="AE382" i="12" s="1"/>
  <c r="AF382" i="12"/>
  <c r="AF259" i="12"/>
  <c r="Q259" i="12"/>
  <c r="AE259" i="12" s="1"/>
  <c r="AF318" i="12"/>
  <c r="Q318" i="12"/>
  <c r="AE318" i="12" s="1"/>
  <c r="Q282" i="12"/>
  <c r="AE282" i="12" s="1"/>
  <c r="AF282" i="12"/>
  <c r="Q136" i="12"/>
  <c r="AE136" i="12" s="1"/>
  <c r="AF136" i="12"/>
  <c r="AF397" i="12"/>
  <c r="Q397" i="12"/>
  <c r="AF425" i="12"/>
  <c r="Q425" i="12"/>
  <c r="AE425" i="12" s="1"/>
  <c r="Q80" i="3"/>
  <c r="AF80" i="3"/>
  <c r="Q285" i="12"/>
  <c r="AE285" i="12" s="1"/>
  <c r="AF285" i="12"/>
  <c r="AF95" i="15"/>
  <c r="Q95" i="15"/>
  <c r="AE95" i="15" s="1"/>
  <c r="AF325" i="12"/>
  <c r="Q325" i="12"/>
  <c r="AE325" i="12" s="1"/>
  <c r="Q486" i="12"/>
  <c r="AE486" i="12" s="1"/>
  <c r="AF486" i="12"/>
  <c r="AF499" i="12"/>
  <c r="Q499" i="12"/>
  <c r="AE499" i="12" s="1"/>
  <c r="Q9" i="3"/>
  <c r="AF9" i="3"/>
  <c r="Q71" i="12"/>
  <c r="AE71" i="12" s="1"/>
  <c r="AF71" i="12"/>
  <c r="AF19" i="16"/>
  <c r="Q19" i="16"/>
  <c r="AE19" i="16" s="1"/>
  <c r="AF495" i="12"/>
  <c r="Q495" i="12"/>
  <c r="AF36" i="15"/>
  <c r="Q36" i="15"/>
  <c r="AE36" i="15" s="1"/>
  <c r="Q78" i="15"/>
  <c r="AE78" i="15" s="1"/>
  <c r="AF78" i="15"/>
  <c r="AF99" i="12"/>
  <c r="Q99" i="12"/>
  <c r="AE99" i="12" s="1"/>
  <c r="AF280" i="12"/>
  <c r="Q280" i="12"/>
  <c r="AE280" i="12" s="1"/>
  <c r="AF437" i="12"/>
  <c r="Q437" i="12"/>
  <c r="AE437" i="12" s="1"/>
  <c r="AF17" i="15"/>
  <c r="Q17" i="15"/>
  <c r="Q482" i="12"/>
  <c r="AF482" i="12"/>
  <c r="AF202" i="12"/>
  <c r="Q202" i="12"/>
  <c r="AE202" i="12" s="1"/>
  <c r="AF80" i="12"/>
  <c r="Q80" i="12"/>
  <c r="AE80" i="12" s="1"/>
  <c r="AF10" i="3"/>
  <c r="Q10" i="3"/>
  <c r="AE10" i="3" s="1"/>
  <c r="AF32" i="13"/>
  <c r="Q32" i="13"/>
  <c r="AE32" i="13" s="1"/>
  <c r="AF15" i="14"/>
  <c r="Q15" i="14"/>
  <c r="Q424" i="12"/>
  <c r="AF424" i="12"/>
  <c r="AF14" i="13"/>
  <c r="Q14" i="13"/>
  <c r="AE14" i="13" s="1"/>
  <c r="AF441" i="12"/>
  <c r="Q441" i="12"/>
  <c r="AE441" i="12" s="1"/>
  <c r="Q356" i="12"/>
  <c r="AF356" i="12"/>
  <c r="Q474" i="12"/>
  <c r="AE474" i="12" s="1"/>
  <c r="AF474" i="12"/>
  <c r="Q484" i="12"/>
  <c r="AE484" i="12" s="1"/>
  <c r="AF484" i="12"/>
  <c r="Q62" i="12"/>
  <c r="AF62" i="12"/>
  <c r="Q468" i="12"/>
  <c r="AE468" i="12" s="1"/>
  <c r="AF468" i="12"/>
  <c r="Q52" i="15"/>
  <c r="AF52" i="15"/>
  <c r="AF254" i="12"/>
  <c r="Q254" i="12"/>
  <c r="AE254" i="12" s="1"/>
  <c r="Q102" i="12"/>
  <c r="AE102" i="12" s="1"/>
  <c r="AF102" i="12"/>
  <c r="Q157" i="12"/>
  <c r="AF157" i="12"/>
  <c r="Q98" i="15"/>
  <c r="AE98" i="15" s="1"/>
  <c r="AF98" i="15"/>
  <c r="AF295" i="12"/>
  <c r="Q295" i="12"/>
  <c r="AE295" i="12" s="1"/>
  <c r="Q235" i="12"/>
  <c r="AF235" i="12"/>
  <c r="Q8" i="12"/>
  <c r="AF8" i="12"/>
  <c r="Q41" i="3"/>
  <c r="AE41" i="3" s="1"/>
  <c r="AF41" i="3"/>
  <c r="Q58" i="15"/>
  <c r="AE58" i="15" s="1"/>
  <c r="AF58" i="15"/>
  <c r="Q31" i="15"/>
  <c r="AF31" i="15"/>
  <c r="Q18" i="16"/>
  <c r="AE18" i="16" s="1"/>
  <c r="AF18" i="16"/>
  <c r="Q72" i="12"/>
  <c r="AE72" i="12" s="1"/>
  <c r="AF72" i="12"/>
  <c r="Q18" i="13"/>
  <c r="AE18" i="13" s="1"/>
  <c r="AF18" i="13"/>
  <c r="AF372" i="12"/>
  <c r="Q372" i="12"/>
  <c r="AE372" i="12" s="1"/>
  <c r="Q84" i="15"/>
  <c r="AE84" i="15" s="1"/>
  <c r="AF84" i="15"/>
  <c r="Q467" i="12"/>
  <c r="AE467" i="12" s="1"/>
  <c r="AF467" i="12"/>
  <c r="Q66" i="3"/>
  <c r="AF66" i="3"/>
  <c r="AF114" i="12"/>
  <c r="Q114" i="12"/>
  <c r="AE114" i="12" s="1"/>
  <c r="Q339" i="12"/>
  <c r="AF339" i="12"/>
  <c r="AF16" i="13"/>
  <c r="Q16" i="13"/>
  <c r="AE16" i="13" s="1"/>
  <c r="Q166" i="12"/>
  <c r="AE166" i="12" s="1"/>
  <c r="AF166" i="12"/>
  <c r="AF276" i="12"/>
  <c r="Q276" i="12"/>
  <c r="Q90" i="15"/>
  <c r="AF90" i="15"/>
  <c r="AF319" i="12"/>
  <c r="Q319" i="12"/>
  <c r="AE319" i="12" s="1"/>
  <c r="Q129" i="12"/>
  <c r="AE129" i="12" s="1"/>
  <c r="AF129" i="12"/>
  <c r="AF414" i="12"/>
  <c r="Q414" i="12"/>
  <c r="AE414" i="12" s="1"/>
  <c r="Q55" i="15"/>
  <c r="AE55" i="15" s="1"/>
  <c r="AF55" i="15"/>
  <c r="AF79" i="12"/>
  <c r="Q79" i="12"/>
  <c r="AF29" i="13"/>
  <c r="Q29" i="13"/>
  <c r="AE29" i="13" s="1"/>
  <c r="Q9" i="13"/>
  <c r="AE9" i="13" s="1"/>
  <c r="AF9" i="13"/>
  <c r="AF47" i="12"/>
  <c r="Q47" i="12"/>
  <c r="AE47" i="12" s="1"/>
  <c r="AF31" i="12"/>
  <c r="Q31" i="12"/>
  <c r="AE31" i="12" s="1"/>
  <c r="AF466" i="12"/>
  <c r="Q466" i="12"/>
  <c r="Q60" i="3"/>
  <c r="AE60" i="3" s="1"/>
  <c r="AF60" i="3"/>
  <c r="AF234" i="12"/>
  <c r="Q234" i="12"/>
  <c r="AE234" i="12" s="1"/>
  <c r="Q124" i="12"/>
  <c r="AE124" i="12" s="1"/>
  <c r="AF124" i="12"/>
  <c r="AF35" i="14"/>
  <c r="Q35" i="14"/>
  <c r="AE35" i="14" s="1"/>
  <c r="Q359" i="12"/>
  <c r="AE359" i="12" s="1"/>
  <c r="AF359" i="12"/>
  <c r="AF23" i="14"/>
  <c r="Q23" i="14"/>
  <c r="AE23" i="14" s="1"/>
  <c r="AF159" i="12"/>
  <c r="Q159" i="12"/>
  <c r="AF370" i="12"/>
  <c r="Q370" i="12"/>
  <c r="Q380" i="12"/>
  <c r="AF380" i="12"/>
  <c r="AF388" i="12"/>
  <c r="Q388" i="12"/>
  <c r="Q13" i="15"/>
  <c r="AE13" i="15" s="1"/>
  <c r="AF13" i="15"/>
  <c r="Q324" i="12"/>
  <c r="AE324" i="12" s="1"/>
  <c r="AF324" i="12"/>
  <c r="AF173" i="12"/>
  <c r="Q173" i="12"/>
  <c r="AE173" i="12" s="1"/>
  <c r="Q7" i="14"/>
  <c r="AE7" i="14" s="1"/>
  <c r="AF7" i="14"/>
  <c r="Q264" i="12"/>
  <c r="AE264" i="12" s="1"/>
  <c r="AF264" i="12"/>
  <c r="Q81" i="3"/>
  <c r="AE81" i="3" s="1"/>
  <c r="AF81" i="3"/>
  <c r="AF67" i="15"/>
  <c r="Q67" i="15"/>
  <c r="AE67" i="15" s="1"/>
  <c r="Q70" i="12"/>
  <c r="AE70" i="12" s="1"/>
  <c r="AF70" i="12"/>
  <c r="AF20" i="15"/>
  <c r="Q20" i="15"/>
  <c r="AE20" i="15" s="1"/>
  <c r="AF42" i="14"/>
  <c r="Q42" i="14"/>
  <c r="AE42" i="14" s="1"/>
  <c r="Q79" i="15"/>
  <c r="AE79" i="15" s="1"/>
  <c r="AF79" i="15"/>
  <c r="Q61" i="3"/>
  <c r="AF61" i="3"/>
  <c r="AF86" i="12"/>
  <c r="Q86" i="12"/>
  <c r="AE86" i="12" s="1"/>
  <c r="AF119" i="12"/>
  <c r="Q119" i="12"/>
  <c r="AE119" i="12" s="1"/>
  <c r="Q25" i="16"/>
  <c r="AE25" i="16" s="1"/>
  <c r="AF25" i="16"/>
  <c r="Q31" i="14"/>
  <c r="AE31" i="14" s="1"/>
  <c r="AF31" i="14"/>
  <c r="B135" i="7"/>
  <c r="D135" i="7" s="1"/>
  <c r="AF88" i="12"/>
  <c r="Q88" i="12"/>
  <c r="AF492" i="12"/>
  <c r="Q492" i="12"/>
  <c r="AE492" i="12" s="1"/>
  <c r="AF195" i="12"/>
  <c r="Q195" i="12"/>
  <c r="AE195" i="12" s="1"/>
  <c r="Q457" i="12"/>
  <c r="AE457" i="12" s="1"/>
  <c r="AF457" i="12"/>
  <c r="Q345" i="12"/>
  <c r="AE345" i="12" s="1"/>
  <c r="AF345" i="12"/>
  <c r="Q427" i="12"/>
  <c r="AE427" i="12" s="1"/>
  <c r="AF427" i="12"/>
  <c r="Q97" i="12"/>
  <c r="AE97" i="12" s="1"/>
  <c r="AF97" i="12"/>
  <c r="AF82" i="3"/>
  <c r="Q82" i="3"/>
  <c r="AE82" i="3" s="1"/>
  <c r="Q70" i="3"/>
  <c r="AF70" i="3"/>
  <c r="Q421" i="12"/>
  <c r="AE421" i="12" s="1"/>
  <c r="AF421" i="12"/>
  <c r="AF46" i="14"/>
  <c r="Q46" i="14"/>
  <c r="AE46" i="14" s="1"/>
  <c r="AF471" i="12"/>
  <c r="Q471" i="12"/>
  <c r="AE471" i="12" s="1"/>
  <c r="Q156" i="12"/>
  <c r="AE156" i="12" s="1"/>
  <c r="AF156" i="12"/>
  <c r="AF239" i="12"/>
  <c r="Q239" i="12"/>
  <c r="AE239" i="12" s="1"/>
  <c r="AF10" i="13"/>
  <c r="Q10" i="13"/>
  <c r="AE10" i="13" s="1"/>
  <c r="AF87" i="3"/>
  <c r="Q87" i="3"/>
  <c r="AF12" i="14"/>
  <c r="Q12" i="14"/>
  <c r="AE12" i="14" s="1"/>
  <c r="Q68" i="12"/>
  <c r="AF68" i="12"/>
  <c r="AF177" i="12"/>
  <c r="Q177" i="12"/>
  <c r="AE177" i="12" s="1"/>
  <c r="AF48" i="3"/>
  <c r="Q48" i="3"/>
  <c r="AE48" i="3" s="1"/>
  <c r="AF228" i="12"/>
  <c r="Q228" i="12"/>
  <c r="AE228" i="12" s="1"/>
  <c r="AF135" i="12"/>
  <c r="Q135" i="12"/>
  <c r="AF115" i="12"/>
  <c r="Q115" i="12"/>
  <c r="AF338" i="12"/>
  <c r="Q338" i="12"/>
  <c r="AE338" i="12" s="1"/>
  <c r="AF364" i="12"/>
  <c r="Q364" i="12"/>
  <c r="AE364" i="12" s="1"/>
  <c r="AF241" i="12"/>
  <c r="Q241" i="12"/>
  <c r="AF266" i="12"/>
  <c r="Q266" i="12"/>
  <c r="AE266" i="12" s="1"/>
  <c r="AF291" i="12"/>
  <c r="Q291" i="12"/>
  <c r="AF102" i="3"/>
  <c r="Q102" i="3"/>
  <c r="AE102" i="3" s="1"/>
  <c r="Q14" i="16"/>
  <c r="AE14" i="16" s="1"/>
  <c r="AF14" i="16"/>
  <c r="AF365" i="12"/>
  <c r="Q365" i="12"/>
  <c r="AE365" i="12" s="1"/>
  <c r="AF192" i="12"/>
  <c r="Q192" i="12"/>
  <c r="AE192" i="12" s="1"/>
  <c r="AF340" i="12"/>
  <c r="Q340" i="12"/>
  <c r="AE340" i="12" s="1"/>
  <c r="AF93" i="15"/>
  <c r="Q93" i="15"/>
  <c r="AE93" i="15" s="1"/>
  <c r="AF357" i="12"/>
  <c r="Q357" i="12"/>
  <c r="AE357" i="12" s="1"/>
  <c r="Q35" i="13"/>
  <c r="AF35" i="13"/>
  <c r="Q155" i="12"/>
  <c r="AE155" i="12" s="1"/>
  <c r="AF155" i="12"/>
  <c r="Q64" i="12"/>
  <c r="AE64" i="12" s="1"/>
  <c r="AF64" i="12"/>
  <c r="AF452" i="12"/>
  <c r="Q452" i="12"/>
  <c r="AE452" i="12" s="1"/>
  <c r="Q336" i="12"/>
  <c r="AE336" i="12" s="1"/>
  <c r="AF336" i="12"/>
  <c r="AF36" i="3"/>
  <c r="Q36" i="3"/>
  <c r="AF15" i="3"/>
  <c r="Q15" i="3"/>
  <c r="AE15" i="3" s="1"/>
  <c r="Q12" i="15"/>
  <c r="AF12" i="15"/>
  <c r="Q231" i="12"/>
  <c r="AE231" i="12" s="1"/>
  <c r="AF231" i="12"/>
  <c r="Q37" i="15"/>
  <c r="AE37" i="15" s="1"/>
  <c r="AF37" i="15"/>
  <c r="AF68" i="3"/>
  <c r="Q68" i="3"/>
  <c r="AF28" i="12"/>
  <c r="Q28" i="12"/>
  <c r="AE28" i="12" s="1"/>
  <c r="AF14" i="15"/>
  <c r="Q14" i="15"/>
  <c r="AF481" i="12"/>
  <c r="Q481" i="12"/>
  <c r="AE481" i="12" s="1"/>
  <c r="AF34" i="14"/>
  <c r="Q34" i="14"/>
  <c r="AE34" i="14" s="1"/>
  <c r="AF104" i="15"/>
  <c r="Q104" i="15"/>
  <c r="AE104" i="15" s="1"/>
  <c r="Q22" i="12"/>
  <c r="AE22" i="12" s="1"/>
  <c r="AF22" i="12"/>
  <c r="Q181" i="12"/>
  <c r="AE181" i="12" s="1"/>
  <c r="AF181" i="12"/>
  <c r="Q436" i="12"/>
  <c r="AE436" i="12" s="1"/>
  <c r="AF436" i="12"/>
  <c r="AF87" i="15"/>
  <c r="Q87" i="15"/>
  <c r="Q28" i="14"/>
  <c r="AF28" i="14"/>
  <c r="Q20" i="3"/>
  <c r="AE20" i="3" s="1"/>
  <c r="AF20" i="3"/>
  <c r="AF480" i="12"/>
  <c r="Q480" i="12"/>
  <c r="AE480" i="12" s="1"/>
  <c r="Q58" i="12"/>
  <c r="AE58" i="12" s="1"/>
  <c r="AF58" i="12"/>
  <c r="Q261" i="12"/>
  <c r="AE261" i="12" s="1"/>
  <c r="AF261" i="12"/>
  <c r="AF11" i="16"/>
  <c r="Q11" i="16"/>
  <c r="AE11" i="16" s="1"/>
  <c r="AF17" i="13"/>
  <c r="Q17" i="13"/>
  <c r="AE17" i="13" s="1"/>
  <c r="AF112" i="12"/>
  <c r="Q112" i="12"/>
  <c r="AE112" i="12" s="1"/>
  <c r="Q505" i="12"/>
  <c r="AE505" i="12" s="1"/>
  <c r="AF505" i="12"/>
  <c r="B86" i="7"/>
  <c r="D86" i="7" s="1"/>
  <c r="Q369" i="12"/>
  <c r="AE369" i="12" s="1"/>
  <c r="AF369" i="12"/>
  <c r="Q19" i="13"/>
  <c r="AE19" i="13" s="1"/>
  <c r="AF19" i="13"/>
  <c r="Q12" i="12"/>
  <c r="AE12" i="12" s="1"/>
  <c r="AF12" i="12"/>
  <c r="AF29" i="12"/>
  <c r="Q29" i="12"/>
  <c r="AE29" i="12" s="1"/>
  <c r="AF45" i="12"/>
  <c r="Q45" i="12"/>
  <c r="AE45" i="12" s="1"/>
  <c r="AF420" i="12"/>
  <c r="Q420" i="12"/>
  <c r="AE420" i="12" s="1"/>
  <c r="AF271" i="12"/>
  <c r="Q271" i="12"/>
  <c r="AE271" i="12" s="1"/>
  <c r="AF47" i="15"/>
  <c r="Q47" i="15"/>
  <c r="AF24" i="3"/>
  <c r="Q24" i="3"/>
  <c r="AE24" i="3" s="1"/>
  <c r="Q10" i="16"/>
  <c r="AE10" i="16" s="1"/>
  <c r="AF10" i="16"/>
  <c r="Q22" i="14"/>
  <c r="AF22" i="14"/>
  <c r="AF459" i="12"/>
  <c r="Q459" i="12"/>
  <c r="AE459" i="12" s="1"/>
  <c r="Q51" i="12"/>
  <c r="AE51" i="12" s="1"/>
  <c r="AF51" i="12"/>
  <c r="AF50" i="12"/>
  <c r="Q50" i="12"/>
  <c r="AE50" i="12" s="1"/>
  <c r="AF21" i="15"/>
  <c r="Q21" i="15"/>
  <c r="AE21" i="15" s="1"/>
  <c r="AF375" i="12"/>
  <c r="Q375" i="12"/>
  <c r="AE375" i="12" s="1"/>
  <c r="Q168" i="12"/>
  <c r="AF168" i="12"/>
  <c r="AF24" i="15"/>
  <c r="Q24" i="15"/>
  <c r="AE24" i="15" s="1"/>
  <c r="AF286" i="12"/>
  <c r="Q286" i="12"/>
  <c r="AE286" i="12" s="1"/>
  <c r="AF146" i="12"/>
  <c r="Q146" i="12"/>
  <c r="AE146" i="12" s="1"/>
  <c r="Q209" i="12"/>
  <c r="AE209" i="12" s="1"/>
  <c r="AF209" i="12"/>
  <c r="Q348" i="12"/>
  <c r="AE348" i="12" s="1"/>
  <c r="AF348" i="12"/>
  <c r="Q329" i="12"/>
  <c r="AE329" i="12" s="1"/>
  <c r="AF329" i="12"/>
  <c r="AF88" i="3"/>
  <c r="Q88" i="3"/>
  <c r="Q10" i="15"/>
  <c r="AF10" i="15"/>
  <c r="AF56" i="3"/>
  <c r="Q56" i="3"/>
  <c r="AE56" i="3" s="1"/>
  <c r="Q25" i="13"/>
  <c r="AF25" i="13"/>
  <c r="Q105" i="15"/>
  <c r="AE105" i="15" s="1"/>
  <c r="AF105" i="15"/>
  <c r="AF226" i="12"/>
  <c r="Q226" i="12"/>
  <c r="AE226" i="12" s="1"/>
  <c r="AF488" i="12"/>
  <c r="Q488" i="12"/>
  <c r="AE488" i="12" s="1"/>
  <c r="AF221" i="12"/>
  <c r="Q221" i="12"/>
  <c r="AF290" i="12"/>
  <c r="Q290" i="12"/>
  <c r="Q24" i="14"/>
  <c r="AF24" i="14"/>
  <c r="Q508" i="12"/>
  <c r="AE508" i="12" s="1"/>
  <c r="AF508" i="12"/>
  <c r="Q19" i="3"/>
  <c r="AE19" i="3" s="1"/>
  <c r="AF19" i="3"/>
  <c r="Q23" i="12"/>
  <c r="AE23" i="12" s="1"/>
  <c r="AF23" i="12"/>
  <c r="N93" i="8"/>
  <c r="Q138" i="12"/>
  <c r="AE138" i="12" s="1"/>
  <c r="AF138" i="12"/>
  <c r="Q298" i="12"/>
  <c r="AE298" i="12" s="1"/>
  <c r="AF298" i="12"/>
  <c r="Q53" i="3"/>
  <c r="AE53" i="3" s="1"/>
  <c r="AF53" i="3"/>
  <c r="Q75" i="12"/>
  <c r="AF75" i="12"/>
  <c r="Q45" i="3"/>
  <c r="AE45" i="3" s="1"/>
  <c r="AF45" i="3"/>
  <c r="AF46" i="3"/>
  <c r="Q46" i="3"/>
  <c r="Q91" i="15"/>
  <c r="AF91" i="15"/>
  <c r="Q198" i="12"/>
  <c r="AF198" i="12"/>
  <c r="Q33" i="14"/>
  <c r="AE33" i="14" s="1"/>
  <c r="AF33" i="14"/>
  <c r="Q251" i="12"/>
  <c r="AE251" i="12" s="1"/>
  <c r="AF251" i="12"/>
  <c r="Q458" i="12"/>
  <c r="AE458" i="12" s="1"/>
  <c r="AF458" i="12"/>
  <c r="AF362" i="12"/>
  <c r="Q362" i="12"/>
  <c r="AE362" i="12" s="1"/>
  <c r="Q368" i="12"/>
  <c r="AE368" i="12" s="1"/>
  <c r="AF368" i="12"/>
  <c r="Q242" i="12"/>
  <c r="AE242" i="12" s="1"/>
  <c r="AF242" i="12"/>
  <c r="AF511" i="12"/>
  <c r="Q511" i="12"/>
  <c r="AE511" i="12" s="1"/>
  <c r="Q178" i="12"/>
  <c r="AE178" i="12" s="1"/>
  <c r="AF178" i="12"/>
  <c r="Q96" i="15"/>
  <c r="AE96" i="15" s="1"/>
  <c r="AF96" i="15"/>
  <c r="Q34" i="15"/>
  <c r="AE34" i="15" s="1"/>
  <c r="AF34" i="15"/>
  <c r="AF30" i="3"/>
  <c r="Q30" i="3"/>
  <c r="AE30" i="3" s="1"/>
  <c r="Q167" i="12"/>
  <c r="AE167" i="12" s="1"/>
  <c r="AF167" i="12"/>
  <c r="Q77" i="12"/>
  <c r="AE77" i="12" s="1"/>
  <c r="AF77" i="12"/>
  <c r="Q415" i="12"/>
  <c r="AF415" i="12"/>
  <c r="Q23" i="3"/>
  <c r="AF23" i="3"/>
  <c r="AF43" i="12"/>
  <c r="Q43" i="12"/>
  <c r="AE43" i="12" s="1"/>
  <c r="AF200" i="12"/>
  <c r="Q200" i="12"/>
  <c r="AF20" i="12"/>
  <c r="Q20" i="12"/>
  <c r="AE20" i="12" s="1"/>
  <c r="Q30" i="13"/>
  <c r="AE30" i="13" s="1"/>
  <c r="AF30" i="13"/>
  <c r="AF131" i="12"/>
  <c r="Q131" i="12"/>
  <c r="AE131" i="12" s="1"/>
  <c r="Q412" i="12"/>
  <c r="AF412" i="12"/>
  <c r="AF39" i="15"/>
  <c r="Q39" i="15"/>
  <c r="Q70" i="15"/>
  <c r="AE70" i="15" s="1"/>
  <c r="AF70" i="15"/>
  <c r="AF456" i="12"/>
  <c r="Q456" i="12"/>
  <c r="Q409" i="12"/>
  <c r="AE409" i="12" s="1"/>
  <c r="AF409" i="12"/>
  <c r="AF103" i="12"/>
  <c r="Q103" i="12"/>
  <c r="AE103" i="12" s="1"/>
  <c r="AF476" i="12"/>
  <c r="Q476" i="12"/>
  <c r="AE476" i="12" s="1"/>
  <c r="AF128" i="12"/>
  <c r="Q128" i="12"/>
  <c r="AE128" i="12" s="1"/>
  <c r="AF55" i="3"/>
  <c r="Q55" i="3"/>
  <c r="AE55" i="3" s="1"/>
  <c r="Q311" i="12"/>
  <c r="AF311" i="12"/>
  <c r="AF35" i="15"/>
  <c r="Q35" i="15"/>
  <c r="AE35" i="15" s="1"/>
  <c r="Q230" i="12"/>
  <c r="AE230" i="12" s="1"/>
  <c r="AF230" i="12"/>
  <c r="Q351" i="12"/>
  <c r="AF351" i="12"/>
  <c r="Q50" i="15"/>
  <c r="AE50" i="15" s="1"/>
  <c r="AF50" i="15"/>
  <c r="AF37" i="3"/>
  <c r="Q37" i="3"/>
  <c r="AE37" i="3" s="1"/>
  <c r="AF222" i="12"/>
  <c r="Q222" i="12"/>
  <c r="AE222" i="12" s="1"/>
  <c r="Q494" i="12"/>
  <c r="AF494" i="12"/>
  <c r="Q487" i="12"/>
  <c r="AF487" i="12"/>
  <c r="AF396" i="12"/>
  <c r="Q396" i="12"/>
  <c r="AE396" i="12" s="1"/>
  <c r="AF56" i="15"/>
  <c r="Q56" i="15"/>
  <c r="AE56" i="15" s="1"/>
  <c r="AF105" i="3"/>
  <c r="Q105" i="3"/>
  <c r="AE105" i="3" s="1"/>
  <c r="Q26" i="14"/>
  <c r="AF26" i="14"/>
  <c r="Q182" i="12"/>
  <c r="AE182" i="12" s="1"/>
  <c r="AF182" i="12"/>
  <c r="Q426" i="12"/>
  <c r="AE426" i="12" s="1"/>
  <c r="AF426" i="12"/>
  <c r="Q469" i="12"/>
  <c r="AE469" i="12" s="1"/>
  <c r="AF469" i="12"/>
  <c r="AF187" i="12"/>
  <c r="Q187" i="12"/>
  <c r="AE187" i="12" s="1"/>
  <c r="AF54" i="12"/>
  <c r="Q54" i="12"/>
  <c r="Q35" i="12"/>
  <c r="AE35" i="12" s="1"/>
  <c r="AF35" i="12"/>
  <c r="AF32" i="12"/>
  <c r="Q32" i="12"/>
  <c r="AE32" i="12" s="1"/>
  <c r="Q258" i="12"/>
  <c r="AF258" i="12"/>
  <c r="Q49" i="3"/>
  <c r="AE49" i="3" s="1"/>
  <c r="AF49" i="3"/>
  <c r="Q17" i="12"/>
  <c r="AE17" i="12" s="1"/>
  <c r="AF17" i="12"/>
  <c r="AF423" i="12"/>
  <c r="Q423" i="12"/>
  <c r="AE423" i="12" s="1"/>
  <c r="AF89" i="3"/>
  <c r="Q89" i="3"/>
  <c r="AE89" i="3" s="1"/>
  <c r="AF100" i="3"/>
  <c r="Q100" i="3"/>
  <c r="AF43" i="3"/>
  <c r="Q43" i="3"/>
  <c r="AE43" i="3" s="1"/>
  <c r="AF91" i="12"/>
  <c r="Q91" i="12"/>
  <c r="AE91" i="12" s="1"/>
  <c r="Q52" i="3"/>
  <c r="AE52" i="3" s="1"/>
  <c r="AF52" i="3"/>
  <c r="AF275" i="12"/>
  <c r="Q275" i="12"/>
  <c r="AE275" i="12" s="1"/>
  <c r="AF323" i="12"/>
  <c r="Q323" i="12"/>
  <c r="AE323" i="12" s="1"/>
  <c r="AF180" i="12"/>
  <c r="Q180" i="12"/>
  <c r="AE180" i="12" s="1"/>
  <c r="Q16" i="12"/>
  <c r="AF16" i="12"/>
  <c r="Q59" i="15"/>
  <c r="AE59" i="15" s="1"/>
  <c r="AF59" i="15"/>
  <c r="AF227" i="12"/>
  <c r="Q227" i="12"/>
  <c r="AF96" i="3"/>
  <c r="Q96" i="3"/>
  <c r="AE96" i="3" s="1"/>
  <c r="AF99" i="15"/>
  <c r="Q99" i="15"/>
  <c r="AE99" i="15" s="1"/>
  <c r="Q390" i="12"/>
  <c r="AE390" i="12" s="1"/>
  <c r="AF390" i="12"/>
  <c r="AF89" i="12"/>
  <c r="Q89" i="12"/>
  <c r="AE89" i="12" s="1"/>
  <c r="AF321" i="12"/>
  <c r="Q321" i="12"/>
  <c r="AE321" i="12" s="1"/>
  <c r="AF383" i="12"/>
  <c r="Q383" i="12"/>
  <c r="AE383" i="12" s="1"/>
  <c r="AF13" i="12"/>
  <c r="Q13" i="12"/>
  <c r="B28" i="7"/>
  <c r="D28" i="7" s="1"/>
  <c r="B29" i="7"/>
  <c r="D29" i="7" s="1"/>
  <c r="B30" i="7"/>
  <c r="D30" i="7" s="1"/>
  <c r="B37" i="7"/>
  <c r="D37" i="7" s="1"/>
  <c r="B27" i="7"/>
  <c r="D27" i="7" s="1"/>
  <c r="B23" i="7"/>
  <c r="D23" i="7" s="1"/>
  <c r="B33" i="7"/>
  <c r="D33" i="7" s="1"/>
  <c r="B32" i="7"/>
  <c r="D32" i="7" s="1"/>
  <c r="B36" i="7"/>
  <c r="D36" i="7" s="1"/>
  <c r="B40" i="7"/>
  <c r="D40" i="7" s="1"/>
  <c r="B31" i="7"/>
  <c r="D31" i="7" s="1"/>
  <c r="B26" i="7"/>
  <c r="D26" i="7" s="1"/>
  <c r="B25" i="7"/>
  <c r="D25" i="7" s="1"/>
  <c r="B39" i="7"/>
  <c r="D39" i="7" s="1"/>
  <c r="B34" i="7"/>
  <c r="D34" i="7" s="1"/>
  <c r="B24" i="7"/>
  <c r="D24" i="7" s="1"/>
  <c r="B38" i="7"/>
  <c r="D38" i="7" s="1"/>
  <c r="B35" i="7"/>
  <c r="D35" i="7" s="1"/>
  <c r="AF292" i="12"/>
  <c r="Q292" i="12"/>
  <c r="AE292" i="12" s="1"/>
  <c r="AF29" i="14"/>
  <c r="Q29" i="14"/>
  <c r="AE29" i="14" s="1"/>
  <c r="Q289" i="12"/>
  <c r="AE289" i="12" s="1"/>
  <c r="AF289" i="12"/>
  <c r="Q77" i="3"/>
  <c r="AE77" i="3" s="1"/>
  <c r="AF77" i="3"/>
  <c r="Q189" i="12"/>
  <c r="AE189" i="12" s="1"/>
  <c r="AF189" i="12"/>
  <c r="AF12" i="13"/>
  <c r="Q12" i="13"/>
  <c r="AE12" i="13" s="1"/>
  <c r="Q41" i="15"/>
  <c r="AF41" i="15"/>
  <c r="AF439" i="12"/>
  <c r="Q439" i="12"/>
  <c r="AE439" i="12" s="1"/>
  <c r="AF137" i="12"/>
  <c r="Q137" i="12"/>
  <c r="Q27" i="14"/>
  <c r="AE27" i="14" s="1"/>
  <c r="AF27" i="14"/>
  <c r="AF478" i="12"/>
  <c r="Q478" i="12"/>
  <c r="AF20" i="14"/>
  <c r="Q20" i="14"/>
  <c r="AE20" i="14" s="1"/>
  <c r="Q272" i="12"/>
  <c r="AE272" i="12" s="1"/>
  <c r="AF272" i="12"/>
  <c r="AF39" i="14"/>
  <c r="Q39" i="14"/>
  <c r="AE39" i="14" s="1"/>
  <c r="AF26" i="16"/>
  <c r="Q26" i="16"/>
  <c r="AE26" i="16" s="1"/>
  <c r="Q152" i="12"/>
  <c r="AE152" i="12" s="1"/>
  <c r="AF152" i="12"/>
  <c r="AF8" i="16"/>
  <c r="Q8" i="16"/>
  <c r="AE8" i="16" s="1"/>
  <c r="AF21" i="13"/>
  <c r="Q21" i="13"/>
  <c r="AE21" i="13" s="1"/>
  <c r="Q11" i="13"/>
  <c r="AF11" i="13"/>
  <c r="AF79" i="3"/>
  <c r="Q79" i="3"/>
  <c r="AE79" i="3" s="1"/>
  <c r="Q320" i="12"/>
  <c r="AE320" i="12" s="1"/>
  <c r="AF320" i="12"/>
  <c r="B101" i="7"/>
  <c r="D101" i="7" s="1"/>
  <c r="AF211" i="12"/>
  <c r="Q211" i="12"/>
  <c r="AE211" i="12" s="1"/>
  <c r="Q384" i="12"/>
  <c r="AE384" i="12" s="1"/>
  <c r="AF384" i="12"/>
  <c r="Q33" i="13"/>
  <c r="AE33" i="13" s="1"/>
  <c r="AF33" i="13"/>
  <c r="AF49" i="12"/>
  <c r="Q49" i="12"/>
  <c r="AF73" i="15"/>
  <c r="Q73" i="15"/>
  <c r="AE73" i="15" s="1"/>
  <c r="Q438" i="12"/>
  <c r="AE438" i="12" s="1"/>
  <c r="AF438" i="12"/>
  <c r="AF63" i="12"/>
  <c r="Q63" i="12"/>
  <c r="AE63" i="12" s="1"/>
  <c r="Q103" i="15"/>
  <c r="AE103" i="15" s="1"/>
  <c r="AF103" i="15"/>
  <c r="AF322" i="12"/>
  <c r="Q322" i="12"/>
  <c r="AE322" i="12" s="1"/>
  <c r="Q185" i="12"/>
  <c r="AF185" i="12"/>
  <c r="Q40" i="14"/>
  <c r="AE40" i="14" s="1"/>
  <c r="AF40" i="14"/>
  <c r="AF170" i="12"/>
  <c r="Q170" i="12"/>
  <c r="AE170" i="12" s="1"/>
  <c r="Q400" i="12"/>
  <c r="AE400" i="12" s="1"/>
  <c r="AF400" i="12"/>
  <c r="Q147" i="12"/>
  <c r="AE147" i="12" s="1"/>
  <c r="AF147" i="12"/>
  <c r="Q139" i="12"/>
  <c r="AF139" i="12"/>
  <c r="Q26" i="15"/>
  <c r="AF26" i="15"/>
  <c r="Q361" i="12"/>
  <c r="AE361" i="12" s="1"/>
  <c r="AF361" i="12"/>
  <c r="AF7" i="3"/>
  <c r="Q7" i="3"/>
  <c r="AE7" i="3" s="1"/>
  <c r="AF465" i="12"/>
  <c r="Q465" i="12"/>
  <c r="Q117" i="12"/>
  <c r="AF117" i="12"/>
  <c r="Q404" i="12"/>
  <c r="AE404" i="12" s="1"/>
  <c r="AF404" i="12"/>
  <c r="Q13" i="14"/>
  <c r="AE13" i="14" s="1"/>
  <c r="AF13" i="14"/>
  <c r="AF401" i="12"/>
  <c r="Q401" i="12"/>
  <c r="AE401" i="12" s="1"/>
  <c r="AF10" i="12"/>
  <c r="Q10" i="12"/>
  <c r="AE10" i="12" s="1"/>
  <c r="Q346" i="12"/>
  <c r="AE346" i="12" s="1"/>
  <c r="AF346" i="12"/>
  <c r="AF97" i="15"/>
  <c r="Q97" i="15"/>
  <c r="AE97" i="15" s="1"/>
  <c r="AF23" i="13"/>
  <c r="Q23" i="13"/>
  <c r="AE23" i="13" s="1"/>
  <c r="Q15" i="15"/>
  <c r="AE15" i="15" s="1"/>
  <c r="AF15" i="15"/>
  <c r="Q278" i="12"/>
  <c r="AE278" i="12" s="1"/>
  <c r="AF278" i="12"/>
  <c r="Q408" i="12"/>
  <c r="AE408" i="12" s="1"/>
  <c r="AF408" i="12"/>
  <c r="Q63" i="15"/>
  <c r="AE63" i="15" s="1"/>
  <c r="AF63" i="15"/>
  <c r="Q17" i="14"/>
  <c r="AF17" i="14"/>
  <c r="Q120" i="12"/>
  <c r="AE120" i="12" s="1"/>
  <c r="AF120" i="12"/>
  <c r="Q245" i="12"/>
  <c r="AF245" i="12"/>
  <c r="AF94" i="15"/>
  <c r="Q94" i="15"/>
  <c r="AE94" i="15" s="1"/>
  <c r="AF20" i="16"/>
  <c r="Q20" i="16"/>
  <c r="AE20" i="16" s="1"/>
  <c r="AF434" i="12"/>
  <c r="Q434" i="12"/>
  <c r="AE434" i="12" s="1"/>
  <c r="Q15" i="12"/>
  <c r="AE15" i="12" s="1"/>
  <c r="AF15" i="12"/>
  <c r="Q123" i="12"/>
  <c r="AE123" i="12" s="1"/>
  <c r="AF123" i="12"/>
  <c r="Q208" i="12"/>
  <c r="AE208" i="12" s="1"/>
  <c r="AF208" i="12"/>
  <c r="AF395" i="12"/>
  <c r="Q395" i="12"/>
  <c r="AE395" i="12" s="1"/>
  <c r="AF104" i="3"/>
  <c r="Q104" i="3"/>
  <c r="AE104" i="3" s="1"/>
  <c r="AF366" i="12"/>
  <c r="Q366" i="12"/>
  <c r="AE366" i="12" s="1"/>
  <c r="Q309" i="12"/>
  <c r="AF309" i="12"/>
  <c r="AF386" i="12"/>
  <c r="Q386" i="12"/>
  <c r="AE386" i="12" s="1"/>
  <c r="Q215" i="12"/>
  <c r="AF215" i="12"/>
  <c r="Q327" i="12"/>
  <c r="AF327" i="12"/>
  <c r="Q54" i="3"/>
  <c r="AE54" i="3" s="1"/>
  <c r="AF54" i="3"/>
  <c r="AF270" i="12"/>
  <c r="Q270" i="12"/>
  <c r="AE270" i="12" s="1"/>
  <c r="Q12" i="16"/>
  <c r="AE12" i="16" s="1"/>
  <c r="AF12" i="16"/>
  <c r="AF43" i="15"/>
  <c r="Q43" i="15"/>
  <c r="AE43" i="15" s="1"/>
  <c r="AF27" i="15"/>
  <c r="Q27" i="15"/>
  <c r="AE27" i="15" s="1"/>
  <c r="Q61" i="12"/>
  <c r="AF61" i="12"/>
  <c r="AF204" i="12"/>
  <c r="Q204" i="12"/>
  <c r="AE204" i="12" s="1"/>
  <c r="Q93" i="12"/>
  <c r="AE93" i="12" s="1"/>
  <c r="AF93" i="12"/>
  <c r="Q197" i="12"/>
  <c r="AE197" i="12" s="1"/>
  <c r="AF197" i="12"/>
  <c r="AF252" i="12"/>
  <c r="Q252" i="12"/>
  <c r="AE252" i="12" s="1"/>
  <c r="Q69" i="15"/>
  <c r="AE69" i="15" s="1"/>
  <c r="AF69" i="15"/>
  <c r="Q130" i="12"/>
  <c r="AE130" i="12" s="1"/>
  <c r="AF130" i="12"/>
  <c r="Q299" i="12"/>
  <c r="AE299" i="12" s="1"/>
  <c r="AF299" i="12"/>
  <c r="Q51" i="3"/>
  <c r="AE51" i="3" s="1"/>
  <c r="AF51" i="3"/>
  <c r="Q39" i="3"/>
  <c r="AE39" i="3" s="1"/>
  <c r="AF39" i="3"/>
  <c r="AF470" i="12"/>
  <c r="Q470" i="12"/>
  <c r="AE470" i="12" s="1"/>
  <c r="Q18" i="15"/>
  <c r="AE18" i="15" s="1"/>
  <c r="AF18" i="15"/>
  <c r="AF402" i="12"/>
  <c r="Q402" i="12"/>
  <c r="AE402" i="12" s="1"/>
  <c r="AF255" i="12"/>
  <c r="Q255" i="12"/>
  <c r="AE255" i="12" s="1"/>
  <c r="Q247" i="12"/>
  <c r="AF247" i="12"/>
  <c r="AF398" i="12"/>
  <c r="Q398" i="12"/>
  <c r="AE398" i="12" s="1"/>
  <c r="AF358" i="12"/>
  <c r="Q358" i="12"/>
  <c r="AE358" i="12" s="1"/>
  <c r="Q207" i="12"/>
  <c r="AE207" i="12" s="1"/>
  <c r="AF207" i="12"/>
  <c r="Q464" i="12"/>
  <c r="AE464" i="12" s="1"/>
  <c r="AF464" i="12"/>
  <c r="Q16" i="16"/>
  <c r="AE16" i="16" s="1"/>
  <c r="AF16" i="16"/>
  <c r="AF477" i="12"/>
  <c r="Q477" i="12"/>
  <c r="AF69" i="3"/>
  <c r="Q69" i="3"/>
  <c r="AE69" i="3" s="1"/>
  <c r="Q354" i="12"/>
  <c r="AE354" i="12" s="1"/>
  <c r="AF354" i="12"/>
  <c r="Q23" i="15"/>
  <c r="AE23" i="15" s="1"/>
  <c r="AF23" i="15"/>
  <c r="Q11" i="14"/>
  <c r="AE11" i="14" s="1"/>
  <c r="AF11" i="14"/>
  <c r="Q294" i="12"/>
  <c r="AF294" i="12"/>
  <c r="Q133" i="12"/>
  <c r="AF133" i="12"/>
  <c r="Q15" i="13"/>
  <c r="AE15" i="13" s="1"/>
  <c r="AF15" i="13"/>
  <c r="AF40" i="15"/>
  <c r="Q40" i="15"/>
  <c r="AE40" i="15" s="1"/>
  <c r="Q218" i="12"/>
  <c r="AE218" i="12" s="1"/>
  <c r="AF218" i="12"/>
  <c r="Q26" i="13"/>
  <c r="AE26" i="13" s="1"/>
  <c r="AF26" i="13"/>
  <c r="Q301" i="12"/>
  <c r="AE301" i="12" s="1"/>
  <c r="AF301" i="12"/>
  <c r="AF483" i="12"/>
  <c r="Q483" i="12"/>
  <c r="AE483" i="12" s="1"/>
  <c r="Q148" i="12"/>
  <c r="AE148" i="12" s="1"/>
  <c r="AF148" i="12"/>
  <c r="AF22" i="3"/>
  <c r="Q22" i="3"/>
  <c r="AF335" i="12"/>
  <c r="Q335" i="12"/>
  <c r="AE335" i="12" s="1"/>
  <c r="Q30" i="14"/>
  <c r="AF30" i="14"/>
  <c r="Q22" i="13"/>
  <c r="AE22" i="13" s="1"/>
  <c r="AF22" i="13"/>
  <c r="Q8" i="3"/>
  <c r="AE8" i="3" s="1"/>
  <c r="AF8" i="3"/>
  <c r="AF59" i="12"/>
  <c r="Q59" i="12"/>
  <c r="AF25" i="14"/>
  <c r="Q25" i="14"/>
  <c r="AE25" i="14" s="1"/>
  <c r="Q127" i="12"/>
  <c r="AE127" i="12" s="1"/>
  <c r="AF127" i="12"/>
  <c r="AF71" i="3"/>
  <c r="Q71" i="3"/>
  <c r="AE71" i="3" s="1"/>
  <c r="Q145" i="12"/>
  <c r="AE145" i="12" s="1"/>
  <c r="AF145" i="12"/>
  <c r="Q446" i="12"/>
  <c r="AE446" i="12" s="1"/>
  <c r="AF446" i="12"/>
  <c r="AF312" i="12"/>
  <c r="Q312" i="12"/>
  <c r="AF419" i="12"/>
  <c r="Q419" i="12"/>
  <c r="Q154" i="12"/>
  <c r="AE154" i="12" s="1"/>
  <c r="AF154" i="12"/>
  <c r="Q54" i="15"/>
  <c r="AE54" i="15" s="1"/>
  <c r="AF54" i="15"/>
  <c r="AF16" i="14"/>
  <c r="Q16" i="14"/>
  <c r="AF472" i="12"/>
  <c r="Q472" i="12"/>
  <c r="AE472" i="12" s="1"/>
  <c r="Q190" i="12"/>
  <c r="AE190" i="12" s="1"/>
  <c r="AF190" i="12"/>
  <c r="AF92" i="3"/>
  <c r="Q92" i="3"/>
  <c r="Q449" i="12"/>
  <c r="AF449" i="12"/>
  <c r="AF83" i="3"/>
  <c r="Q83" i="3"/>
  <c r="Q473" i="12"/>
  <c r="AF473" i="12"/>
  <c r="AF510" i="12"/>
  <c r="Q510" i="12"/>
  <c r="AE510" i="12" s="1"/>
  <c r="AF85" i="3"/>
  <c r="Q85" i="3"/>
  <c r="AE85" i="3" s="1"/>
  <c r="Q19" i="12"/>
  <c r="AE19" i="12" s="1"/>
  <c r="AF19" i="12"/>
  <c r="AF355" i="12"/>
  <c r="Q355" i="12"/>
  <c r="Q363" i="12"/>
  <c r="AE363" i="12" s="1"/>
  <c r="AF363" i="12"/>
  <c r="AF10" i="14"/>
  <c r="Q10" i="14"/>
  <c r="Q52" i="12"/>
  <c r="AE52" i="12" s="1"/>
  <c r="AF52" i="12"/>
  <c r="AF36" i="13"/>
  <c r="Q36" i="13"/>
  <c r="Q46" i="15"/>
  <c r="AE46" i="15" s="1"/>
  <c r="AF46" i="15"/>
  <c r="AF81" i="15"/>
  <c r="Q81" i="15"/>
  <c r="AE81" i="15" s="1"/>
  <c r="AF237" i="12"/>
  <c r="Q237" i="12"/>
  <c r="AE237" i="12" s="1"/>
  <c r="Q238" i="12"/>
  <c r="AE238" i="12" s="1"/>
  <c r="AF238" i="12"/>
  <c r="AF199" i="12"/>
  <c r="Q199" i="12"/>
  <c r="AF196" i="12"/>
  <c r="Q196" i="12"/>
  <c r="AE196" i="12" s="1"/>
  <c r="AF38" i="12"/>
  <c r="Q38" i="12"/>
  <c r="AF23" i="16"/>
  <c r="Q23" i="16"/>
  <c r="AE23" i="16" s="1"/>
  <c r="Q417" i="12"/>
  <c r="AE417" i="12" s="1"/>
  <c r="AF417" i="12"/>
  <c r="AF376" i="12"/>
  <c r="Q376" i="12"/>
  <c r="AE376" i="12" s="1"/>
  <c r="AF64" i="3"/>
  <c r="Q64" i="3"/>
  <c r="AE64" i="3" s="1"/>
  <c r="Q433" i="12"/>
  <c r="AF433" i="12"/>
  <c r="AF140" i="12"/>
  <c r="Q140" i="12"/>
  <c r="AE140" i="12" s="1"/>
  <c r="Q87" i="12"/>
  <c r="AF87" i="12"/>
  <c r="Q328" i="12"/>
  <c r="AF328" i="12"/>
  <c r="Q443" i="12"/>
  <c r="AF443" i="12"/>
  <c r="AF186" i="12"/>
  <c r="Q186" i="12"/>
  <c r="AE186" i="12" s="1"/>
  <c r="AF475" i="12"/>
  <c r="Q475" i="12"/>
  <c r="AE475" i="12" s="1"/>
  <c r="AF67" i="12"/>
  <c r="Q67" i="12"/>
  <c r="AE67" i="12" s="1"/>
  <c r="Q94" i="12"/>
  <c r="AE94" i="12" s="1"/>
  <c r="AF94" i="12"/>
  <c r="AF56" i="12"/>
  <c r="Q56" i="12"/>
  <c r="AF107" i="12"/>
  <c r="Q107" i="12"/>
  <c r="AE107" i="12" s="1"/>
  <c r="AF233" i="12"/>
  <c r="Q233" i="12"/>
  <c r="AE233" i="12" s="1"/>
  <c r="AF229" i="12"/>
  <c r="Q229" i="12"/>
  <c r="AE229" i="12" s="1"/>
  <c r="AF57" i="12"/>
  <c r="Q57" i="12"/>
  <c r="AE57" i="12" s="1"/>
  <c r="AF33" i="15"/>
  <c r="Q33" i="15"/>
  <c r="AE33" i="15" s="1"/>
  <c r="Q360" i="12"/>
  <c r="AE360" i="12" s="1"/>
  <c r="AF360" i="12"/>
  <c r="AF125" i="12"/>
  <c r="Q125" i="12"/>
  <c r="AE125" i="12" s="1"/>
  <c r="Q9" i="14"/>
  <c r="AE9" i="14" s="1"/>
  <c r="AF9" i="14"/>
  <c r="AF313" i="12"/>
  <c r="Q313" i="12"/>
  <c r="AE313" i="12" s="1"/>
  <c r="Q11" i="3"/>
  <c r="AE11" i="3" s="1"/>
  <c r="AF11" i="3"/>
  <c r="AF176" i="12"/>
  <c r="Q176" i="12"/>
  <c r="AE176" i="12" s="1"/>
  <c r="Q55" i="12"/>
  <c r="AF55" i="12"/>
  <c r="Q428" i="12"/>
  <c r="AE428" i="12" s="1"/>
  <c r="AF428" i="12"/>
  <c r="AF61" i="15"/>
  <c r="Q61" i="15"/>
  <c r="Q64" i="15"/>
  <c r="AE64" i="15" s="1"/>
  <c r="AF64" i="15"/>
  <c r="Q30" i="12"/>
  <c r="AF30" i="12"/>
  <c r="AF41" i="12"/>
  <c r="Q41" i="12"/>
  <c r="Q77" i="15"/>
  <c r="AE77" i="15" s="1"/>
  <c r="AF77" i="15"/>
  <c r="Q18" i="12"/>
  <c r="AE18" i="12" s="1"/>
  <c r="AF18" i="12"/>
  <c r="AF88" i="15"/>
  <c r="Q88" i="15"/>
  <c r="AE88" i="15" s="1"/>
  <c r="Q374" i="12"/>
  <c r="AE374" i="12" s="1"/>
  <c r="AF374" i="12"/>
  <c r="Q8" i="15"/>
  <c r="AE8" i="15" s="1"/>
  <c r="AF8" i="15"/>
  <c r="AF32" i="14"/>
  <c r="Q32" i="14"/>
  <c r="Q149" i="12"/>
  <c r="AE149" i="12" s="1"/>
  <c r="AF149" i="12"/>
  <c r="Q101" i="3"/>
  <c r="AF101" i="3"/>
  <c r="Q308" i="12"/>
  <c r="AE308" i="12" s="1"/>
  <c r="AF308" i="12"/>
  <c r="Q410" i="12"/>
  <c r="AE410" i="12" s="1"/>
  <c r="AF410" i="12"/>
  <c r="AF44" i="12"/>
  <c r="Q44" i="12"/>
  <c r="AE44" i="12" s="1"/>
  <c r="Q393" i="12"/>
  <c r="AF393" i="12"/>
  <c r="Q39" i="12"/>
  <c r="AE39" i="12" s="1"/>
  <c r="AF39" i="12"/>
  <c r="AF17" i="16"/>
  <c r="Q17" i="16"/>
  <c r="AE17" i="16" s="1"/>
  <c r="AF150" i="12"/>
  <c r="Q150" i="12"/>
  <c r="AE150" i="12" s="1"/>
  <c r="Q24" i="16"/>
  <c r="AE24" i="16" s="1"/>
  <c r="AF24" i="16"/>
  <c r="Q90" i="3"/>
  <c r="AE90" i="3" s="1"/>
  <c r="AF90" i="3"/>
  <c r="Q444" i="12"/>
  <c r="AE444" i="12" s="1"/>
  <c r="AF444" i="12"/>
  <c r="Q493" i="12"/>
  <c r="AE493" i="12" s="1"/>
  <c r="AF493" i="12"/>
  <c r="Q134" i="12"/>
  <c r="AF134" i="12"/>
  <c r="AF314" i="12"/>
  <c r="Q314" i="12"/>
  <c r="AE314" i="12" s="1"/>
  <c r="AF45" i="15"/>
  <c r="Q45" i="15"/>
  <c r="AE45" i="15" s="1"/>
  <c r="Q28" i="13"/>
  <c r="AE28" i="13" s="1"/>
  <c r="AF28" i="13"/>
  <c r="Q14" i="12"/>
  <c r="AF14" i="12"/>
  <c r="Q352" i="12"/>
  <c r="AE352" i="12" s="1"/>
  <c r="AF352" i="12"/>
  <c r="AF84" i="12"/>
  <c r="Q84" i="12"/>
  <c r="AF219" i="12"/>
  <c r="Q219" i="12"/>
  <c r="AE219" i="12" s="1"/>
  <c r="AF76" i="15"/>
  <c r="Q76" i="15"/>
  <c r="AE76" i="15" s="1"/>
  <c r="Q66" i="15"/>
  <c r="AE66" i="15" s="1"/>
  <c r="AF66" i="15"/>
  <c r="Q33" i="12"/>
  <c r="AE33" i="12" s="1"/>
  <c r="AF33" i="12"/>
  <c r="AF25" i="12"/>
  <c r="Q25" i="12"/>
  <c r="AE25" i="12" s="1"/>
  <c r="AF379" i="12"/>
  <c r="Q379" i="12"/>
  <c r="AE379" i="12" s="1"/>
  <c r="AF30" i="15"/>
  <c r="Q30" i="15"/>
  <c r="AF101" i="15"/>
  <c r="Q101" i="15"/>
  <c r="AF12" i="3"/>
  <c r="Q12" i="3"/>
  <c r="B189" i="7"/>
  <c r="D189" i="7" s="1"/>
  <c r="B190" i="7"/>
  <c r="D190" i="7" s="1"/>
  <c r="B191" i="7"/>
  <c r="D191" i="7" s="1"/>
  <c r="B180" i="7"/>
  <c r="D180" i="7" s="1"/>
  <c r="B183" i="7"/>
  <c r="D183" i="7" s="1"/>
  <c r="B182" i="7"/>
  <c r="D182" i="7" s="1"/>
  <c r="B185" i="7"/>
  <c r="D185" i="7" s="1"/>
  <c r="B193" i="7"/>
  <c r="D193" i="7" s="1"/>
  <c r="B181" i="7"/>
  <c r="D181" i="7" s="1"/>
  <c r="B186" i="7"/>
  <c r="D186" i="7" s="1"/>
  <c r="B192" i="7"/>
  <c r="D192" i="7" s="1"/>
  <c r="B194" i="7"/>
  <c r="D194" i="7" s="1"/>
  <c r="B195" i="7"/>
  <c r="D195" i="7" s="1"/>
  <c r="B187" i="7"/>
  <c r="D187" i="7" s="1"/>
  <c r="B178" i="7"/>
  <c r="D178" i="7" s="1"/>
  <c r="B184" i="7"/>
  <c r="D184" i="7" s="1"/>
  <c r="B179" i="7"/>
  <c r="D179" i="7" s="1"/>
  <c r="B188" i="7"/>
  <c r="D188" i="7" s="1"/>
  <c r="Q287" i="12"/>
  <c r="AE287" i="12" s="1"/>
  <c r="AF287" i="12"/>
  <c r="Q85" i="12"/>
  <c r="AE85" i="12" s="1"/>
  <c r="AF85" i="12"/>
  <c r="AF440" i="12"/>
  <c r="Q440" i="12"/>
  <c r="AE440" i="12" s="1"/>
  <c r="AF302" i="12"/>
  <c r="Q302" i="12"/>
  <c r="AE302" i="12" s="1"/>
  <c r="AF343" i="12"/>
  <c r="Q343" i="12"/>
  <c r="AE343" i="12" s="1"/>
  <c r="AF60" i="15"/>
  <c r="Q60" i="15"/>
  <c r="AE60" i="15" s="1"/>
  <c r="AF16" i="3"/>
  <c r="Q16" i="3"/>
  <c r="AE16" i="3" s="1"/>
  <c r="AF279" i="12"/>
  <c r="Q279" i="12"/>
  <c r="AF240" i="12"/>
  <c r="Q240" i="12"/>
  <c r="AE240" i="12" s="1"/>
  <c r="AF315" i="12"/>
  <c r="Q315" i="12"/>
  <c r="AF269" i="12"/>
  <c r="Q269" i="12"/>
  <c r="AE269" i="12" s="1"/>
  <c r="Q205" i="12"/>
  <c r="AE205" i="12" s="1"/>
  <c r="AF205" i="12"/>
  <c r="AF418" i="12"/>
  <c r="Q418" i="12"/>
  <c r="AE418" i="12" s="1"/>
  <c r="Q7" i="12"/>
  <c r="AF7" i="12"/>
  <c r="Q406" i="12"/>
  <c r="AE406" i="12" s="1"/>
  <c r="AF406" i="12"/>
  <c r="Q26" i="3"/>
  <c r="AE26" i="3" s="1"/>
  <c r="AF26" i="3"/>
  <c r="AF394" i="12"/>
  <c r="Q394" i="12"/>
  <c r="AF509" i="12"/>
  <c r="Q509" i="12"/>
  <c r="AE509" i="12" s="1"/>
  <c r="Q83" i="15"/>
  <c r="AE83" i="15" s="1"/>
  <c r="AF83" i="15"/>
  <c r="AF334" i="12"/>
  <c r="Q334" i="12"/>
  <c r="AE334" i="12" s="1"/>
  <c r="AF13" i="13"/>
  <c r="Q13" i="13"/>
  <c r="AE13" i="13" s="1"/>
  <c r="Q109" i="12"/>
  <c r="AE109" i="12" s="1"/>
  <c r="AF109" i="12"/>
  <c r="Q37" i="12"/>
  <c r="AE37" i="12" s="1"/>
  <c r="AF37" i="12"/>
  <c r="AF60" i="12"/>
  <c r="Q60" i="12"/>
  <c r="AE60" i="12" s="1"/>
  <c r="AF93" i="3"/>
  <c r="Q93" i="3"/>
  <c r="AE93" i="3" s="1"/>
  <c r="Q284" i="12"/>
  <c r="AE284" i="12" s="1"/>
  <c r="AF284" i="12"/>
  <c r="AF95" i="3"/>
  <c r="Q95" i="3"/>
  <c r="Q89" i="15"/>
  <c r="AE89" i="15" s="1"/>
  <c r="AF89" i="15"/>
  <c r="AF160" i="12"/>
  <c r="Q160" i="12"/>
  <c r="AE160" i="12" s="1"/>
  <c r="AF277" i="12"/>
  <c r="Q277" i="12"/>
  <c r="AE277" i="12" s="1"/>
  <c r="Q65" i="12"/>
  <c r="AE65" i="12" s="1"/>
  <c r="AF65" i="12"/>
  <c r="Q96" i="12"/>
  <c r="AF96" i="12"/>
  <c r="AF73" i="12"/>
  <c r="Q73" i="12"/>
  <c r="AE73" i="12" s="1"/>
  <c r="Q18" i="14"/>
  <c r="AE18" i="14" s="1"/>
  <c r="AF18" i="14"/>
  <c r="Q263" i="12"/>
  <c r="AE263" i="12" s="1"/>
  <c r="AF263" i="12"/>
  <c r="Q256" i="12"/>
  <c r="AE256" i="12" s="1"/>
  <c r="AF256" i="12"/>
  <c r="Q26" i="12"/>
  <c r="AE26" i="12" s="1"/>
  <c r="AF26" i="12"/>
  <c r="AF35" i="3"/>
  <c r="Q35" i="3"/>
  <c r="AE35" i="3" s="1"/>
  <c r="Q268" i="12"/>
  <c r="AF268" i="12"/>
  <c r="Q29" i="3"/>
  <c r="AE29" i="3" s="1"/>
  <c r="AF29" i="3"/>
  <c r="Q11" i="12"/>
  <c r="AE11" i="12" s="1"/>
  <c r="AF11" i="12"/>
  <c r="Q65" i="3"/>
  <c r="AE65" i="3" s="1"/>
  <c r="AF65" i="3"/>
  <c r="Q151" i="12"/>
  <c r="AE151" i="12" s="1"/>
  <c r="AF151" i="12"/>
  <c r="Q144" i="12"/>
  <c r="AE144" i="12" s="1"/>
  <c r="AF144" i="12"/>
  <c r="AF442" i="12"/>
  <c r="Q442" i="12"/>
  <c r="AE442" i="12" s="1"/>
  <c r="Q107" i="15"/>
  <c r="AE107" i="15" s="1"/>
  <c r="AF107" i="15"/>
  <c r="Q19" i="15"/>
  <c r="AE19" i="15" s="1"/>
  <c r="AF19" i="15"/>
  <c r="Q331" i="12"/>
  <c r="AE331" i="12" s="1"/>
  <c r="AF331" i="12"/>
  <c r="AF350" i="12"/>
  <c r="Q350" i="12"/>
  <c r="AE350" i="12" s="1"/>
  <c r="AF496" i="12"/>
  <c r="Q496" i="12"/>
  <c r="AE496" i="12" s="1"/>
  <c r="Q108" i="12"/>
  <c r="AE108" i="12" s="1"/>
  <c r="AF108" i="12"/>
  <c r="AF407" i="12"/>
  <c r="Q407" i="12"/>
  <c r="AE407" i="12" s="1"/>
  <c r="AF353" i="12"/>
  <c r="Q353" i="12"/>
  <c r="AE353" i="12" s="1"/>
  <c r="Q164" i="12"/>
  <c r="AE164" i="12" s="1"/>
  <c r="AF164" i="12"/>
  <c r="Q80" i="15"/>
  <c r="AE80" i="15" s="1"/>
  <c r="AF80" i="15"/>
  <c r="Q217" i="12"/>
  <c r="AE217" i="12" s="1"/>
  <c r="AF217" i="12"/>
  <c r="AF106" i="3"/>
  <c r="Q106" i="3"/>
  <c r="AE106" i="3" s="1"/>
  <c r="AF44" i="14"/>
  <c r="Q44" i="14"/>
  <c r="AE44" i="14" s="1"/>
  <c r="AF38" i="15"/>
  <c r="Q38" i="15"/>
  <c r="AE38" i="15" s="1"/>
  <c r="Q184" i="12"/>
  <c r="AE184" i="12" s="1"/>
  <c r="AF184" i="12"/>
  <c r="Q210" i="12"/>
  <c r="AE210" i="12" s="1"/>
  <c r="AF210" i="12"/>
  <c r="AF74" i="15"/>
  <c r="Q74" i="15"/>
  <c r="AE74" i="15" s="1"/>
  <c r="AF91" i="3"/>
  <c r="Q91" i="3"/>
  <c r="Q387" i="12"/>
  <c r="AE387" i="12" s="1"/>
  <c r="AF387" i="12"/>
  <c r="Q225" i="12"/>
  <c r="AE225" i="12" s="1"/>
  <c r="AF225" i="12"/>
  <c r="Q59" i="3"/>
  <c r="AE59" i="3" s="1"/>
  <c r="AF59" i="3"/>
  <c r="Q249" i="12"/>
  <c r="AE249" i="12" s="1"/>
  <c r="AF249" i="12"/>
  <c r="AF163" i="12"/>
  <c r="Q163" i="12"/>
  <c r="AE163" i="12" s="1"/>
  <c r="Q265" i="12"/>
  <c r="AE265" i="12" s="1"/>
  <c r="AF265" i="12"/>
  <c r="AF214" i="12"/>
  <c r="Q214" i="12"/>
  <c r="AE214" i="12" s="1"/>
  <c r="Q102" i="15"/>
  <c r="AE102" i="15" s="1"/>
  <c r="AF102" i="15"/>
  <c r="Q501" i="12"/>
  <c r="AE501" i="12" s="1"/>
  <c r="AF501" i="12"/>
  <c r="Q507" i="12"/>
  <c r="AE507" i="12" s="1"/>
  <c r="AF507" i="12"/>
  <c r="AF19" i="14"/>
  <c r="Q19" i="14"/>
  <c r="AE19" i="14" s="1"/>
  <c r="Q201" i="12"/>
  <c r="AE201" i="12" s="1"/>
  <c r="AF201" i="12"/>
  <c r="Q416" i="12"/>
  <c r="AE416" i="12" s="1"/>
  <c r="AF416" i="12"/>
  <c r="Q40" i="12"/>
  <c r="AE40" i="12" s="1"/>
  <c r="AF40" i="12"/>
  <c r="AF169" i="12"/>
  <c r="Q169" i="12"/>
  <c r="Q317" i="12"/>
  <c r="AE317" i="12" s="1"/>
  <c r="AF317" i="12"/>
  <c r="Q232" i="12"/>
  <c r="AF232" i="12"/>
  <c r="Q341" i="12"/>
  <c r="AF341" i="12"/>
  <c r="AF246" i="12"/>
  <c r="Q246" i="12"/>
  <c r="AE246" i="12" s="1"/>
  <c r="Q25" i="15"/>
  <c r="AE25" i="15" s="1"/>
  <c r="AF25" i="15"/>
  <c r="Q122" i="12"/>
  <c r="AE122" i="12" s="1"/>
  <c r="AF122" i="12"/>
  <c r="Q307" i="12"/>
  <c r="AE307" i="12" s="1"/>
  <c r="AF307" i="12"/>
  <c r="AF143" i="12"/>
  <c r="Q143" i="12"/>
  <c r="AF65" i="15"/>
  <c r="Q65" i="15"/>
  <c r="AF212" i="12"/>
  <c r="Q212" i="12"/>
  <c r="AF216" i="12"/>
  <c r="Q216" i="12"/>
  <c r="AE216" i="12" s="1"/>
  <c r="Q490" i="12"/>
  <c r="AE490" i="12" s="1"/>
  <c r="AF490" i="12"/>
  <c r="Q25" i="3"/>
  <c r="AE25" i="3" s="1"/>
  <c r="AF25" i="3"/>
  <c r="Q27" i="12"/>
  <c r="AF27" i="12"/>
  <c r="AF448" i="12"/>
  <c r="Q448" i="12"/>
  <c r="AF34" i="12"/>
  <c r="Q34" i="12"/>
  <c r="AF206" i="12"/>
  <c r="Q206" i="12"/>
  <c r="AE206" i="12" s="1"/>
  <c r="AF445" i="12"/>
  <c r="Q445" i="12"/>
  <c r="AE445" i="12" s="1"/>
  <c r="AF158" i="12"/>
  <c r="Q158" i="12"/>
  <c r="AE158" i="12" s="1"/>
  <c r="AF489" i="12"/>
  <c r="Q489" i="12"/>
  <c r="AE489" i="12" s="1"/>
  <c r="AF20" i="13"/>
  <c r="Q20" i="13"/>
  <c r="AE20" i="13" s="1"/>
  <c r="AF98" i="3"/>
  <c r="Q98" i="3"/>
  <c r="AE98" i="3" s="1"/>
  <c r="AF267" i="12"/>
  <c r="Q267" i="12"/>
  <c r="AF504" i="12"/>
  <c r="Q504" i="12"/>
  <c r="AE504" i="12" s="1"/>
  <c r="Q304" i="12"/>
  <c r="AE304" i="12" s="1"/>
  <c r="AF304" i="12"/>
  <c r="Q385" i="12"/>
  <c r="AE385" i="12" s="1"/>
  <c r="AF385" i="12"/>
  <c r="AF9" i="12"/>
  <c r="Q9" i="12"/>
  <c r="AE9" i="12" s="1"/>
  <c r="AF141" i="12"/>
  <c r="Q141" i="12"/>
  <c r="AE141" i="12" s="1"/>
  <c r="AF447" i="12"/>
  <c r="Q447" i="12"/>
  <c r="AE447" i="12" s="1"/>
  <c r="Q371" i="12"/>
  <c r="AE371" i="12" s="1"/>
  <c r="AF371" i="12"/>
  <c r="Q460" i="12"/>
  <c r="AE460" i="12" s="1"/>
  <c r="AF460" i="12"/>
  <c r="AF399" i="12"/>
  <c r="Q399" i="12"/>
  <c r="AF21" i="3"/>
  <c r="Q21" i="3"/>
  <c r="AE21" i="3" s="1"/>
  <c r="Q463" i="12"/>
  <c r="AE463" i="12" s="1"/>
  <c r="AF463" i="12"/>
  <c r="AF29" i="15"/>
  <c r="Q29" i="15"/>
  <c r="AE29" i="15" s="1"/>
  <c r="Q389" i="12"/>
  <c r="AE389" i="12" s="1"/>
  <c r="AF389" i="12"/>
  <c r="Q253" i="12"/>
  <c r="AE253" i="12" s="1"/>
  <c r="AF253" i="12"/>
  <c r="AF274" i="12"/>
  <c r="Q274" i="12"/>
  <c r="AE274" i="12" s="1"/>
  <c r="Q429" i="12"/>
  <c r="AF429" i="12"/>
  <c r="Q36" i="12"/>
  <c r="AE36" i="12" s="1"/>
  <c r="AF36" i="12"/>
  <c r="Q7" i="15"/>
  <c r="AE7" i="15" s="1"/>
  <c r="AF7" i="15"/>
  <c r="AF90" i="12"/>
  <c r="Q90" i="12"/>
  <c r="AE90" i="12" s="1"/>
  <c r="AF491" i="12"/>
  <c r="Q491" i="12"/>
  <c r="AE491" i="12" s="1"/>
  <c r="AF213" i="12"/>
  <c r="Q213" i="12"/>
  <c r="Q220" i="12"/>
  <c r="AE220" i="12" s="1"/>
  <c r="AF220" i="12"/>
  <c r="Q502" i="12"/>
  <c r="AE502" i="12" s="1"/>
  <c r="AF502" i="12"/>
  <c r="AF455" i="12"/>
  <c r="Q455" i="12"/>
  <c r="AE455" i="12" s="1"/>
  <c r="AF86" i="15"/>
  <c r="Q86" i="15"/>
  <c r="AE86" i="15" s="1"/>
  <c r="AF74" i="3"/>
  <c r="Q74" i="3"/>
  <c r="AE74" i="3" s="1"/>
  <c r="AF142" i="12"/>
  <c r="Q142" i="12"/>
  <c r="AF183" i="12"/>
  <c r="Q183" i="12"/>
  <c r="AE183" i="12" s="1"/>
  <c r="Q51" i="15"/>
  <c r="AE51" i="15" s="1"/>
  <c r="AF51" i="15"/>
  <c r="Q153" i="12"/>
  <c r="AE153" i="12" s="1"/>
  <c r="AF153" i="12"/>
  <c r="AF21" i="16"/>
  <c r="Q21" i="16"/>
  <c r="AF47" i="3"/>
  <c r="Q47" i="3"/>
  <c r="AF72" i="15"/>
  <c r="Q72" i="15"/>
  <c r="AE72" i="15" s="1"/>
  <c r="Q248" i="12"/>
  <c r="AF248" i="12"/>
  <c r="Q69" i="12"/>
  <c r="AE69" i="12" s="1"/>
  <c r="AF69" i="12"/>
  <c r="Q288" i="12"/>
  <c r="AE288" i="12" s="1"/>
  <c r="AF288" i="12"/>
  <c r="AF13" i="16"/>
  <c r="Q13" i="16"/>
  <c r="AE13" i="16" s="1"/>
  <c r="Q38" i="3"/>
  <c r="AE38" i="3" s="1"/>
  <c r="AF38" i="3"/>
  <c r="Q36" i="14"/>
  <c r="AE36" i="14" s="1"/>
  <c r="AF36" i="14"/>
  <c r="Q21" i="12"/>
  <c r="AF21" i="12"/>
  <c r="Q454" i="12"/>
  <c r="AE454" i="12" s="1"/>
  <c r="AF454" i="12"/>
  <c r="Q121" i="12"/>
  <c r="AE121" i="12" s="1"/>
  <c r="AF121" i="12"/>
  <c r="AF100" i="12"/>
  <c r="Q100" i="12"/>
  <c r="AE100" i="12" s="1"/>
  <c r="AF378" i="12"/>
  <c r="Q378" i="12"/>
  <c r="AE378" i="12" s="1"/>
  <c r="AF381" i="12"/>
  <c r="Q381" i="12"/>
  <c r="AE381" i="12" s="1"/>
  <c r="Q82" i="12"/>
  <c r="AE82" i="12" s="1"/>
  <c r="AF82" i="12"/>
  <c r="Q22" i="15"/>
  <c r="AE22" i="15" s="1"/>
  <c r="AF22" i="15"/>
  <c r="Q462" i="12"/>
  <c r="AE462" i="12" s="1"/>
  <c r="AF462" i="12"/>
  <c r="AF14" i="14"/>
  <c r="Q14" i="14"/>
  <c r="AE14" i="14" s="1"/>
  <c r="AF453" i="12"/>
  <c r="Q453" i="12"/>
  <c r="AE453" i="12" s="1"/>
  <c r="AF188" i="12"/>
  <c r="Q188" i="12"/>
  <c r="Q224" i="12"/>
  <c r="AE224" i="12" s="1"/>
  <c r="AF224" i="12"/>
  <c r="Q22" i="16"/>
  <c r="AE22" i="16" s="1"/>
  <c r="AF22" i="16"/>
  <c r="Q84" i="3"/>
  <c r="AE84" i="3" s="1"/>
  <c r="AF84" i="3"/>
  <c r="Q118" i="12"/>
  <c r="AE118" i="12" s="1"/>
  <c r="AF118" i="12"/>
  <c r="Q17" i="3"/>
  <c r="AE17" i="3" s="1"/>
  <c r="AF17" i="3"/>
  <c r="AF99" i="3"/>
  <c r="Q99" i="3"/>
  <c r="AE99" i="3" s="1"/>
  <c r="AF262" i="12"/>
  <c r="Q262" i="12"/>
  <c r="AE262" i="12" s="1"/>
  <c r="AF42" i="15"/>
  <c r="Q42" i="15"/>
  <c r="AE42" i="15" s="1"/>
  <c r="Q32" i="3"/>
  <c r="AE32" i="3" s="1"/>
  <c r="AF32" i="3"/>
  <c r="Q75" i="15"/>
  <c r="AE75" i="15" s="1"/>
  <c r="AF75" i="15"/>
  <c r="AF479" i="12"/>
  <c r="Q479" i="12"/>
  <c r="AE479" i="12" s="1"/>
  <c r="Q244" i="12"/>
  <c r="AE244" i="12" s="1"/>
  <c r="AF244" i="12"/>
  <c r="Q161" i="12"/>
  <c r="AE161" i="12" s="1"/>
  <c r="AF161" i="12"/>
  <c r="Q503" i="12"/>
  <c r="AE503" i="12" s="1"/>
  <c r="AF503" i="12"/>
  <c r="Q28" i="15"/>
  <c r="AE28" i="15" s="1"/>
  <c r="AF28" i="15"/>
  <c r="Q497" i="12"/>
  <c r="AE497" i="12" s="1"/>
  <c r="AF497" i="12"/>
  <c r="AF62" i="3"/>
  <c r="Q62" i="3"/>
  <c r="AE62" i="3" s="1"/>
  <c r="AF9" i="15"/>
  <c r="Q9" i="15"/>
  <c r="AE9" i="15" s="1"/>
  <c r="Q31" i="3"/>
  <c r="AE31" i="3" s="1"/>
  <c r="AF31" i="3"/>
  <c r="AF28" i="3"/>
  <c r="Q28" i="3"/>
  <c r="AE28" i="3" s="1"/>
  <c r="AF411" i="12"/>
  <c r="Q411" i="12"/>
  <c r="AE411" i="12" s="1"/>
  <c r="Q44" i="3"/>
  <c r="AE44" i="3" s="1"/>
  <c r="AF44" i="3"/>
  <c r="AF113" i="12"/>
  <c r="Q113" i="12"/>
  <c r="AE113" i="12" s="1"/>
  <c r="Q132" i="12"/>
  <c r="AE132" i="12" s="1"/>
  <c r="AF132" i="12"/>
  <c r="AF94" i="3"/>
  <c r="Q94" i="3"/>
  <c r="AE94" i="3" s="1"/>
  <c r="AF377" i="12"/>
  <c r="Q377" i="12"/>
  <c r="AE377" i="12" s="1"/>
  <c r="AF106" i="15"/>
  <c r="Q106" i="15"/>
  <c r="AE106" i="15" s="1"/>
  <c r="AF165" i="12"/>
  <c r="Q165" i="12"/>
  <c r="AF257" i="12"/>
  <c r="Q257" i="12"/>
  <c r="AE257" i="12" s="1"/>
  <c r="Q41" i="14"/>
  <c r="AE41" i="14" s="1"/>
  <c r="AF41" i="14"/>
  <c r="AF31" i="13"/>
  <c r="Q31" i="13"/>
  <c r="AF57" i="15"/>
  <c r="Q57" i="15"/>
  <c r="AE57" i="15" s="1"/>
  <c r="Q316" i="12"/>
  <c r="AE316" i="12" s="1"/>
  <c r="AF316" i="12"/>
  <c r="Q162" i="12"/>
  <c r="AE162" i="12" s="1"/>
  <c r="AF162" i="12"/>
  <c r="Q297" i="12"/>
  <c r="AE297" i="12" s="1"/>
  <c r="AF297" i="12"/>
  <c r="Q223" i="12"/>
  <c r="AE223" i="12" s="1"/>
  <c r="AF223" i="12"/>
  <c r="AF67" i="3"/>
  <c r="Q67" i="3"/>
  <c r="AF300" i="12"/>
  <c r="Q300" i="12"/>
  <c r="AF43" i="14"/>
  <c r="Q43" i="14"/>
  <c r="AE43" i="14" s="1"/>
  <c r="Q42" i="3"/>
  <c r="AE42" i="3" s="1"/>
  <c r="AF42" i="3"/>
  <c r="Q38" i="14"/>
  <c r="AE38" i="14" s="1"/>
  <c r="AF38" i="14"/>
  <c r="Q461" i="12"/>
  <c r="AE461" i="12" s="1"/>
  <c r="AF461" i="12"/>
  <c r="AF21" i="14"/>
  <c r="Q21" i="14"/>
  <c r="AF75" i="3"/>
  <c r="Q75" i="3"/>
  <c r="Q42" i="12"/>
  <c r="AE42" i="12" s="1"/>
  <c r="AF42" i="12"/>
  <c r="Q98" i="12"/>
  <c r="AE98" i="12" s="1"/>
  <c r="AF98" i="12"/>
  <c r="AF73" i="3"/>
  <c r="Q73" i="3"/>
  <c r="Q78" i="12"/>
  <c r="AE78" i="12" s="1"/>
  <c r="AF78" i="12"/>
  <c r="AF260" i="12"/>
  <c r="Q260" i="12"/>
  <c r="AE260" i="12" s="1"/>
  <c r="Q95" i="12"/>
  <c r="AE95" i="12" s="1"/>
  <c r="AF95" i="12"/>
  <c r="Q342" i="12"/>
  <c r="AE342" i="12" s="1"/>
  <c r="AF342" i="12"/>
  <c r="Q367" i="12"/>
  <c r="AE367" i="12" s="1"/>
  <c r="AF367" i="12"/>
  <c r="AF392" i="12"/>
  <c r="Q392" i="12"/>
  <c r="Q48" i="12"/>
  <c r="AE48" i="12" s="1"/>
  <c r="AF48" i="12"/>
  <c r="AF105" i="12"/>
  <c r="Q105" i="12"/>
  <c r="Q9" i="16"/>
  <c r="AE9" i="16" s="1"/>
  <c r="AF9" i="16"/>
  <c r="Q110" i="12"/>
  <c r="AF110" i="12"/>
  <c r="Q58" i="3"/>
  <c r="AE58" i="3" s="1"/>
  <c r="AF58" i="3"/>
  <c r="Q8" i="14"/>
  <c r="AE8" i="14" s="1"/>
  <c r="AF8" i="14"/>
  <c r="AF332" i="12"/>
  <c r="Q332" i="12"/>
  <c r="AF68" i="15"/>
  <c r="Q68" i="15"/>
  <c r="AE68" i="15" s="1"/>
  <c r="Q305" i="12"/>
  <c r="AF305" i="12"/>
  <c r="AF34" i="13"/>
  <c r="Q34" i="13"/>
  <c r="AE34" i="13" s="1"/>
  <c r="Q49" i="15"/>
  <c r="AF49" i="15"/>
  <c r="AF422" i="12"/>
  <c r="Q422" i="12"/>
  <c r="AE422" i="12" s="1"/>
  <c r="AF66" i="12"/>
  <c r="Q66" i="12"/>
  <c r="Q27" i="3"/>
  <c r="AE27" i="3" s="1"/>
  <c r="AF27" i="3"/>
  <c r="AF50" i="3"/>
  <c r="Q50" i="3"/>
  <c r="AE50" i="3" s="1"/>
  <c r="Q27" i="13"/>
  <c r="AE27" i="13" s="1"/>
  <c r="AF27" i="13"/>
  <c r="AF432" i="12"/>
  <c r="Q432" i="12"/>
  <c r="AE432" i="12" s="1"/>
  <c r="Q403" i="12"/>
  <c r="AE403" i="12" s="1"/>
  <c r="AF403" i="12"/>
  <c r="AF104" i="12"/>
  <c r="Q104" i="12"/>
  <c r="Q293" i="12"/>
  <c r="AE293" i="12" s="1"/>
  <c r="AF293" i="12"/>
  <c r="Q48" i="15"/>
  <c r="AE48" i="15" s="1"/>
  <c r="AF48" i="15"/>
  <c r="Q24" i="13"/>
  <c r="AE24" i="13" s="1"/>
  <c r="AF24" i="13"/>
  <c r="AF430" i="12"/>
  <c r="Q430" i="12"/>
  <c r="AE430" i="12" s="1"/>
  <c r="Q175" i="12"/>
  <c r="AE175" i="12" s="1"/>
  <c r="AF175" i="12"/>
  <c r="Q193" i="12"/>
  <c r="AE193" i="12" s="1"/>
  <c r="AF193" i="12"/>
  <c r="AF344" i="12"/>
  <c r="Q344" i="12"/>
  <c r="AE344" i="12" s="1"/>
  <c r="AF72" i="3"/>
  <c r="Q72" i="3"/>
  <c r="AF7" i="13"/>
  <c r="Q7" i="13"/>
  <c r="AE7" i="13" s="1"/>
  <c r="AF62" i="15"/>
  <c r="Q62" i="15"/>
  <c r="Q435" i="12"/>
  <c r="AE435" i="12" s="1"/>
  <c r="AF435" i="12"/>
  <c r="Q63" i="3"/>
  <c r="AE63" i="3" s="1"/>
  <c r="AF63" i="3"/>
  <c r="Q44" i="15"/>
  <c r="AE44" i="15" s="1"/>
  <c r="AF44" i="15"/>
  <c r="Q45" i="14"/>
  <c r="AE45" i="14" s="1"/>
  <c r="AF45" i="14"/>
  <c r="Q172" i="12"/>
  <c r="AE172" i="12" s="1"/>
  <c r="AF172" i="12"/>
  <c r="AF451" i="12"/>
  <c r="Q451" i="12"/>
  <c r="AE451" i="12" s="1"/>
  <c r="AF191" i="12"/>
  <c r="Q191" i="12"/>
  <c r="AF373" i="12"/>
  <c r="Q373" i="12"/>
  <c r="AE373" i="12" s="1"/>
  <c r="Q203" i="12"/>
  <c r="AF203" i="12"/>
  <c r="AF40" i="3"/>
  <c r="Q40" i="3"/>
  <c r="Q106" i="12"/>
  <c r="AE106" i="12" s="1"/>
  <c r="AF106" i="12"/>
  <c r="Q250" i="12"/>
  <c r="AF250" i="12"/>
  <c r="AF281" i="12"/>
  <c r="Q281" i="12"/>
  <c r="Q171" i="12"/>
  <c r="AE171" i="12" s="1"/>
  <c r="AF171" i="12"/>
  <c r="AF33" i="3"/>
  <c r="Q33" i="3"/>
  <c r="AE33" i="3" s="1"/>
  <c r="AF243" i="12"/>
  <c r="Q243" i="12"/>
  <c r="AE243" i="12" s="1"/>
  <c r="Q111" i="12"/>
  <c r="AE111" i="12" s="1"/>
  <c r="AF111" i="12"/>
  <c r="AF391" i="12"/>
  <c r="Q391" i="12"/>
  <c r="AF15" i="16"/>
  <c r="Q15" i="16"/>
  <c r="AF310" i="12"/>
  <c r="Q310" i="12"/>
  <c r="AE310" i="12" s="1"/>
  <c r="AF24" i="12"/>
  <c r="Q24" i="12"/>
  <c r="AE24" i="12" s="1"/>
  <c r="Q76" i="12"/>
  <c r="AF76" i="12"/>
  <c r="AF179" i="12"/>
  <c r="Q179" i="12"/>
  <c r="AE179" i="12" s="1"/>
  <c r="AF32" i="15"/>
  <c r="Q32" i="15"/>
  <c r="AE32" i="15" s="1"/>
  <c r="Q337" i="12"/>
  <c r="AF337" i="12"/>
  <c r="Q8" i="13"/>
  <c r="AE8" i="13" s="1"/>
  <c r="AF8" i="13"/>
  <c r="AF283" i="12"/>
  <c r="Q283" i="12"/>
  <c r="AE283" i="12" s="1"/>
  <c r="Q92" i="15"/>
  <c r="AE92" i="15" s="1"/>
  <c r="AF92" i="15"/>
  <c r="AF194" i="12"/>
  <c r="Q194" i="12"/>
  <c r="AE194" i="12" s="1"/>
  <c r="AF116" i="12"/>
  <c r="Q116" i="12"/>
  <c r="AE116" i="12" s="1"/>
  <c r="Q13" i="3"/>
  <c r="AE13" i="3" s="1"/>
  <c r="AF13" i="3"/>
  <c r="AF349" i="12"/>
  <c r="Q349" i="12"/>
  <c r="AE349" i="12" s="1"/>
  <c r="Q405" i="12"/>
  <c r="AE405" i="12" s="1"/>
  <c r="AF405" i="12"/>
  <c r="Q126" i="12"/>
  <c r="AF126" i="12"/>
  <c r="AF485" i="12"/>
  <c r="Q485" i="12"/>
  <c r="AE485" i="12" s="1"/>
  <c r="AF101" i="12"/>
  <c r="Q101" i="12"/>
  <c r="Q296" i="12"/>
  <c r="AE296" i="12" s="1"/>
  <c r="AF296" i="12"/>
  <c r="Q236" i="12"/>
  <c r="AE236" i="12" s="1"/>
  <c r="AF236" i="12"/>
  <c r="Q78" i="3"/>
  <c r="AE78" i="3" s="1"/>
  <c r="AF78" i="3"/>
  <c r="Q450" i="12"/>
  <c r="AE450" i="12" s="1"/>
  <c r="AF450" i="12"/>
  <c r="Q85" i="15"/>
  <c r="AE85" i="15" s="1"/>
  <c r="AF85" i="15"/>
  <c r="Q74" i="12"/>
  <c r="AE74" i="12" s="1"/>
  <c r="AF74" i="12"/>
  <c r="AF76" i="3"/>
  <c r="Q76" i="3"/>
  <c r="AE76" i="3" s="1"/>
  <c r="Q100" i="15"/>
  <c r="AE100" i="15" s="1"/>
  <c r="AF100" i="15"/>
  <c r="AF330" i="12"/>
  <c r="Q330" i="12"/>
  <c r="Q273" i="12"/>
  <c r="AE273" i="12" s="1"/>
  <c r="AF273" i="12"/>
  <c r="AF57" i="3"/>
  <c r="Q57" i="3"/>
  <c r="AE57" i="3" s="1"/>
  <c r="Q18" i="3"/>
  <c r="AE18" i="3" s="1"/>
  <c r="AF18" i="3"/>
  <c r="Q53" i="15"/>
  <c r="AE53" i="15" s="1"/>
  <c r="AF53" i="15"/>
  <c r="AF500" i="12"/>
  <c r="Q500" i="12"/>
  <c r="AE500" i="12" s="1"/>
  <c r="Q53" i="12"/>
  <c r="AF53" i="12"/>
  <c r="Q498" i="12"/>
  <c r="AE498" i="12" s="1"/>
  <c r="AF498" i="12"/>
  <c r="AF347" i="12"/>
  <c r="Q347" i="12"/>
  <c r="Q506" i="12"/>
  <c r="AE506" i="12" s="1"/>
  <c r="AF506" i="12"/>
  <c r="AF83" i="12"/>
  <c r="Q83" i="12"/>
  <c r="AE83" i="12" s="1"/>
  <c r="AF81" i="12"/>
  <c r="Q81" i="12"/>
  <c r="AE81" i="12" s="1"/>
  <c r="AF97" i="3"/>
  <c r="Q97" i="3"/>
  <c r="Q92" i="12"/>
  <c r="AE92" i="12" s="1"/>
  <c r="AF92" i="12"/>
  <c r="AF103" i="3"/>
  <c r="Q103" i="3"/>
  <c r="AE103" i="3" s="1"/>
  <c r="AF174" i="12"/>
  <c r="Q174" i="12"/>
  <c r="AF46" i="12"/>
  <c r="Q46" i="12"/>
  <c r="Q34" i="3"/>
  <c r="AF34" i="3"/>
  <c r="AF14" i="3"/>
  <c r="Q14" i="3"/>
  <c r="AE14" i="3" s="1"/>
  <c r="AF303" i="12"/>
  <c r="Q303" i="12"/>
  <c r="AE303" i="12" s="1"/>
  <c r="Q86" i="3"/>
  <c r="AE86" i="3" s="1"/>
  <c r="AF86" i="3"/>
  <c r="AF413" i="12"/>
  <c r="Q413" i="12"/>
  <c r="Q82" i="15"/>
  <c r="AE82" i="15" s="1"/>
  <c r="AF82" i="15"/>
  <c r="AF326" i="12"/>
  <c r="Q326" i="12"/>
  <c r="AE326" i="12" s="1"/>
  <c r="AF333" i="12"/>
  <c r="Q333" i="12"/>
  <c r="Q306" i="12"/>
  <c r="AE306" i="12" s="1"/>
  <c r="AF306" i="12"/>
  <c r="Q37" i="14"/>
  <c r="AE37" i="14" s="1"/>
  <c r="AF37" i="14"/>
  <c r="AE31" i="13" l="1"/>
  <c r="B114" i="7"/>
  <c r="D114" i="7" s="1"/>
  <c r="B110" i="7"/>
  <c r="D110" i="7" s="1"/>
  <c r="B130" i="7"/>
  <c r="D130" i="7" s="1"/>
  <c r="B104" i="7"/>
  <c r="D104" i="7" s="1"/>
  <c r="B127" i="7"/>
  <c r="D127" i="7" s="1"/>
  <c r="B96" i="7"/>
  <c r="D96" i="7" s="1"/>
  <c r="B141" i="7"/>
  <c r="D141" i="7" s="1"/>
  <c r="B157" i="7"/>
  <c r="D157" i="7" s="1"/>
  <c r="B153" i="7"/>
  <c r="D153" i="7" s="1"/>
  <c r="B136" i="7"/>
  <c r="D136" i="7" s="1"/>
  <c r="B112" i="7"/>
  <c r="D112" i="7" s="1"/>
  <c r="B147" i="7"/>
  <c r="D147" i="7" s="1"/>
  <c r="B140" i="7"/>
  <c r="D140" i="7" s="1"/>
  <c r="B123" i="7"/>
  <c r="D123" i="7" s="1"/>
  <c r="B90" i="7"/>
  <c r="D90" i="7" s="1"/>
  <c r="B119" i="7"/>
  <c r="D119" i="7" s="1"/>
  <c r="B156" i="7"/>
  <c r="D156" i="7" s="1"/>
  <c r="B139" i="7"/>
  <c r="D139" i="7" s="1"/>
  <c r="B146" i="7"/>
  <c r="D146" i="7" s="1"/>
  <c r="B145" i="7"/>
  <c r="D145" i="7" s="1"/>
  <c r="B152" i="7"/>
  <c r="D152" i="7" s="1"/>
  <c r="B144" i="7"/>
  <c r="D144" i="7" s="1"/>
  <c r="B109" i="7"/>
  <c r="D109" i="7" s="1"/>
  <c r="B126" i="7"/>
  <c r="D126" i="7" s="1"/>
  <c r="B93" i="7"/>
  <c r="D93" i="7" s="1"/>
  <c r="B124" i="7"/>
  <c r="D124" i="7" s="1"/>
  <c r="B102" i="7"/>
  <c r="D102" i="7" s="1"/>
  <c r="B85" i="7"/>
  <c r="D85" i="7" s="1"/>
  <c r="B122" i="7"/>
  <c r="D122" i="7" s="1"/>
  <c r="B106" i="7"/>
  <c r="D106" i="7" s="1"/>
  <c r="B155" i="7"/>
  <c r="D155" i="7" s="1"/>
  <c r="B149" i="7"/>
  <c r="D149" i="7" s="1"/>
  <c r="B154" i="7"/>
  <c r="D154" i="7" s="1"/>
  <c r="B107" i="7"/>
  <c r="D107" i="7" s="1"/>
  <c r="B88" i="7"/>
  <c r="D88" i="7" s="1"/>
  <c r="B148" i="7"/>
  <c r="D148" i="7" s="1"/>
  <c r="B131" i="7"/>
  <c r="D131" i="7" s="1"/>
  <c r="B142" i="7"/>
  <c r="D142" i="7" s="1"/>
  <c r="B132" i="7"/>
  <c r="D132" i="7" s="1"/>
  <c r="B84" i="7"/>
  <c r="D84" i="7" s="1"/>
  <c r="B137" i="7"/>
  <c r="D137" i="7" s="1"/>
  <c r="B128" i="7"/>
  <c r="D128" i="7" s="1"/>
  <c r="B133" i="7"/>
  <c r="D133" i="7" s="1"/>
  <c r="B98" i="7"/>
  <c r="D98" i="7" s="1"/>
  <c r="B87" i="7"/>
  <c r="D87" i="7" s="1"/>
  <c r="B151" i="7"/>
  <c r="D151" i="7" s="1"/>
  <c r="B103" i="7"/>
  <c r="D103" i="7" s="1"/>
  <c r="B116" i="7"/>
  <c r="D116" i="7" s="1"/>
  <c r="B143" i="7"/>
  <c r="D143" i="7" s="1"/>
  <c r="B125" i="7"/>
  <c r="D125" i="7" s="1"/>
  <c r="B118" i="7"/>
  <c r="D118" i="7" s="1"/>
  <c r="B92" i="7"/>
  <c r="D92" i="7" s="1"/>
  <c r="B150" i="7"/>
  <c r="D150" i="7" s="1"/>
  <c r="B111" i="7"/>
  <c r="D111" i="7" s="1"/>
  <c r="B97" i="7"/>
  <c r="D97" i="7" s="1"/>
  <c r="B105" i="7"/>
  <c r="D105" i="7" s="1"/>
  <c r="B89" i="7"/>
  <c r="B99" i="7"/>
  <c r="D99" i="7" s="1"/>
  <c r="B91" i="7"/>
  <c r="D91" i="7" s="1"/>
  <c r="B94" i="7"/>
  <c r="D94" i="7" s="1"/>
  <c r="B115" i="7"/>
  <c r="D115" i="7" s="1"/>
  <c r="B129" i="7"/>
  <c r="D129" i="7" s="1"/>
  <c r="B134" i="7"/>
  <c r="D134" i="7" s="1"/>
  <c r="B138" i="7"/>
  <c r="D138" i="7" s="1"/>
  <c r="B95" i="7"/>
  <c r="D95" i="7" s="1"/>
  <c r="B100" i="7"/>
  <c r="D100" i="7" s="1"/>
  <c r="B113" i="7"/>
  <c r="D113" i="7" s="1"/>
  <c r="B117" i="7"/>
  <c r="D117" i="7" s="1"/>
  <c r="B174" i="7"/>
  <c r="D174" i="7" s="1"/>
  <c r="B172" i="7"/>
  <c r="D172" i="7" s="1"/>
  <c r="B167" i="7"/>
  <c r="D167" i="7" s="1"/>
  <c r="B175" i="7"/>
  <c r="D175" i="7" s="1"/>
  <c r="B173" i="7"/>
  <c r="D173" i="7" s="1"/>
  <c r="B163" i="7"/>
  <c r="D163" i="7" s="1"/>
  <c r="B171" i="7"/>
  <c r="D171" i="7" s="1"/>
  <c r="B165" i="7"/>
  <c r="D165" i="7" s="1"/>
  <c r="B161" i="7"/>
  <c r="D161" i="7" s="1"/>
  <c r="B177" i="7"/>
  <c r="D177" i="7" s="1"/>
  <c r="B166" i="7"/>
  <c r="D166" i="7" s="1"/>
  <c r="B164" i="7"/>
  <c r="D164" i="7" s="1"/>
  <c r="B160" i="7"/>
  <c r="D160" i="7" s="1"/>
  <c r="B162" i="7"/>
  <c r="D162" i="7" s="1"/>
  <c r="B170" i="7"/>
  <c r="D170" i="7" s="1"/>
  <c r="B168" i="7"/>
  <c r="D168" i="7" s="1"/>
  <c r="B169" i="7"/>
  <c r="D169" i="7" s="1"/>
  <c r="B176" i="7"/>
  <c r="D176" i="7" s="1"/>
  <c r="AE84" i="12"/>
  <c r="AE14" i="12"/>
  <c r="AE87" i="12"/>
  <c r="AE62" i="12"/>
  <c r="AE62" i="15"/>
  <c r="AE66" i="12"/>
  <c r="AE68" i="12"/>
  <c r="AE30" i="12"/>
  <c r="AE79" i="12"/>
  <c r="AE53" i="12"/>
  <c r="AE15" i="14"/>
  <c r="AE54" i="12"/>
  <c r="AE27" i="12"/>
  <c r="AE90" i="15"/>
  <c r="AE65" i="15"/>
  <c r="AE41" i="12"/>
  <c r="AE10" i="14"/>
  <c r="AE96" i="12"/>
  <c r="AE28" i="14"/>
  <c r="AE25" i="13"/>
  <c r="AE22" i="14"/>
  <c r="AE49" i="15"/>
  <c r="AE47" i="15"/>
  <c r="AE21" i="14"/>
  <c r="AE328" i="12"/>
  <c r="AE88" i="12"/>
  <c r="AE30" i="15"/>
  <c r="AE16" i="14"/>
  <c r="AE245" i="12"/>
  <c r="AE41" i="15"/>
  <c r="AE55" i="12"/>
  <c r="AE30" i="14"/>
  <c r="AE32" i="14"/>
  <c r="AE36" i="13"/>
  <c r="AE24" i="14"/>
  <c r="AE10" i="15"/>
  <c r="AE26" i="15"/>
  <c r="AE26" i="14"/>
  <c r="I7" i="7"/>
  <c r="I8" i="7"/>
  <c r="AE415" i="12"/>
  <c r="AE448" i="12"/>
  <c r="AE31" i="15"/>
  <c r="AE17" i="14"/>
  <c r="AE424" i="12"/>
  <c r="AE14" i="15"/>
  <c r="AE137" i="12"/>
  <c r="AE247" i="12"/>
  <c r="AE327" i="12"/>
  <c r="AE117" i="12"/>
  <c r="AE126" i="12"/>
  <c r="AE215" i="12"/>
  <c r="AE235" i="12"/>
  <c r="AE482" i="12"/>
  <c r="AE337" i="12"/>
  <c r="AE135" i="12"/>
  <c r="AE355" i="12"/>
  <c r="AE397" i="12"/>
  <c r="AE221" i="12"/>
  <c r="AE199" i="12"/>
  <c r="AE477" i="12"/>
  <c r="AE370" i="12"/>
  <c r="AE101" i="12"/>
  <c r="AE429" i="12"/>
  <c r="AE115" i="12"/>
  <c r="AE267" i="12"/>
  <c r="AE341" i="12"/>
  <c r="AE290" i="12"/>
  <c r="AE101" i="15"/>
  <c r="AE487" i="12"/>
  <c r="AE311" i="12"/>
  <c r="AE495" i="12"/>
  <c r="AE281" i="12"/>
  <c r="AE478" i="12"/>
  <c r="AE380" i="12"/>
  <c r="AE391" i="12"/>
  <c r="AE466" i="12"/>
  <c r="AE52" i="15"/>
  <c r="AE399" i="12"/>
  <c r="AE351" i="12"/>
  <c r="AE142" i="12"/>
  <c r="AE268" i="12"/>
  <c r="AE12" i="15"/>
  <c r="AE83" i="3"/>
  <c r="AE291" i="12"/>
  <c r="AE23" i="3"/>
  <c r="AE330" i="12"/>
  <c r="AE13" i="12"/>
  <c r="AE11" i="13"/>
  <c r="AE412" i="12"/>
  <c r="AE168" i="12"/>
  <c r="I10" i="7"/>
  <c r="AE21" i="12"/>
  <c r="AE312" i="12"/>
  <c r="AE393" i="12"/>
  <c r="B211" i="7"/>
  <c r="D211" i="7" s="1"/>
  <c r="AE105" i="12"/>
  <c r="AE73" i="3"/>
  <c r="AE169" i="12"/>
  <c r="AE47" i="3"/>
  <c r="AE332" i="12"/>
  <c r="AE91" i="3"/>
  <c r="AE95" i="3"/>
  <c r="AE203" i="12"/>
  <c r="B227" i="7"/>
  <c r="D227" i="7" s="1"/>
  <c r="AE59" i="12"/>
  <c r="AE333" i="12"/>
  <c r="AE76" i="12"/>
  <c r="AE165" i="12"/>
  <c r="AE213" i="12"/>
  <c r="AE34" i="3"/>
  <c r="AE87" i="15"/>
  <c r="AE276" i="12"/>
  <c r="AE101" i="3"/>
  <c r="AE75" i="3"/>
  <c r="AE443" i="12"/>
  <c r="AE72" i="3"/>
  <c r="AE70" i="3"/>
  <c r="AE97" i="3"/>
  <c r="AE188" i="12"/>
  <c r="AE87" i="3"/>
  <c r="AE315" i="12"/>
  <c r="AE200" i="12"/>
  <c r="AE68" i="3"/>
  <c r="AE46" i="12"/>
  <c r="AE185" i="12"/>
  <c r="AE80" i="3"/>
  <c r="AE305" i="12"/>
  <c r="AE67" i="3"/>
  <c r="AE49" i="12"/>
  <c r="AE16" i="12"/>
  <c r="AE88" i="3"/>
  <c r="AE9" i="3"/>
  <c r="AE227" i="12"/>
  <c r="AE494" i="12"/>
  <c r="AE347" i="12"/>
  <c r="AE104" i="12"/>
  <c r="AE56" i="12"/>
  <c r="AE419" i="12"/>
  <c r="AE12" i="3"/>
  <c r="AE100" i="3"/>
  <c r="AE159" i="12"/>
  <c r="AE300" i="12"/>
  <c r="B234" i="7"/>
  <c r="D234" i="7" s="1"/>
  <c r="B16" i="7"/>
  <c r="D16" i="7" s="1"/>
  <c r="AE61" i="3"/>
  <c r="AE35" i="13"/>
  <c r="AE356" i="12"/>
  <c r="AE38" i="12"/>
  <c r="AE465" i="12"/>
  <c r="AE61" i="12"/>
  <c r="AE75" i="12"/>
  <c r="AE232" i="12"/>
  <c r="AE7" i="12"/>
  <c r="AE212" i="12"/>
  <c r="AE433" i="12"/>
  <c r="AE473" i="12"/>
  <c r="AE21" i="16"/>
  <c r="I9" i="7"/>
  <c r="B226" i="7"/>
  <c r="D226" i="7" s="1"/>
  <c r="B217" i="7"/>
  <c r="D217" i="7" s="1"/>
  <c r="I14" i="7"/>
  <c r="B20" i="7"/>
  <c r="D20" i="7" s="1"/>
  <c r="B14" i="7"/>
  <c r="D14" i="7" s="1"/>
  <c r="AE143" i="12"/>
  <c r="AE198" i="12"/>
  <c r="AE134" i="12"/>
  <c r="B206" i="7"/>
  <c r="D206" i="7" s="1"/>
  <c r="AE394" i="12"/>
  <c r="AE449" i="12"/>
  <c r="B221" i="7"/>
  <c r="D221" i="7" s="1"/>
  <c r="AE66" i="3"/>
  <c r="AE392" i="12"/>
  <c r="AE46" i="3"/>
  <c r="B224" i="7"/>
  <c r="D224" i="7" s="1"/>
  <c r="AE110" i="12"/>
  <c r="B231" i="7"/>
  <c r="D231" i="7" s="1"/>
  <c r="AE413" i="12"/>
  <c r="AE139" i="12"/>
  <c r="B216" i="7"/>
  <c r="AE15" i="16"/>
  <c r="AE40" i="3"/>
  <c r="I12" i="7"/>
  <c r="B10" i="7"/>
  <c r="D10" i="7" s="1"/>
  <c r="B222" i="7"/>
  <c r="D222" i="7" s="1"/>
  <c r="AE61" i="15"/>
  <c r="B208" i="7"/>
  <c r="D208" i="7" s="1"/>
  <c r="AE39" i="15"/>
  <c r="B232" i="7"/>
  <c r="D232" i="7" s="1"/>
  <c r="B212" i="7"/>
  <c r="D212" i="7" s="1"/>
  <c r="AE258" i="12"/>
  <c r="I6" i="7"/>
  <c r="B13" i="7"/>
  <c r="D13" i="7" s="1"/>
  <c r="B9" i="7"/>
  <c r="D9" i="7" s="1"/>
  <c r="B199" i="7"/>
  <c r="AE91" i="15"/>
  <c r="B228" i="7"/>
  <c r="D228" i="7" s="1"/>
  <c r="AE17" i="15"/>
  <c r="B219" i="7"/>
  <c r="D219" i="7" s="1"/>
  <c r="B200" i="7"/>
  <c r="D200" i="7" s="1"/>
  <c r="B225" i="7"/>
  <c r="D225" i="7" s="1"/>
  <c r="B203" i="7"/>
  <c r="D203" i="7" s="1"/>
  <c r="B207" i="7"/>
  <c r="D207" i="7" s="1"/>
  <c r="B210" i="7"/>
  <c r="D210" i="7" s="1"/>
  <c r="AE22" i="3"/>
  <c r="B7" i="7"/>
  <c r="D7" i="7" s="1"/>
  <c r="AE241" i="12"/>
  <c r="B202" i="7"/>
  <c r="B215" i="7"/>
  <c r="D215" i="7" s="1"/>
  <c r="B18" i="7"/>
  <c r="D18" i="7" s="1"/>
  <c r="B213" i="7"/>
  <c r="AE248" i="12"/>
  <c r="B19" i="7"/>
  <c r="D19" i="7" s="1"/>
  <c r="B11" i="7"/>
  <c r="D11" i="7" s="1"/>
  <c r="B218" i="7"/>
  <c r="D218" i="7" s="1"/>
  <c r="AE36" i="3"/>
  <c r="AE388" i="12"/>
  <c r="I5" i="7"/>
  <c r="B21" i="7"/>
  <c r="AE309" i="12"/>
  <c r="B6" i="7"/>
  <c r="D6" i="7" s="1"/>
  <c r="B8" i="7"/>
  <c r="D8" i="7" s="1"/>
  <c r="B201" i="7"/>
  <c r="D201" i="7" s="1"/>
  <c r="AE191" i="12"/>
  <c r="B5" i="7"/>
  <c r="AE294" i="12"/>
  <c r="B17" i="7"/>
  <c r="D17" i="7" s="1"/>
  <c r="B209" i="7"/>
  <c r="D209" i="7" s="1"/>
  <c r="B229" i="7"/>
  <c r="D229" i="7" s="1"/>
  <c r="B15" i="7"/>
  <c r="D15" i="7" s="1"/>
  <c r="B12" i="7"/>
  <c r="D12" i="7" s="1"/>
  <c r="AE279" i="12"/>
  <c r="AE34" i="12"/>
  <c r="AE133" i="12"/>
  <c r="AE456" i="12"/>
  <c r="AE174" i="12"/>
  <c r="AE250" i="12"/>
  <c r="B230" i="7"/>
  <c r="D230" i="7" s="1"/>
  <c r="B205" i="7"/>
  <c r="D205" i="7" s="1"/>
  <c r="B220" i="7"/>
  <c r="D220" i="7" s="1"/>
  <c r="AE92" i="3"/>
  <c r="B214" i="7"/>
  <c r="D214" i="7" s="1"/>
  <c r="B22" i="7"/>
  <c r="D22" i="7" s="1"/>
  <c r="AE339" i="12"/>
  <c r="AE8" i="12"/>
  <c r="AE157" i="12"/>
  <c r="B223" i="7"/>
  <c r="D223" i="7" s="1"/>
  <c r="B233" i="7"/>
  <c r="D233" i="7" s="1"/>
  <c r="B204" i="7"/>
  <c r="D204" i="7" s="1"/>
  <c r="D89" i="7"/>
  <c r="B76" i="7"/>
  <c r="D76" i="7" s="1"/>
  <c r="B68" i="7"/>
  <c r="D68" i="7" s="1"/>
  <c r="B66" i="7"/>
  <c r="D66" i="7" s="1"/>
  <c r="B77" i="7"/>
  <c r="D77" i="7" s="1"/>
  <c r="B72" i="7"/>
  <c r="D72" i="7" s="1"/>
  <c r="B67" i="7"/>
  <c r="D67" i="7" s="1"/>
  <c r="B73" i="7"/>
  <c r="D73" i="7" s="1"/>
  <c r="B70" i="7"/>
  <c r="D70" i="7" s="1"/>
  <c r="B79" i="7"/>
  <c r="D79" i="7" s="1"/>
  <c r="B63" i="7"/>
  <c r="D63" i="7" s="1"/>
  <c r="B75" i="7"/>
  <c r="D75" i="7" s="1"/>
  <c r="B65" i="7"/>
  <c r="D65" i="7" s="1"/>
  <c r="B74" i="7"/>
  <c r="D74" i="7" s="1"/>
  <c r="B78" i="7"/>
  <c r="D78" i="7" s="1"/>
  <c r="B71" i="7"/>
  <c r="D71" i="7" s="1"/>
  <c r="B69" i="7"/>
  <c r="D69" i="7" s="1"/>
  <c r="B80" i="7"/>
  <c r="D80" i="7" s="1"/>
  <c r="B64" i="7"/>
  <c r="D64" i="7" s="1"/>
  <c r="C134" i="7" l="1"/>
  <c r="C149" i="7"/>
  <c r="C146" i="7"/>
  <c r="C139" i="7"/>
  <c r="C85" i="7"/>
  <c r="C96" i="7"/>
  <c r="C140" i="7"/>
  <c r="C138" i="7"/>
  <c r="C157" i="7"/>
  <c r="C93" i="7"/>
  <c r="C154" i="7"/>
  <c r="C86" i="7"/>
  <c r="C99" i="7"/>
  <c r="C107" i="7"/>
  <c r="C123" i="7"/>
  <c r="C141" i="7"/>
  <c r="C94" i="7"/>
  <c r="C124" i="7"/>
  <c r="C148" i="7"/>
  <c r="C111" i="7"/>
  <c r="C142" i="7"/>
  <c r="C150" i="7"/>
  <c r="C119" i="7"/>
  <c r="C103" i="7"/>
  <c r="C117" i="7"/>
  <c r="C89" i="7"/>
  <c r="C104" i="7"/>
  <c r="C137" i="7"/>
  <c r="C114" i="7"/>
  <c r="C100" i="7"/>
  <c r="C88" i="7"/>
  <c r="C135" i="7"/>
  <c r="C128" i="7"/>
  <c r="C106" i="7"/>
  <c r="C105" i="7"/>
  <c r="C108" i="7"/>
  <c r="C112" i="7"/>
  <c r="C147" i="7"/>
  <c r="C145" i="7"/>
  <c r="C113" i="7"/>
  <c r="C90" i="7"/>
  <c r="C129" i="7"/>
  <c r="C95" i="7"/>
  <c r="C144" i="7"/>
  <c r="C126" i="7"/>
  <c r="C97" i="7"/>
  <c r="C101" i="7"/>
  <c r="C115" i="7"/>
  <c r="C92" i="7"/>
  <c r="C152" i="7"/>
  <c r="C127" i="7"/>
  <c r="C156" i="7"/>
  <c r="C91" i="7"/>
  <c r="C130" i="7"/>
  <c r="C98" i="7"/>
  <c r="C109" i="7"/>
  <c r="C87" i="7"/>
  <c r="C151" i="7"/>
  <c r="C132" i="7"/>
  <c r="C133" i="7"/>
  <c r="C131" i="7"/>
  <c r="C110" i="7"/>
  <c r="C84" i="7"/>
  <c r="C116" i="7"/>
  <c r="C102" i="7"/>
  <c r="C153" i="7"/>
  <c r="C136" i="7"/>
  <c r="C122" i="7"/>
  <c r="C125" i="7"/>
  <c r="C155" i="7"/>
  <c r="C143" i="7"/>
  <c r="C118" i="7"/>
  <c r="C173" i="7"/>
  <c r="C195" i="7"/>
  <c r="C166" i="7"/>
  <c r="C177" i="7"/>
  <c r="C167" i="7"/>
  <c r="C178" i="7"/>
  <c r="C191" i="7"/>
  <c r="C174" i="7"/>
  <c r="C171" i="7"/>
  <c r="C190" i="7"/>
  <c r="C179" i="7"/>
  <c r="C193" i="7"/>
  <c r="C176" i="7"/>
  <c r="C187" i="7"/>
  <c r="C162" i="7"/>
  <c r="C169" i="7"/>
  <c r="C180" i="7"/>
  <c r="C170" i="7"/>
  <c r="C192" i="7"/>
  <c r="C165" i="7"/>
  <c r="C186" i="7"/>
  <c r="C160" i="7"/>
  <c r="C181" i="7"/>
  <c r="C161" i="7"/>
  <c r="C172" i="7"/>
  <c r="C183" i="7"/>
  <c r="C175" i="7"/>
  <c r="C188" i="7"/>
  <c r="C163" i="7"/>
  <c r="C194" i="7"/>
  <c r="C182" i="7"/>
  <c r="C185" i="7"/>
  <c r="C168" i="7"/>
  <c r="C164" i="7"/>
  <c r="C189" i="7"/>
  <c r="C184" i="7"/>
  <c r="B47" i="7"/>
  <c r="D47" i="7" s="1"/>
  <c r="C215" i="7"/>
  <c r="B60" i="7"/>
  <c r="D60" i="7" s="1"/>
  <c r="B45" i="7"/>
  <c r="D45" i="7" s="1"/>
  <c r="C209" i="7"/>
  <c r="B54" i="7"/>
  <c r="D54" i="7" s="1"/>
  <c r="C5" i="7"/>
  <c r="C24" i="7"/>
  <c r="C219" i="7"/>
  <c r="C32" i="7"/>
  <c r="C231" i="7"/>
  <c r="B49" i="7"/>
  <c r="D49" i="7" s="1"/>
  <c r="C224" i="7"/>
  <c r="B50" i="7"/>
  <c r="D50" i="7" s="1"/>
  <c r="B57" i="7"/>
  <c r="D57" i="7" s="1"/>
  <c r="B53" i="7"/>
  <c r="D53" i="7" s="1"/>
  <c r="C30" i="7"/>
  <c r="C15" i="7"/>
  <c r="C33" i="7"/>
  <c r="C14" i="7"/>
  <c r="C26" i="7"/>
  <c r="C199" i="7"/>
  <c r="C217" i="7"/>
  <c r="C29" i="7"/>
  <c r="C31" i="7"/>
  <c r="C6" i="7"/>
  <c r="C218" i="7"/>
  <c r="C25" i="7"/>
  <c r="B48" i="7"/>
  <c r="D48" i="7" s="1"/>
  <c r="C38" i="7"/>
  <c r="C19" i="7"/>
  <c r="C36" i="7"/>
  <c r="C10" i="7"/>
  <c r="B61" i="7"/>
  <c r="D61" i="7" s="1"/>
  <c r="C230" i="7"/>
  <c r="D5" i="7"/>
  <c r="C27" i="7"/>
  <c r="C225" i="7"/>
  <c r="C210" i="7"/>
  <c r="B46" i="7"/>
  <c r="C8" i="7"/>
  <c r="C226" i="7"/>
  <c r="C23" i="7"/>
  <c r="B51" i="7"/>
  <c r="D51" i="7" s="1"/>
  <c r="C208" i="7"/>
  <c r="C39" i="7"/>
  <c r="B58" i="7"/>
  <c r="C7" i="7"/>
  <c r="C22" i="7"/>
  <c r="C35" i="7"/>
  <c r="C34" i="7"/>
  <c r="C221" i="7"/>
  <c r="C233" i="7"/>
  <c r="C205" i="7"/>
  <c r="D21" i="7"/>
  <c r="C21" i="7"/>
  <c r="D213" i="7"/>
  <c r="C213" i="7"/>
  <c r="C28" i="7"/>
  <c r="C11" i="7"/>
  <c r="C40" i="7"/>
  <c r="C13" i="7"/>
  <c r="C232" i="7"/>
  <c r="C18" i="7"/>
  <c r="B56" i="7"/>
  <c r="D56" i="7" s="1"/>
  <c r="B62" i="7"/>
  <c r="D62" i="7" s="1"/>
  <c r="C220" i="7"/>
  <c r="C206" i="7"/>
  <c r="C9" i="7"/>
  <c r="C207" i="7"/>
  <c r="C37" i="7"/>
  <c r="C201" i="7"/>
  <c r="C234" i="7"/>
  <c r="D199" i="7"/>
  <c r="C211" i="7"/>
  <c r="C222" i="7"/>
  <c r="C17" i="7"/>
  <c r="C229" i="7"/>
  <c r="C203" i="7"/>
  <c r="C204" i="7"/>
  <c r="C212" i="7"/>
  <c r="C12" i="7"/>
  <c r="C200" i="7"/>
  <c r="C214" i="7"/>
  <c r="C228" i="7"/>
  <c r="C227" i="7"/>
  <c r="C16" i="7"/>
  <c r="D216" i="7"/>
  <c r="C216" i="7"/>
  <c r="C20" i="7"/>
  <c r="C223" i="7"/>
  <c r="B55" i="7"/>
  <c r="D55" i="7" s="1"/>
  <c r="B59" i="7"/>
  <c r="D59" i="7" s="1"/>
  <c r="B52" i="7"/>
  <c r="D52" i="7" s="1"/>
  <c r="D202" i="7"/>
  <c r="C202" i="7"/>
  <c r="F119" i="7" l="1"/>
  <c r="F152" i="7"/>
  <c r="F115" i="7"/>
  <c r="F84" i="7"/>
  <c r="F107" i="7"/>
  <c r="F157" i="7"/>
  <c r="F104" i="7"/>
  <c r="F103" i="7"/>
  <c r="F87" i="7"/>
  <c r="F94" i="7"/>
  <c r="F100" i="7"/>
  <c r="F148" i="7"/>
  <c r="F136" i="7"/>
  <c r="F126" i="7"/>
  <c r="F92" i="7"/>
  <c r="F140" i="7"/>
  <c r="F117" i="7"/>
  <c r="F93" i="7"/>
  <c r="F113" i="7"/>
  <c r="F114" i="7"/>
  <c r="F90" i="7"/>
  <c r="F85" i="7"/>
  <c r="F111" i="7"/>
  <c r="F95" i="7"/>
  <c r="F108" i="7"/>
  <c r="F101" i="7"/>
  <c r="F106" i="7"/>
  <c r="F102" i="7"/>
  <c r="F96" i="7"/>
  <c r="F88" i="7"/>
  <c r="F150" i="7"/>
  <c r="F146" i="7"/>
  <c r="F97" i="7"/>
  <c r="F132" i="7"/>
  <c r="F86" i="7"/>
  <c r="F89" i="7"/>
  <c r="F110" i="7"/>
  <c r="F153" i="7"/>
  <c r="F137" i="7"/>
  <c r="F98" i="7"/>
  <c r="F122" i="7"/>
  <c r="F144" i="7"/>
  <c r="F124" i="7"/>
  <c r="F118" i="7"/>
  <c r="F105" i="7"/>
  <c r="F91" i="7"/>
  <c r="F143" i="7"/>
  <c r="F142" i="7"/>
  <c r="F131" i="7"/>
  <c r="F139" i="7"/>
  <c r="F147" i="7"/>
  <c r="F155" i="7"/>
  <c r="F109" i="7"/>
  <c r="F116" i="7"/>
  <c r="F133" i="7"/>
  <c r="F154" i="7"/>
  <c r="F128" i="7"/>
  <c r="F130" i="7"/>
  <c r="F156" i="7"/>
  <c r="F99" i="7"/>
  <c r="F149" i="7"/>
  <c r="F112" i="7"/>
  <c r="F141" i="7"/>
  <c r="F138" i="7"/>
  <c r="F127" i="7"/>
  <c r="F135" i="7"/>
  <c r="F134" i="7"/>
  <c r="F129" i="7"/>
  <c r="F125" i="7"/>
  <c r="F151" i="7"/>
  <c r="F145" i="7"/>
  <c r="F123" i="7"/>
  <c r="F179" i="7"/>
  <c r="F162" i="7"/>
  <c r="F160" i="7"/>
  <c r="F192" i="7"/>
  <c r="F194" i="7"/>
  <c r="F167" i="7"/>
  <c r="F164" i="7"/>
  <c r="F171" i="7"/>
  <c r="F163" i="7"/>
  <c r="F165" i="7"/>
  <c r="F181" i="7"/>
  <c r="F170" i="7"/>
  <c r="F186" i="7"/>
  <c r="F189" i="7"/>
  <c r="F182" i="7"/>
  <c r="F161" i="7"/>
  <c r="F175" i="7"/>
  <c r="F169" i="7"/>
  <c r="F185" i="7"/>
  <c r="F177" i="7"/>
  <c r="F173" i="7"/>
  <c r="F178" i="7"/>
  <c r="F187" i="7"/>
  <c r="F188" i="7"/>
  <c r="F183" i="7"/>
  <c r="F174" i="7"/>
  <c r="F172" i="7"/>
  <c r="F190" i="7"/>
  <c r="F168" i="7"/>
  <c r="F184" i="7"/>
  <c r="F180" i="7"/>
  <c r="F166" i="7"/>
  <c r="F176" i="7"/>
  <c r="F191" i="7"/>
  <c r="F193" i="7"/>
  <c r="F195" i="7"/>
  <c r="F14" i="7"/>
  <c r="F19" i="7"/>
  <c r="F9" i="7"/>
  <c r="F16" i="7"/>
  <c r="F7" i="7"/>
  <c r="F21" i="7"/>
  <c r="F10" i="7"/>
  <c r="F20" i="7"/>
  <c r="F22" i="7"/>
  <c r="F228" i="7"/>
  <c r="F34" i="7"/>
  <c r="F202" i="7"/>
  <c r="F203" i="7"/>
  <c r="F229" i="7"/>
  <c r="F201" i="7"/>
  <c r="F199" i="7"/>
  <c r="F35" i="7"/>
  <c r="F233" i="7"/>
  <c r="F23" i="7"/>
  <c r="F37" i="7"/>
  <c r="F212" i="7"/>
  <c r="F221" i="7"/>
  <c r="C66" i="7"/>
  <c r="C46" i="7"/>
  <c r="C50" i="7"/>
  <c r="C68" i="7"/>
  <c r="F227" i="7"/>
  <c r="C54" i="7"/>
  <c r="F220" i="7"/>
  <c r="C55" i="7"/>
  <c r="F207" i="7"/>
  <c r="F38" i="7"/>
  <c r="F211" i="7"/>
  <c r="C65" i="7"/>
  <c r="F36" i="7"/>
  <c r="F225" i="7"/>
  <c r="F213" i="7"/>
  <c r="F216" i="7"/>
  <c r="C77" i="7"/>
  <c r="C59" i="7"/>
  <c r="F6" i="7"/>
  <c r="F226" i="7"/>
  <c r="F5" i="7"/>
  <c r="C74" i="7"/>
  <c r="C76" i="7"/>
  <c r="C75" i="7"/>
  <c r="C62" i="7"/>
  <c r="F204" i="7"/>
  <c r="C79" i="7"/>
  <c r="C47" i="7"/>
  <c r="F223" i="7"/>
  <c r="C61" i="7"/>
  <c r="F215" i="7"/>
  <c r="F208" i="7"/>
  <c r="C52" i="7"/>
  <c r="C51" i="7"/>
  <c r="F30" i="7"/>
  <c r="F18" i="7"/>
  <c r="F31" i="7"/>
  <c r="F8" i="7"/>
  <c r="D46" i="7"/>
  <c r="C67" i="7"/>
  <c r="C72" i="7"/>
  <c r="F234" i="7"/>
  <c r="C70" i="7"/>
  <c r="F232" i="7"/>
  <c r="F210" i="7"/>
  <c r="F231" i="7"/>
  <c r="F209" i="7"/>
  <c r="C64" i="7"/>
  <c r="F27" i="7"/>
  <c r="F29" i="7"/>
  <c r="C45" i="7"/>
  <c r="F230" i="7"/>
  <c r="F222" i="7"/>
  <c r="F15" i="7"/>
  <c r="F32" i="7"/>
  <c r="F205" i="7"/>
  <c r="C80" i="7"/>
  <c r="C73" i="7"/>
  <c r="C69" i="7"/>
  <c r="C48" i="7"/>
  <c r="F219" i="7"/>
  <c r="D58" i="7"/>
  <c r="C58" i="7"/>
  <c r="F40" i="7"/>
  <c r="C57" i="7"/>
  <c r="C49" i="7"/>
  <c r="C63" i="7"/>
  <c r="C60" i="7"/>
  <c r="F25" i="7"/>
  <c r="F24" i="7"/>
  <c r="F224" i="7"/>
  <c r="F17" i="7"/>
  <c r="F39" i="7"/>
  <c r="F33" i="7"/>
  <c r="C56" i="7"/>
  <c r="F13" i="7"/>
  <c r="C78" i="7"/>
  <c r="F218" i="7"/>
  <c r="C71" i="7"/>
  <c r="C53" i="7"/>
  <c r="F200" i="7"/>
  <c r="F11" i="7"/>
  <c r="F217" i="7"/>
  <c r="F206" i="7"/>
  <c r="F12" i="7"/>
  <c r="F28" i="7"/>
  <c r="F26" i="7"/>
  <c r="F214" i="7"/>
  <c r="F50" i="7" l="1"/>
  <c r="AD50" i="8" s="1"/>
  <c r="AB50" i="8" s="1"/>
  <c r="F52" i="7"/>
  <c r="AD52" i="8" s="1"/>
  <c r="AT52" i="8" s="1"/>
  <c r="F72" i="7"/>
  <c r="AD72" i="8" s="1"/>
  <c r="AY72" i="8" s="1"/>
  <c r="F71" i="7"/>
  <c r="AD71" i="8" s="1"/>
  <c r="BH71" i="8" s="1"/>
  <c r="F58" i="7"/>
  <c r="AD58" i="8" s="1"/>
  <c r="F56" i="7"/>
  <c r="AD56" i="8" s="1"/>
  <c r="F79" i="7"/>
  <c r="AD79" i="8" s="1"/>
  <c r="F70" i="7"/>
  <c r="AD70" i="8" s="1"/>
  <c r="F54" i="7"/>
  <c r="AD54" i="8" s="1"/>
  <c r="K9" i="8" s="1"/>
  <c r="F62" i="7"/>
  <c r="AD62" i="8" s="1"/>
  <c r="F47" i="7"/>
  <c r="AD47" i="8" s="1"/>
  <c r="F57" i="7"/>
  <c r="AD57" i="8" s="1"/>
  <c r="F63" i="7"/>
  <c r="AD63" i="8" s="1"/>
  <c r="BN63" i="8" s="1"/>
  <c r="F46" i="7"/>
  <c r="AD46" i="8" s="1"/>
  <c r="BC46" i="8" s="1"/>
  <c r="F68" i="7"/>
  <c r="AD68" i="8" s="1"/>
  <c r="Q19" i="8" s="1"/>
  <c r="R23" i="8" s="1"/>
  <c r="F59" i="7"/>
  <c r="AD59" i="8" s="1"/>
  <c r="AJ59" i="8" s="1"/>
  <c r="F67" i="7"/>
  <c r="AD67" i="8" s="1"/>
  <c r="AP67" i="8" s="1"/>
  <c r="AE67" i="8" s="1"/>
  <c r="F76" i="7"/>
  <c r="AD76" i="8" s="1"/>
  <c r="AZ76" i="8" s="1"/>
  <c r="F49" i="7"/>
  <c r="AD49" i="8" s="1"/>
  <c r="AK49" i="8" s="1"/>
  <c r="AJ72" i="8"/>
  <c r="F48" i="7"/>
  <c r="AD48" i="8" s="1"/>
  <c r="AM48" i="8" s="1"/>
  <c r="F45" i="7"/>
  <c r="AD45" i="8" s="1"/>
  <c r="BN45" i="8" s="1"/>
  <c r="F77" i="7"/>
  <c r="AD77" i="8" s="1"/>
  <c r="BB77" i="8" s="1"/>
  <c r="F75" i="7"/>
  <c r="AD75" i="8" s="1"/>
  <c r="BO75" i="8" s="1"/>
  <c r="F78" i="7"/>
  <c r="AD78" i="8" s="1"/>
  <c r="F55" i="7"/>
  <c r="AD55" i="8" s="1"/>
  <c r="F66" i="7"/>
  <c r="AD66" i="8" s="1"/>
  <c r="F73" i="7"/>
  <c r="AD73" i="8" s="1"/>
  <c r="F61" i="7"/>
  <c r="AD61" i="8" s="1"/>
  <c r="F80" i="7"/>
  <c r="AD80" i="8" s="1"/>
  <c r="F51" i="7"/>
  <c r="AD51" i="8" s="1"/>
  <c r="F64" i="7"/>
  <c r="AD64" i="8" s="1"/>
  <c r="F65" i="7"/>
  <c r="AD65" i="8" s="1"/>
  <c r="F74" i="7"/>
  <c r="AD74" i="8" s="1"/>
  <c r="F69" i="7"/>
  <c r="AD69" i="8" s="1"/>
  <c r="F60" i="7"/>
  <c r="AD60" i="8" s="1"/>
  <c r="F53" i="7"/>
  <c r="AD53" i="8" s="1"/>
  <c r="AL52" i="8"/>
  <c r="BM50" i="8"/>
  <c r="BB52" i="8"/>
  <c r="BM52" i="8"/>
  <c r="AO52" i="8"/>
  <c r="AH52" i="8"/>
  <c r="BJ50" i="8"/>
  <c r="BA50" i="8"/>
  <c r="AZ52" i="8"/>
  <c r="AJ52" i="8"/>
  <c r="AK52" i="8"/>
  <c r="AV52" i="8"/>
  <c r="AS50" i="8"/>
  <c r="AF52" i="8"/>
  <c r="AS52" i="8"/>
  <c r="AX52" i="8"/>
  <c r="BL52" i="8"/>
  <c r="BF52" i="8"/>
  <c r="BC49" i="8"/>
  <c r="AU52" i="8"/>
  <c r="BJ52" i="8"/>
  <c r="AR50" i="8" l="1"/>
  <c r="BD50" i="8"/>
  <c r="AG50" i="8"/>
  <c r="AV50" i="8"/>
  <c r="BG50" i="8"/>
  <c r="BN50" i="8"/>
  <c r="AQ67" i="8"/>
  <c r="Q4" i="8"/>
  <c r="R8" i="8" s="1"/>
  <c r="AU50" i="8"/>
  <c r="BH50" i="8"/>
  <c r="AW50" i="8"/>
  <c r="BE50" i="8"/>
  <c r="AP50" i="8"/>
  <c r="AE50" i="8" s="1"/>
  <c r="AL50" i="8"/>
  <c r="AN50" i="8"/>
  <c r="AO50" i="8"/>
  <c r="BI50" i="8"/>
  <c r="BO50" i="8"/>
  <c r="BC50" i="8"/>
  <c r="AQ50" i="8"/>
  <c r="AB76" i="8"/>
  <c r="AF76" i="8"/>
  <c r="BG49" i="8"/>
  <c r="BN52" i="8"/>
  <c r="BH46" i="8"/>
  <c r="AZ71" i="8"/>
  <c r="BJ63" i="8"/>
  <c r="AT71" i="8"/>
  <c r="AX46" i="8"/>
  <c r="B19" i="8"/>
  <c r="C23" i="8" s="1"/>
  <c r="AY68" i="8"/>
  <c r="BB68" i="8"/>
  <c r="BJ46" i="8"/>
  <c r="BF68" i="8"/>
  <c r="BI68" i="8"/>
  <c r="AH46" i="8"/>
  <c r="AT68" i="8"/>
  <c r="BE68" i="8"/>
  <c r="BL68" i="8"/>
  <c r="AV68" i="8"/>
  <c r="AX68" i="8"/>
  <c r="AK68" i="8"/>
  <c r="AS68" i="8"/>
  <c r="AB46" i="8"/>
  <c r="AZ50" i="8"/>
  <c r="AQ46" i="8"/>
  <c r="AR49" i="8"/>
  <c r="BK50" i="8"/>
  <c r="AJ49" i="8"/>
  <c r="BF50" i="8"/>
  <c r="AX50" i="8"/>
  <c r="AS77" i="8"/>
  <c r="AH50" i="8"/>
  <c r="AF67" i="8"/>
  <c r="AK67" i="8"/>
  <c r="AL77" i="8"/>
  <c r="AK77" i="8"/>
  <c r="BJ54" i="8"/>
  <c r="BC68" i="8"/>
  <c r="AR68" i="8"/>
  <c r="AU68" i="8"/>
  <c r="AZ68" i="8"/>
  <c r="BB50" i="8"/>
  <c r="AO68" i="8"/>
  <c r="BO76" i="8"/>
  <c r="AI68" i="8"/>
  <c r="BA68" i="8"/>
  <c r="AF45" i="8"/>
  <c r="B29" i="8"/>
  <c r="D33" i="8" s="1"/>
  <c r="BI59" i="8"/>
  <c r="AH68" i="8"/>
  <c r="AX76" i="8"/>
  <c r="AN68" i="8"/>
  <c r="BN68" i="8"/>
  <c r="AF68" i="8"/>
  <c r="BJ68" i="8"/>
  <c r="BM68" i="8"/>
  <c r="BD45" i="8"/>
  <c r="AM68" i="8"/>
  <c r="AL68" i="8"/>
  <c r="AP68" i="8"/>
  <c r="AE68" i="8" s="1"/>
  <c r="AW68" i="8"/>
  <c r="AS67" i="8"/>
  <c r="AM77" i="8"/>
  <c r="AR72" i="8"/>
  <c r="AG59" i="8"/>
  <c r="AF50" i="8"/>
  <c r="BM72" i="8"/>
  <c r="BB67" i="8"/>
  <c r="AL67" i="8"/>
  <c r="BJ67" i="8"/>
  <c r="BE45" i="8"/>
  <c r="BF77" i="8"/>
  <c r="BF67" i="8"/>
  <c r="BA67" i="8"/>
  <c r="AO45" i="8"/>
  <c r="BH54" i="8"/>
  <c r="BM54" i="8"/>
  <c r="AI59" i="8"/>
  <c r="AG52" i="8"/>
  <c r="BK67" i="8"/>
  <c r="AI67" i="8"/>
  <c r="N19" i="8"/>
  <c r="P21" i="8" s="1"/>
  <c r="AR52" i="8"/>
  <c r="BH77" i="8"/>
  <c r="AH45" i="8"/>
  <c r="BH67" i="8"/>
  <c r="BC67" i="8"/>
  <c r="AS54" i="8"/>
  <c r="AR54" i="8"/>
  <c r="BG77" i="8"/>
  <c r="BO52" i="8"/>
  <c r="BO67" i="8"/>
  <c r="AW52" i="8"/>
  <c r="AQ52" i="8"/>
  <c r="BK72" i="8"/>
  <c r="BL72" i="8"/>
  <c r="AW72" i="8"/>
  <c r="AQ77" i="8"/>
  <c r="BG67" i="8"/>
  <c r="AT54" i="8"/>
  <c r="AX54" i="8"/>
  <c r="AX67" i="8"/>
  <c r="BF72" i="8"/>
  <c r="AU72" i="8"/>
  <c r="AG77" i="8"/>
  <c r="AN52" i="8"/>
  <c r="AH67" i="8"/>
  <c r="BL67" i="8"/>
  <c r="BD77" i="8"/>
  <c r="BA52" i="8"/>
  <c r="BL45" i="8"/>
  <c r="AM54" i="8"/>
  <c r="AJ77" i="8"/>
  <c r="AV45" i="8"/>
  <c r="BG52" i="8"/>
  <c r="AZ59" i="8"/>
  <c r="E9" i="8"/>
  <c r="E13" i="8" s="1"/>
  <c r="AV67" i="8"/>
  <c r="BE52" i="8"/>
  <c r="AI72" i="8"/>
  <c r="BN67" i="8"/>
  <c r="BO77" i="8"/>
  <c r="H29" i="8"/>
  <c r="I29" i="8" s="1"/>
  <c r="BK45" i="8"/>
  <c r="BA77" i="8"/>
  <c r="AK45" i="8"/>
  <c r="AY52" i="8"/>
  <c r="BE67" i="8"/>
  <c r="AF77" i="8"/>
  <c r="BI52" i="8"/>
  <c r="BK52" i="8"/>
  <c r="BM67" i="8"/>
  <c r="AB54" i="8"/>
  <c r="AT67" i="8"/>
  <c r="AX77" i="8"/>
  <c r="AI77" i="8"/>
  <c r="AB52" i="8"/>
  <c r="BK77" i="8"/>
  <c r="BD52" i="8"/>
  <c r="AZ67" i="8"/>
  <c r="AI52" i="8"/>
  <c r="AK50" i="8"/>
  <c r="AM50" i="8"/>
  <c r="AI50" i="8"/>
  <c r="K24" i="8"/>
  <c r="K26" i="8" s="1"/>
  <c r="BI67" i="8"/>
  <c r="AV77" i="8"/>
  <c r="BO54" i="8"/>
  <c r="BB72" i="8"/>
  <c r="AR67" i="8"/>
  <c r="AR77" i="8"/>
  <c r="BH52" i="8"/>
  <c r="AN67" i="8"/>
  <c r="BC77" i="8"/>
  <c r="AM52" i="8"/>
  <c r="BD54" i="8"/>
  <c r="AP52" i="8"/>
  <c r="AE52" i="8" s="1"/>
  <c r="BM77" i="8"/>
  <c r="BC52" i="8"/>
  <c r="BH72" i="8"/>
  <c r="AV72" i="8"/>
  <c r="AF71" i="8"/>
  <c r="AS71" i="8"/>
  <c r="BB71" i="8"/>
  <c r="AV71" i="8"/>
  <c r="BE75" i="8"/>
  <c r="BC75" i="8"/>
  <c r="AW71" i="8"/>
  <c r="AY71" i="8"/>
  <c r="AP75" i="8"/>
  <c r="AE75" i="8" s="1"/>
  <c r="AB49" i="8"/>
  <c r="AP46" i="8"/>
  <c r="AE46" i="8" s="1"/>
  <c r="AS46" i="8"/>
  <c r="AH76" i="8"/>
  <c r="AZ75" i="8"/>
  <c r="AO49" i="8"/>
  <c r="BK46" i="8"/>
  <c r="BL71" i="8"/>
  <c r="AV46" i="8"/>
  <c r="AB75" i="8"/>
  <c r="AZ49" i="8"/>
  <c r="BD67" i="8"/>
  <c r="BI71" i="8"/>
  <c r="BL50" i="8"/>
  <c r="AG72" i="8"/>
  <c r="AT50" i="8"/>
  <c r="BI76" i="8"/>
  <c r="AW76" i="8"/>
  <c r="AI75" i="8"/>
  <c r="AH75" i="8"/>
  <c r="BG75" i="8"/>
  <c r="BM71" i="8"/>
  <c r="AW46" i="8"/>
  <c r="AF75" i="8"/>
  <c r="AZ46" i="8"/>
  <c r="BJ76" i="8"/>
  <c r="BF46" i="8"/>
  <c r="BF71" i="8"/>
  <c r="AI71" i="8"/>
  <c r="BB46" i="8"/>
  <c r="AZ45" i="8"/>
  <c r="AJ46" i="8"/>
  <c r="AO46" i="8"/>
  <c r="AY50" i="8"/>
  <c r="AJ50" i="8"/>
  <c r="BN72" i="8"/>
  <c r="AH72" i="8"/>
  <c r="AN71" i="8"/>
  <c r="BK71" i="8"/>
  <c r="AS49" i="8"/>
  <c r="BG48" i="8"/>
  <c r="BF76" i="8"/>
  <c r="BI46" i="8"/>
  <c r="BG71" i="8"/>
  <c r="AV75" i="8"/>
  <c r="AQ76" i="8"/>
  <c r="AX75" i="8"/>
  <c r="H24" i="8"/>
  <c r="I24" i="8" s="1"/>
  <c r="BJ71" i="8"/>
  <c r="BM76" i="8"/>
  <c r="BN71" i="8"/>
  <c r="AR71" i="8"/>
  <c r="AX71" i="8"/>
  <c r="BM75" i="8"/>
  <c r="BM46" i="8"/>
  <c r="BD46" i="8"/>
  <c r="AQ75" i="8"/>
  <c r="AT49" i="8"/>
  <c r="AS75" i="8"/>
  <c r="BN46" i="8"/>
  <c r="BB75" i="8"/>
  <c r="BL49" i="8"/>
  <c r="AM71" i="8"/>
  <c r="BL46" i="8"/>
  <c r="AG46" i="8"/>
  <c r="BC76" i="8"/>
  <c r="AW49" i="8"/>
  <c r="AX49" i="8"/>
  <c r="BH75" i="8"/>
  <c r="BD71" i="8"/>
  <c r="BI72" i="8"/>
  <c r="AP71" i="8"/>
  <c r="AE71" i="8" s="1"/>
  <c r="BD48" i="8"/>
  <c r="BD75" i="8"/>
  <c r="BO49" i="8"/>
  <c r="BO72" i="8"/>
  <c r="AN72" i="8"/>
  <c r="AU71" i="8"/>
  <c r="AL71" i="8"/>
  <c r="AT46" i="8"/>
  <c r="AN46" i="8"/>
  <c r="AT48" i="8"/>
  <c r="BE46" i="8"/>
  <c r="BJ75" i="8"/>
  <c r="BA46" i="8"/>
  <c r="BG72" i="8"/>
  <c r="BA72" i="8"/>
  <c r="AB71" i="8"/>
  <c r="BG46" i="8"/>
  <c r="AL46" i="8"/>
  <c r="AU46" i="8"/>
  <c r="BC71" i="8"/>
  <c r="AP72" i="8"/>
  <c r="AE72" i="8" s="1"/>
  <c r="AO72" i="8"/>
  <c r="AF72" i="8"/>
  <c r="AH71" i="8"/>
  <c r="AG71" i="8"/>
  <c r="AO71" i="8"/>
  <c r="BA71" i="8"/>
  <c r="BO46" i="8"/>
  <c r="BD72" i="8"/>
  <c r="AZ72" i="8"/>
  <c r="AS72" i="8"/>
  <c r="AX72" i="8"/>
  <c r="AJ71" i="8"/>
  <c r="BO71" i="8"/>
  <c r="AM46" i="8"/>
  <c r="AF49" i="8"/>
  <c r="AI46" i="8"/>
  <c r="AY46" i="8"/>
  <c r="AK72" i="8"/>
  <c r="BE72" i="8"/>
  <c r="AL72" i="8"/>
  <c r="BJ72" i="8"/>
  <c r="BC72" i="8"/>
  <c r="AQ71" i="8"/>
  <c r="BE71" i="8"/>
  <c r="AM72" i="8"/>
  <c r="AT72" i="8"/>
  <c r="AQ72" i="8"/>
  <c r="AB72" i="8"/>
  <c r="AK71" i="8"/>
  <c r="AX63" i="8"/>
  <c r="BK63" i="8"/>
  <c r="AS63" i="8"/>
  <c r="AT63" i="8"/>
  <c r="B4" i="8"/>
  <c r="BG45" i="8"/>
  <c r="BA45" i="8"/>
  <c r="AR45" i="8"/>
  <c r="AS45" i="8"/>
  <c r="BO45" i="8"/>
  <c r="AP45" i="8"/>
  <c r="AE45" i="8" s="1"/>
  <c r="BF45" i="8"/>
  <c r="AB45" i="8"/>
  <c r="BM45" i="8"/>
  <c r="AG45" i="8"/>
  <c r="AX45" i="8"/>
  <c r="BB45" i="8"/>
  <c r="AQ45" i="8"/>
  <c r="AJ45" i="8"/>
  <c r="AZ70" i="8"/>
  <c r="E24" i="8"/>
  <c r="AT70" i="8"/>
  <c r="BB70" i="8"/>
  <c r="AY70" i="8"/>
  <c r="BF70" i="8"/>
  <c r="BN70" i="8"/>
  <c r="AI70" i="8"/>
  <c r="AP70" i="8"/>
  <c r="AE70" i="8" s="1"/>
  <c r="AU70" i="8"/>
  <c r="AJ70" i="8"/>
  <c r="BE70" i="8"/>
  <c r="BM70" i="8"/>
  <c r="BO70" i="8"/>
  <c r="AL70" i="8"/>
  <c r="BI70" i="8"/>
  <c r="AM70" i="8"/>
  <c r="BL70" i="8"/>
  <c r="AR70" i="8"/>
  <c r="BC70" i="8"/>
  <c r="AH70" i="8"/>
  <c r="AX70" i="8"/>
  <c r="AG70" i="8"/>
  <c r="AQ70" i="8"/>
  <c r="AB70" i="8"/>
  <c r="AO70" i="8"/>
  <c r="AK70" i="8"/>
  <c r="BJ70" i="8"/>
  <c r="BK70" i="8"/>
  <c r="BD70" i="8"/>
  <c r="AS70" i="8"/>
  <c r="AV70" i="8"/>
  <c r="AN70" i="8"/>
  <c r="AW70" i="8"/>
  <c r="BA70" i="8"/>
  <c r="BG70" i="8"/>
  <c r="BH70" i="8"/>
  <c r="AF70" i="8"/>
  <c r="BM63" i="8"/>
  <c r="BH45" i="8"/>
  <c r="AO63" i="8"/>
  <c r="AG75" i="8"/>
  <c r="AP53" i="8"/>
  <c r="AE53" i="8" s="1"/>
  <c r="AU53" i="8"/>
  <c r="BI53" i="8"/>
  <c r="BO53" i="8"/>
  <c r="BJ53" i="8"/>
  <c r="AH53" i="8"/>
  <c r="BE53" i="8"/>
  <c r="BK53" i="8"/>
  <c r="AY53" i="8"/>
  <c r="BB53" i="8"/>
  <c r="BD53" i="8"/>
  <c r="BF53" i="8"/>
  <c r="AF53" i="8"/>
  <c r="BM53" i="8"/>
  <c r="H9" i="8"/>
  <c r="AV53" i="8"/>
  <c r="AM53" i="8"/>
  <c r="BC53" i="8"/>
  <c r="AW53" i="8"/>
  <c r="AL53" i="8"/>
  <c r="BG53" i="8"/>
  <c r="AK53" i="8"/>
  <c r="AR53" i="8"/>
  <c r="AT53" i="8"/>
  <c r="AI53" i="8"/>
  <c r="AO53" i="8"/>
  <c r="BN53" i="8"/>
  <c r="BH53" i="8"/>
  <c r="AS53" i="8"/>
  <c r="AJ53" i="8"/>
  <c r="BA53" i="8"/>
  <c r="AQ53" i="8"/>
  <c r="BL53" i="8"/>
  <c r="AX53" i="8"/>
  <c r="AB53" i="8"/>
  <c r="AZ53" i="8"/>
  <c r="AN53" i="8"/>
  <c r="AG53" i="8"/>
  <c r="BI61" i="8"/>
  <c r="BL61" i="8"/>
  <c r="AH61" i="8"/>
  <c r="AT61" i="8"/>
  <c r="BB61" i="8"/>
  <c r="AY61" i="8"/>
  <c r="BO61" i="8"/>
  <c r="AQ61" i="8"/>
  <c r="N14" i="8"/>
  <c r="AF61" i="8"/>
  <c r="AV61" i="8"/>
  <c r="AL61" i="8"/>
  <c r="BE61" i="8"/>
  <c r="AX61" i="8"/>
  <c r="AR61" i="8"/>
  <c r="AO61" i="8"/>
  <c r="AI61" i="8"/>
  <c r="AK61" i="8"/>
  <c r="AB61" i="8"/>
  <c r="BK61" i="8"/>
  <c r="AM61" i="8"/>
  <c r="BF61" i="8"/>
  <c r="BC61" i="8"/>
  <c r="AP61" i="8"/>
  <c r="AE61" i="8" s="1"/>
  <c r="BM61" i="8"/>
  <c r="AZ61" i="8"/>
  <c r="BJ61" i="8"/>
  <c r="BN61" i="8"/>
  <c r="BH61" i="8"/>
  <c r="AN61" i="8"/>
  <c r="AS61" i="8"/>
  <c r="BA61" i="8"/>
  <c r="AJ61" i="8"/>
  <c r="AW61" i="8"/>
  <c r="BD61" i="8"/>
  <c r="AG61" i="8"/>
  <c r="AU61" i="8"/>
  <c r="BG61" i="8"/>
  <c r="BG68" i="8"/>
  <c r="AJ68" i="8"/>
  <c r="BH68" i="8"/>
  <c r="BK68" i="8"/>
  <c r="AB68" i="8"/>
  <c r="AQ68" i="8"/>
  <c r="BO68" i="8"/>
  <c r="BD68" i="8"/>
  <c r="AG68" i="8"/>
  <c r="AN79" i="8"/>
  <c r="BH79" i="8"/>
  <c r="AU79" i="8"/>
  <c r="AK79" i="8"/>
  <c r="AS79" i="8"/>
  <c r="AY79" i="8"/>
  <c r="BM79" i="8"/>
  <c r="AQ79" i="8"/>
  <c r="BG79" i="8"/>
  <c r="BA79" i="8"/>
  <c r="AX79" i="8"/>
  <c r="AW79" i="8"/>
  <c r="AG79" i="8"/>
  <c r="AM79" i="8"/>
  <c r="BE79" i="8"/>
  <c r="AP79" i="8"/>
  <c r="AE79" i="8" s="1"/>
  <c r="BD79" i="8"/>
  <c r="AI79" i="8"/>
  <c r="BF79" i="8"/>
  <c r="AR79" i="8"/>
  <c r="AL79" i="8"/>
  <c r="BI79" i="8"/>
  <c r="AO79" i="8"/>
  <c r="BK79" i="8"/>
  <c r="BO79" i="8"/>
  <c r="AF79" i="8"/>
  <c r="AB79" i="8"/>
  <c r="AZ79" i="8"/>
  <c r="AT79" i="8"/>
  <c r="BN79" i="8"/>
  <c r="AH79" i="8"/>
  <c r="AV79" i="8"/>
  <c r="N29" i="8"/>
  <c r="BL79" i="8"/>
  <c r="AJ79" i="8"/>
  <c r="BJ79" i="8"/>
  <c r="BC79" i="8"/>
  <c r="BB79" i="8"/>
  <c r="AS80" i="8"/>
  <c r="AV80" i="8"/>
  <c r="AB80" i="8"/>
  <c r="AT80" i="8"/>
  <c r="BC80" i="8"/>
  <c r="AU80" i="8"/>
  <c r="BA80" i="8"/>
  <c r="AH80" i="8"/>
  <c r="AY80" i="8"/>
  <c r="AZ80" i="8"/>
  <c r="BJ80" i="8"/>
  <c r="BD80" i="8"/>
  <c r="AG80" i="8"/>
  <c r="BF80" i="8"/>
  <c r="AM80" i="8"/>
  <c r="BE80" i="8"/>
  <c r="AJ80" i="8"/>
  <c r="AF80" i="8"/>
  <c r="BM80" i="8"/>
  <c r="BG80" i="8"/>
  <c r="Q29" i="8"/>
  <c r="BO80" i="8"/>
  <c r="AI80" i="8"/>
  <c r="BN80" i="8"/>
  <c r="AP80" i="8"/>
  <c r="AE80" i="8" s="1"/>
  <c r="AQ80" i="8"/>
  <c r="AK80" i="8"/>
  <c r="AN80" i="8"/>
  <c r="AR80" i="8"/>
  <c r="BI80" i="8"/>
  <c r="AX80" i="8"/>
  <c r="BH80" i="8"/>
  <c r="BK80" i="8"/>
  <c r="BL80" i="8"/>
  <c r="AW80" i="8"/>
  <c r="BB80" i="8"/>
  <c r="AO80" i="8"/>
  <c r="AL80" i="8"/>
  <c r="BL59" i="8"/>
  <c r="AB59" i="8"/>
  <c r="AM59" i="8"/>
  <c r="BC59" i="8"/>
  <c r="AF59" i="8"/>
  <c r="BM59" i="8"/>
  <c r="AX59" i="8"/>
  <c r="BN59" i="8"/>
  <c r="AP59" i="8"/>
  <c r="AE59" i="8" s="1"/>
  <c r="AU59" i="8"/>
  <c r="BO59" i="8"/>
  <c r="BE59" i="8"/>
  <c r="BA59" i="8"/>
  <c r="AN59" i="8"/>
  <c r="AK59" i="8"/>
  <c r="AY59" i="8"/>
  <c r="AH59" i="8"/>
  <c r="BG59" i="8"/>
  <c r="AL59" i="8"/>
  <c r="AN45" i="8"/>
  <c r="AV59" i="8"/>
  <c r="BO63" i="8"/>
  <c r="BH59" i="8"/>
  <c r="AJ63" i="8"/>
  <c r="AI45" i="8"/>
  <c r="AU63" i="8"/>
  <c r="BD59" i="8"/>
  <c r="BK75" i="8"/>
  <c r="BC45" i="8"/>
  <c r="AT45" i="8"/>
  <c r="AQ60" i="8"/>
  <c r="BD60" i="8"/>
  <c r="AP60" i="8"/>
  <c r="AE60" i="8" s="1"/>
  <c r="BE60" i="8"/>
  <c r="AI60" i="8"/>
  <c r="BH60" i="8"/>
  <c r="AG60" i="8"/>
  <c r="AY60" i="8"/>
  <c r="AU60" i="8"/>
  <c r="BA60" i="8"/>
  <c r="AW60" i="8"/>
  <c r="AT60" i="8"/>
  <c r="AF60" i="8"/>
  <c r="AR60" i="8"/>
  <c r="AN60" i="8"/>
  <c r="AK60" i="8"/>
  <c r="AZ60" i="8"/>
  <c r="AV60" i="8"/>
  <c r="AL60" i="8"/>
  <c r="AJ60" i="8"/>
  <c r="AS60" i="8"/>
  <c r="BJ60" i="8"/>
  <c r="BC60" i="8"/>
  <c r="AM60" i="8"/>
  <c r="BF60" i="8"/>
  <c r="AH60" i="8"/>
  <c r="AB60" i="8"/>
  <c r="AO60" i="8"/>
  <c r="BO60" i="8"/>
  <c r="BB60" i="8"/>
  <c r="BG60" i="8"/>
  <c r="K14" i="8"/>
  <c r="BK60" i="8"/>
  <c r="BM60" i="8"/>
  <c r="BI60" i="8"/>
  <c r="AX60" i="8"/>
  <c r="BN60" i="8"/>
  <c r="BL60" i="8"/>
  <c r="AZ73" i="8"/>
  <c r="BO73" i="8"/>
  <c r="BM73" i="8"/>
  <c r="AJ73" i="8"/>
  <c r="BC73" i="8"/>
  <c r="BB73" i="8"/>
  <c r="AR73" i="8"/>
  <c r="AK73" i="8"/>
  <c r="BI73" i="8"/>
  <c r="BF73" i="8"/>
  <c r="BE73" i="8"/>
  <c r="AF73" i="8"/>
  <c r="AN73" i="8"/>
  <c r="AM73" i="8"/>
  <c r="AW73" i="8"/>
  <c r="AG73" i="8"/>
  <c r="BD73" i="8"/>
  <c r="AL73" i="8"/>
  <c r="AV73" i="8"/>
  <c r="AH73" i="8"/>
  <c r="AU73" i="8"/>
  <c r="AQ73" i="8"/>
  <c r="AP73" i="8"/>
  <c r="AE73" i="8" s="1"/>
  <c r="BL73" i="8"/>
  <c r="AT73" i="8"/>
  <c r="BH73" i="8"/>
  <c r="AX73" i="8"/>
  <c r="BJ73" i="8"/>
  <c r="AO73" i="8"/>
  <c r="BG73" i="8"/>
  <c r="AI73" i="8"/>
  <c r="AY73" i="8"/>
  <c r="AS73" i="8"/>
  <c r="BN73" i="8"/>
  <c r="BA73" i="8"/>
  <c r="N24" i="8"/>
  <c r="AB73" i="8"/>
  <c r="BK73" i="8"/>
  <c r="BC48" i="8"/>
  <c r="AQ48" i="8"/>
  <c r="AB48" i="8"/>
  <c r="BF48" i="8"/>
  <c r="AL48" i="8"/>
  <c r="BJ48" i="8"/>
  <c r="BI48" i="8"/>
  <c r="BK48" i="8"/>
  <c r="AO48" i="8"/>
  <c r="AH48" i="8"/>
  <c r="AI48" i="8"/>
  <c r="BA48" i="8"/>
  <c r="BH48" i="8"/>
  <c r="AZ48" i="8"/>
  <c r="AF48" i="8"/>
  <c r="AX48" i="8"/>
  <c r="BL48" i="8"/>
  <c r="BM48" i="8"/>
  <c r="AP48" i="8"/>
  <c r="AE48" i="8" s="1"/>
  <c r="BO48" i="8"/>
  <c r="AU48" i="8"/>
  <c r="AY48" i="8"/>
  <c r="BN48" i="8"/>
  <c r="AJ48" i="8"/>
  <c r="AR48" i="8"/>
  <c r="AV48" i="8"/>
  <c r="AN48" i="8"/>
  <c r="BB48" i="8"/>
  <c r="AW48" i="8"/>
  <c r="BE48" i="8"/>
  <c r="AK48" i="8"/>
  <c r="AS48" i="8"/>
  <c r="K4" i="8"/>
  <c r="AG48" i="8"/>
  <c r="BD49" i="8"/>
  <c r="AG49" i="8"/>
  <c r="AP49" i="8"/>
  <c r="AE49" i="8" s="1"/>
  <c r="AM49" i="8"/>
  <c r="AY49" i="8"/>
  <c r="N4" i="8"/>
  <c r="BB49" i="8"/>
  <c r="AN49" i="8"/>
  <c r="BF49" i="8"/>
  <c r="BE49" i="8"/>
  <c r="AV49" i="8"/>
  <c r="AI49" i="8"/>
  <c r="BK49" i="8"/>
  <c r="AH49" i="8"/>
  <c r="AQ49" i="8"/>
  <c r="BJ49" i="8"/>
  <c r="BN49" i="8"/>
  <c r="AU49" i="8"/>
  <c r="AL49" i="8"/>
  <c r="BH49" i="8"/>
  <c r="BM49" i="8"/>
  <c r="BI49" i="8"/>
  <c r="BA49" i="8"/>
  <c r="AF46" i="8"/>
  <c r="AK46" i="8"/>
  <c r="E4" i="8"/>
  <c r="AR46" i="8"/>
  <c r="AS56" i="8"/>
  <c r="AT56" i="8"/>
  <c r="BC56" i="8"/>
  <c r="BL56" i="8"/>
  <c r="BH56" i="8"/>
  <c r="BI56" i="8"/>
  <c r="AM56" i="8"/>
  <c r="AY56" i="8"/>
  <c r="AN56" i="8"/>
  <c r="BB56" i="8"/>
  <c r="AV56" i="8"/>
  <c r="AL56" i="8"/>
  <c r="AX56" i="8"/>
  <c r="BD56" i="8"/>
  <c r="AO56" i="8"/>
  <c r="BJ56" i="8"/>
  <c r="AW56" i="8"/>
  <c r="AB56" i="8"/>
  <c r="AU56" i="8"/>
  <c r="AH56" i="8"/>
  <c r="BE56" i="8"/>
  <c r="AQ56" i="8"/>
  <c r="AK56" i="8"/>
  <c r="BF56" i="8"/>
  <c r="BO56" i="8"/>
  <c r="AR56" i="8"/>
  <c r="AZ56" i="8"/>
  <c r="BN56" i="8"/>
  <c r="AG56" i="8"/>
  <c r="AI56" i="8"/>
  <c r="BA56" i="8"/>
  <c r="BK56" i="8"/>
  <c r="AJ56" i="8"/>
  <c r="AF56" i="8"/>
  <c r="BM56" i="8"/>
  <c r="BG56" i="8"/>
  <c r="AP56" i="8"/>
  <c r="AE56" i="8" s="1"/>
  <c r="Q9" i="8"/>
  <c r="AW66" i="8"/>
  <c r="BF66" i="8"/>
  <c r="AZ66" i="8"/>
  <c r="AX66" i="8"/>
  <c r="BJ66" i="8"/>
  <c r="K19" i="8"/>
  <c r="BB66" i="8"/>
  <c r="AM66" i="8"/>
  <c r="AP66" i="8"/>
  <c r="AE66" i="8" s="1"/>
  <c r="BC66" i="8"/>
  <c r="BO66" i="8"/>
  <c r="BE66" i="8"/>
  <c r="AO66" i="8"/>
  <c r="BM66" i="8"/>
  <c r="BI66" i="8"/>
  <c r="AI66" i="8"/>
  <c r="BN66" i="8"/>
  <c r="AY66" i="8"/>
  <c r="BD66" i="8"/>
  <c r="AQ66" i="8"/>
  <c r="AU66" i="8"/>
  <c r="AB66" i="8"/>
  <c r="AH66" i="8"/>
  <c r="BL66" i="8"/>
  <c r="AV66" i="8"/>
  <c r="BA66" i="8"/>
  <c r="AL66" i="8"/>
  <c r="AG66" i="8"/>
  <c r="AS66" i="8"/>
  <c r="BK66" i="8"/>
  <c r="AT66" i="8"/>
  <c r="AK66" i="8"/>
  <c r="AJ66" i="8"/>
  <c r="AF66" i="8"/>
  <c r="AN66" i="8"/>
  <c r="BH66" i="8"/>
  <c r="AR66" i="8"/>
  <c r="BG66" i="8"/>
  <c r="BI63" i="8"/>
  <c r="AQ74" i="8"/>
  <c r="AL74" i="8"/>
  <c r="AK74" i="8"/>
  <c r="BI74" i="8"/>
  <c r="BE74" i="8"/>
  <c r="BK74" i="8"/>
  <c r="BL74" i="8"/>
  <c r="Q24" i="8"/>
  <c r="AV74" i="8"/>
  <c r="BD74" i="8"/>
  <c r="BM74" i="8"/>
  <c r="AJ74" i="8"/>
  <c r="BG74" i="8"/>
  <c r="BA74" i="8"/>
  <c r="BO74" i="8"/>
  <c r="AY74" i="8"/>
  <c r="BF74" i="8"/>
  <c r="AZ74" i="8"/>
  <c r="AR74" i="8"/>
  <c r="AW74" i="8"/>
  <c r="AT74" i="8"/>
  <c r="BJ74" i="8"/>
  <c r="AP74" i="8"/>
  <c r="AE74" i="8" s="1"/>
  <c r="AM74" i="8"/>
  <c r="AX74" i="8"/>
  <c r="AO74" i="8"/>
  <c r="BH74" i="8"/>
  <c r="AF74" i="8"/>
  <c r="AB74" i="8"/>
  <c r="AG74" i="8"/>
  <c r="AS74" i="8"/>
  <c r="BN74" i="8"/>
  <c r="AI74" i="8"/>
  <c r="AH74" i="8"/>
  <c r="AU74" i="8"/>
  <c r="BB74" i="8"/>
  <c r="BC74" i="8"/>
  <c r="AN74" i="8"/>
  <c r="AQ63" i="8"/>
  <c r="BI45" i="8"/>
  <c r="AW59" i="8"/>
  <c r="AM45" i="8"/>
  <c r="AY45" i="8"/>
  <c r="AI63" i="8"/>
  <c r="AS59" i="8"/>
  <c r="H14" i="8"/>
  <c r="J16" i="8" s="1"/>
  <c r="BF65" i="8"/>
  <c r="BH65" i="8"/>
  <c r="AZ65" i="8"/>
  <c r="AQ65" i="8"/>
  <c r="AH65" i="8"/>
  <c r="AK65" i="8"/>
  <c r="AG65" i="8"/>
  <c r="BD65" i="8"/>
  <c r="BC65" i="8"/>
  <c r="AN65" i="8"/>
  <c r="AX65" i="8"/>
  <c r="BM65" i="8"/>
  <c r="BO65" i="8"/>
  <c r="AB65" i="8"/>
  <c r="AT65" i="8"/>
  <c r="AS65" i="8"/>
  <c r="AL65" i="8"/>
  <c r="AF65" i="8"/>
  <c r="AI65" i="8"/>
  <c r="AR65" i="8"/>
  <c r="AP65" i="8"/>
  <c r="AE65" i="8" s="1"/>
  <c r="BE65" i="8"/>
  <c r="BK65" i="8"/>
  <c r="BL65" i="8"/>
  <c r="AU65" i="8"/>
  <c r="H19" i="8"/>
  <c r="BA65" i="8"/>
  <c r="AW65" i="8"/>
  <c r="BG65" i="8"/>
  <c r="AM65" i="8"/>
  <c r="AJ65" i="8"/>
  <c r="BB65" i="8"/>
  <c r="AO65" i="8"/>
  <c r="AV65" i="8"/>
  <c r="BN65" i="8"/>
  <c r="BJ65" i="8"/>
  <c r="BI65" i="8"/>
  <c r="AY65" i="8"/>
  <c r="AW78" i="8"/>
  <c r="BD78" i="8"/>
  <c r="BC78" i="8"/>
  <c r="BH78" i="8"/>
  <c r="BI78" i="8"/>
  <c r="AX78" i="8"/>
  <c r="BM78" i="8"/>
  <c r="AS78" i="8"/>
  <c r="AN78" i="8"/>
  <c r="AT78" i="8"/>
  <c r="AZ78" i="8"/>
  <c r="AH78" i="8"/>
  <c r="AR78" i="8"/>
  <c r="BL78" i="8"/>
  <c r="AK78" i="8"/>
  <c r="BJ78" i="8"/>
  <c r="AB78" i="8"/>
  <c r="AG78" i="8"/>
  <c r="AP78" i="8"/>
  <c r="AE78" i="8" s="1"/>
  <c r="BA78" i="8"/>
  <c r="K29" i="8"/>
  <c r="BB78" i="8"/>
  <c r="AF78" i="8"/>
  <c r="BO78" i="8"/>
  <c r="BE78" i="8"/>
  <c r="AM78" i="8"/>
  <c r="AQ78" i="8"/>
  <c r="AY78" i="8"/>
  <c r="AO78" i="8"/>
  <c r="AV78" i="8"/>
  <c r="BK78" i="8"/>
  <c r="AI78" i="8"/>
  <c r="AU78" i="8"/>
  <c r="AJ78" i="8"/>
  <c r="BG78" i="8"/>
  <c r="BF78" i="8"/>
  <c r="BN78" i="8"/>
  <c r="AL78" i="8"/>
  <c r="BI47" i="8"/>
  <c r="BM47" i="8"/>
  <c r="BD47" i="8"/>
  <c r="BJ47" i="8"/>
  <c r="AW47" i="8"/>
  <c r="AZ47" i="8"/>
  <c r="AN47" i="8"/>
  <c r="AX47" i="8"/>
  <c r="BB47" i="8"/>
  <c r="AM47" i="8"/>
  <c r="AV47" i="8"/>
  <c r="AK47" i="8"/>
  <c r="AY47" i="8"/>
  <c r="AT47" i="8"/>
  <c r="AH47" i="8"/>
  <c r="AS47" i="8"/>
  <c r="AL47" i="8"/>
  <c r="BE47" i="8"/>
  <c r="AQ47" i="8"/>
  <c r="BL47" i="8"/>
  <c r="AJ47" i="8"/>
  <c r="BN47" i="8"/>
  <c r="AO47" i="8"/>
  <c r="BC47" i="8"/>
  <c r="AI47" i="8"/>
  <c r="AG47" i="8"/>
  <c r="AF47" i="8"/>
  <c r="AU47" i="8"/>
  <c r="BH47" i="8"/>
  <c r="BK47" i="8"/>
  <c r="BO47" i="8"/>
  <c r="AP47" i="8"/>
  <c r="AE47" i="8" s="1"/>
  <c r="BF47" i="8"/>
  <c r="BA47" i="8"/>
  <c r="AR47" i="8"/>
  <c r="AB47" i="8"/>
  <c r="BG47" i="8"/>
  <c r="H4" i="8"/>
  <c r="BL58" i="8"/>
  <c r="BE58" i="8"/>
  <c r="BM58" i="8"/>
  <c r="E14" i="8"/>
  <c r="AO58" i="8"/>
  <c r="BB58" i="8"/>
  <c r="AS58" i="8"/>
  <c r="AX58" i="8"/>
  <c r="AG58" i="8"/>
  <c r="AL58" i="8"/>
  <c r="BD58" i="8"/>
  <c r="AP58" i="8"/>
  <c r="AE58" i="8" s="1"/>
  <c r="AQ58" i="8"/>
  <c r="AH58" i="8"/>
  <c r="AF58" i="8"/>
  <c r="AI58" i="8"/>
  <c r="BN58" i="8"/>
  <c r="BH58" i="8"/>
  <c r="AU58" i="8"/>
  <c r="BO58" i="8"/>
  <c r="AT58" i="8"/>
  <c r="AZ58" i="8"/>
  <c r="AM58" i="8"/>
  <c r="AR58" i="8"/>
  <c r="AY58" i="8"/>
  <c r="AW58" i="8"/>
  <c r="BK58" i="8"/>
  <c r="AN58" i="8"/>
  <c r="AV58" i="8"/>
  <c r="BF58" i="8"/>
  <c r="BA58" i="8"/>
  <c r="BG58" i="8"/>
  <c r="AB58" i="8"/>
  <c r="BJ58" i="8"/>
  <c r="AJ58" i="8"/>
  <c r="BC58" i="8"/>
  <c r="BI58" i="8"/>
  <c r="AK58" i="8"/>
  <c r="AR59" i="8"/>
  <c r="BJ45" i="8"/>
  <c r="AQ59" i="8"/>
  <c r="AU45" i="8"/>
  <c r="BF59" i="8"/>
  <c r="BO64" i="8"/>
  <c r="BN64" i="8"/>
  <c r="AM64" i="8"/>
  <c r="BG64" i="8"/>
  <c r="BD64" i="8"/>
  <c r="AH64" i="8"/>
  <c r="BA64" i="8"/>
  <c r="AY64" i="8"/>
  <c r="E19" i="8"/>
  <c r="BF64" i="8"/>
  <c r="AW64" i="8"/>
  <c r="AV64" i="8"/>
  <c r="AB64" i="8"/>
  <c r="BC64" i="8"/>
  <c r="BK64" i="8"/>
  <c r="AU64" i="8"/>
  <c r="AG64" i="8"/>
  <c r="BE64" i="8"/>
  <c r="BJ64" i="8"/>
  <c r="AI64" i="8"/>
  <c r="AZ64" i="8"/>
  <c r="AK64" i="8"/>
  <c r="AP64" i="8"/>
  <c r="AE64" i="8" s="1"/>
  <c r="AT64" i="8"/>
  <c r="BM64" i="8"/>
  <c r="AJ64" i="8"/>
  <c r="AX64" i="8"/>
  <c r="AN64" i="8"/>
  <c r="AL64" i="8"/>
  <c r="BI64" i="8"/>
  <c r="AQ64" i="8"/>
  <c r="AR64" i="8"/>
  <c r="AF64" i="8"/>
  <c r="AO64" i="8"/>
  <c r="BL64" i="8"/>
  <c r="BB64" i="8"/>
  <c r="AS64" i="8"/>
  <c r="BH64" i="8"/>
  <c r="AW75" i="8"/>
  <c r="AL75" i="8"/>
  <c r="AJ75" i="8"/>
  <c r="AR75" i="8"/>
  <c r="AT75" i="8"/>
  <c r="BL75" i="8"/>
  <c r="AK75" i="8"/>
  <c r="AM75" i="8"/>
  <c r="BI75" i="8"/>
  <c r="BF75" i="8"/>
  <c r="BA75" i="8"/>
  <c r="AY75" i="8"/>
  <c r="BN75" i="8"/>
  <c r="AN75" i="8"/>
  <c r="AU75" i="8"/>
  <c r="AM76" i="8"/>
  <c r="AG76" i="8"/>
  <c r="AL76" i="8"/>
  <c r="AJ76" i="8"/>
  <c r="AT76" i="8"/>
  <c r="BL76" i="8"/>
  <c r="BB76" i="8"/>
  <c r="BH76" i="8"/>
  <c r="BK76" i="8"/>
  <c r="AR76" i="8"/>
  <c r="AI76" i="8"/>
  <c r="AV76" i="8"/>
  <c r="AK76" i="8"/>
  <c r="BA76" i="8"/>
  <c r="AP76" i="8"/>
  <c r="AE76" i="8" s="1"/>
  <c r="AY76" i="8"/>
  <c r="BN76" i="8"/>
  <c r="BG76" i="8"/>
  <c r="AS76" i="8"/>
  <c r="AU76" i="8"/>
  <c r="BE76" i="8"/>
  <c r="AO76" i="8"/>
  <c r="E29" i="8"/>
  <c r="AN76" i="8"/>
  <c r="BI62" i="8"/>
  <c r="BC62" i="8"/>
  <c r="AK62" i="8"/>
  <c r="BG62" i="8"/>
  <c r="BJ62" i="8"/>
  <c r="BB62" i="8"/>
  <c r="BH62" i="8"/>
  <c r="AX62" i="8"/>
  <c r="BN62" i="8"/>
  <c r="AJ62" i="8"/>
  <c r="Q14" i="8"/>
  <c r="BL62" i="8"/>
  <c r="AU62" i="8"/>
  <c r="BF62" i="8"/>
  <c r="BM62" i="8"/>
  <c r="AL62" i="8"/>
  <c r="AY62" i="8"/>
  <c r="BO62" i="8"/>
  <c r="AN62" i="8"/>
  <c r="AT62" i="8"/>
  <c r="AP62" i="8"/>
  <c r="AE62" i="8" s="1"/>
  <c r="AV62" i="8"/>
  <c r="BE62" i="8"/>
  <c r="AW62" i="8"/>
  <c r="AR62" i="8"/>
  <c r="AQ62" i="8"/>
  <c r="AG62" i="8"/>
  <c r="AF62" i="8"/>
  <c r="AO62" i="8"/>
  <c r="AM62" i="8"/>
  <c r="BK62" i="8"/>
  <c r="AZ62" i="8"/>
  <c r="AI62" i="8"/>
  <c r="AS62" i="8"/>
  <c r="BA62" i="8"/>
  <c r="BD62" i="8"/>
  <c r="AH62" i="8"/>
  <c r="AB62" i="8"/>
  <c r="BD69" i="8"/>
  <c r="BC69" i="8"/>
  <c r="AW69" i="8"/>
  <c r="AR69" i="8"/>
  <c r="AP69" i="8"/>
  <c r="AE69" i="8" s="1"/>
  <c r="BJ69" i="8"/>
  <c r="AO69" i="8"/>
  <c r="AX69" i="8"/>
  <c r="BE69" i="8"/>
  <c r="AB69" i="8"/>
  <c r="BA69" i="8"/>
  <c r="AG69" i="8"/>
  <c r="AI69" i="8"/>
  <c r="AJ69" i="8"/>
  <c r="BM69" i="8"/>
  <c r="AV69" i="8"/>
  <c r="AF69" i="8"/>
  <c r="BK69" i="8"/>
  <c r="BF69" i="8"/>
  <c r="BG69" i="8"/>
  <c r="AH69" i="8"/>
  <c r="AT69" i="8"/>
  <c r="AM69" i="8"/>
  <c r="BI69" i="8"/>
  <c r="AY69" i="8"/>
  <c r="BL69" i="8"/>
  <c r="AL69" i="8"/>
  <c r="AZ69" i="8"/>
  <c r="AU69" i="8"/>
  <c r="AS69" i="8"/>
  <c r="BO69" i="8"/>
  <c r="AQ69" i="8"/>
  <c r="AK69" i="8"/>
  <c r="BN69" i="8"/>
  <c r="BH69" i="8"/>
  <c r="BB69" i="8"/>
  <c r="AN69" i="8"/>
  <c r="B24" i="8"/>
  <c r="AG63" i="8"/>
  <c r="AK63" i="8"/>
  <c r="BL63" i="8"/>
  <c r="AY63" i="8"/>
  <c r="AV63" i="8"/>
  <c r="AB63" i="8"/>
  <c r="AL63" i="8"/>
  <c r="AR63" i="8"/>
  <c r="BF63" i="8"/>
  <c r="AH63" i="8"/>
  <c r="AW63" i="8"/>
  <c r="BE63" i="8"/>
  <c r="BC63" i="8"/>
  <c r="BD63" i="8"/>
  <c r="AZ63" i="8"/>
  <c r="AM63" i="8"/>
  <c r="AN63" i="8"/>
  <c r="BG63" i="8"/>
  <c r="BA63" i="8"/>
  <c r="AR55" i="8"/>
  <c r="AT55" i="8"/>
  <c r="AF55" i="8"/>
  <c r="BA55" i="8"/>
  <c r="AQ55" i="8"/>
  <c r="AY55" i="8"/>
  <c r="AJ55" i="8"/>
  <c r="AW55" i="8"/>
  <c r="N9" i="8"/>
  <c r="AN55" i="8"/>
  <c r="AM55" i="8"/>
  <c r="BK55" i="8"/>
  <c r="AO55" i="8"/>
  <c r="BI55" i="8"/>
  <c r="BE55" i="8"/>
  <c r="AP55" i="8"/>
  <c r="AE55" i="8" s="1"/>
  <c r="AL55" i="8"/>
  <c r="BB55" i="8"/>
  <c r="AI55" i="8"/>
  <c r="AV55" i="8"/>
  <c r="AS55" i="8"/>
  <c r="BF55" i="8"/>
  <c r="AU55" i="8"/>
  <c r="AH55" i="8"/>
  <c r="BJ55" i="8"/>
  <c r="BC55" i="8"/>
  <c r="BH55" i="8"/>
  <c r="BN55" i="8"/>
  <c r="BO55" i="8"/>
  <c r="AG55" i="8"/>
  <c r="BG55" i="8"/>
  <c r="AZ55" i="8"/>
  <c r="AB55" i="8"/>
  <c r="AX55" i="8"/>
  <c r="AK55" i="8"/>
  <c r="BL55" i="8"/>
  <c r="BM55" i="8"/>
  <c r="BD55" i="8"/>
  <c r="BK57" i="8"/>
  <c r="BH57" i="8"/>
  <c r="AO57" i="8"/>
  <c r="AP57" i="8"/>
  <c r="AE57" i="8" s="1"/>
  <c r="BC57" i="8"/>
  <c r="AN57" i="8"/>
  <c r="AW57" i="8"/>
  <c r="AI57" i="8"/>
  <c r="BI57" i="8"/>
  <c r="BF57" i="8"/>
  <c r="BJ57" i="8"/>
  <c r="AS57" i="8"/>
  <c r="AM57" i="8"/>
  <c r="AB57" i="8"/>
  <c r="AT57" i="8"/>
  <c r="AX57" i="8"/>
  <c r="BB57" i="8"/>
  <c r="AY57" i="8"/>
  <c r="BE57" i="8"/>
  <c r="AV57" i="8"/>
  <c r="BM57" i="8"/>
  <c r="AQ57" i="8"/>
  <c r="BD57" i="8"/>
  <c r="BO57" i="8"/>
  <c r="AZ57" i="8"/>
  <c r="AU57" i="8"/>
  <c r="AF57" i="8"/>
  <c r="AJ57" i="8"/>
  <c r="BA57" i="8"/>
  <c r="AK57" i="8"/>
  <c r="B14" i="8"/>
  <c r="BN57" i="8"/>
  <c r="AR57" i="8"/>
  <c r="BL57" i="8"/>
  <c r="AH57" i="8"/>
  <c r="AG57" i="8"/>
  <c r="BG57" i="8"/>
  <c r="AL57" i="8"/>
  <c r="BH63" i="8"/>
  <c r="BK59" i="8"/>
  <c r="AL45" i="8"/>
  <c r="AW45" i="8"/>
  <c r="AF63" i="8"/>
  <c r="AT59" i="8"/>
  <c r="BB59" i="8"/>
  <c r="BB63" i="8"/>
  <c r="AO59" i="8"/>
  <c r="BD76" i="8"/>
  <c r="AP63" i="8"/>
  <c r="AE63" i="8" s="1"/>
  <c r="BJ59" i="8"/>
  <c r="AO75" i="8"/>
  <c r="AY51" i="8"/>
  <c r="AH51" i="8"/>
  <c r="AQ51" i="8"/>
  <c r="AW51" i="8"/>
  <c r="BK51" i="8"/>
  <c r="AS51" i="8"/>
  <c r="BG51" i="8"/>
  <c r="AR51" i="8"/>
  <c r="BF51" i="8"/>
  <c r="BM51" i="8"/>
  <c r="AV51" i="8"/>
  <c r="AJ51" i="8"/>
  <c r="BB51" i="8"/>
  <c r="AT51" i="8"/>
  <c r="AF51" i="8"/>
  <c r="BH51" i="8"/>
  <c r="B9" i="8"/>
  <c r="BA51" i="8"/>
  <c r="BI51" i="8"/>
  <c r="AZ51" i="8"/>
  <c r="BL51" i="8"/>
  <c r="AL51" i="8"/>
  <c r="AK51" i="8"/>
  <c r="AG51" i="8"/>
  <c r="BC51" i="8"/>
  <c r="AX51" i="8"/>
  <c r="BJ51" i="8"/>
  <c r="BE51" i="8"/>
  <c r="AN51" i="8"/>
  <c r="AB51" i="8"/>
  <c r="AO51" i="8"/>
  <c r="BD51" i="8"/>
  <c r="AU51" i="8"/>
  <c r="AP51" i="8"/>
  <c r="AE51" i="8" s="1"/>
  <c r="BO51" i="8"/>
  <c r="AM51" i="8"/>
  <c r="AI51" i="8"/>
  <c r="BN51" i="8"/>
  <c r="AO77" i="8"/>
  <c r="AW77" i="8"/>
  <c r="AH77" i="8"/>
  <c r="AZ77" i="8"/>
  <c r="AN77" i="8"/>
  <c r="AY77" i="8"/>
  <c r="BI77" i="8"/>
  <c r="AB77" i="8"/>
  <c r="AT77" i="8"/>
  <c r="AU77" i="8"/>
  <c r="BN77" i="8"/>
  <c r="BE77" i="8"/>
  <c r="BJ77" i="8"/>
  <c r="BL77" i="8"/>
  <c r="AP77" i="8"/>
  <c r="AE77" i="8" s="1"/>
  <c r="AW67" i="8"/>
  <c r="AB67" i="8"/>
  <c r="AY67" i="8"/>
  <c r="AO67" i="8"/>
  <c r="AJ67" i="8"/>
  <c r="AU67" i="8"/>
  <c r="AM67" i="8"/>
  <c r="AG67" i="8"/>
  <c r="AZ54" i="8"/>
  <c r="AQ54" i="8"/>
  <c r="AU54" i="8"/>
  <c r="BK54" i="8"/>
  <c r="BI54" i="8"/>
  <c r="AV54" i="8"/>
  <c r="AW54" i="8"/>
  <c r="AL54" i="8"/>
  <c r="BA54" i="8"/>
  <c r="BF54" i="8"/>
  <c r="AN54" i="8"/>
  <c r="AJ54" i="8"/>
  <c r="AI54" i="8"/>
  <c r="BC54" i="8"/>
  <c r="BL54" i="8"/>
  <c r="BE54" i="8"/>
  <c r="AG54" i="8"/>
  <c r="AP54" i="8"/>
  <c r="AE54" i="8" s="1"/>
  <c r="AO54" i="8"/>
  <c r="AY54" i="8"/>
  <c r="BG54" i="8"/>
  <c r="AK54" i="8"/>
  <c r="AH54" i="8"/>
  <c r="AF54" i="8"/>
  <c r="BN54" i="8"/>
  <c r="BB54" i="8"/>
  <c r="L13" i="8"/>
  <c r="K13" i="8"/>
  <c r="M11" i="8"/>
  <c r="M13" i="8"/>
  <c r="L9" i="8"/>
  <c r="K11" i="8"/>
  <c r="L11" i="8"/>
  <c r="Q23" i="8"/>
  <c r="S23" i="8"/>
  <c r="Q21" i="8"/>
  <c r="R19" i="8"/>
  <c r="S21" i="8"/>
  <c r="R21" i="8"/>
  <c r="S8" i="8" l="1"/>
  <c r="Q8" i="8"/>
  <c r="R4" i="8"/>
  <c r="Q6" i="8"/>
  <c r="S6" i="8"/>
  <c r="R6" i="8"/>
  <c r="N21" i="8"/>
  <c r="D21" i="8"/>
  <c r="B23" i="8"/>
  <c r="B21" i="8"/>
  <c r="C21" i="8"/>
  <c r="N23" i="8"/>
  <c r="C19" i="8"/>
  <c r="O21" i="8"/>
  <c r="D23" i="8"/>
  <c r="B31" i="8"/>
  <c r="F13" i="8"/>
  <c r="D31" i="8"/>
  <c r="J33" i="8"/>
  <c r="I26" i="8"/>
  <c r="H26" i="8"/>
  <c r="I33" i="8"/>
  <c r="G13" i="8"/>
  <c r="J31" i="8"/>
  <c r="H28" i="8"/>
  <c r="B33" i="8"/>
  <c r="J26" i="8"/>
  <c r="C29" i="8"/>
  <c r="I28" i="8"/>
  <c r="I31" i="8"/>
  <c r="C33" i="8"/>
  <c r="F11" i="8"/>
  <c r="F9" i="8"/>
  <c r="C31" i="8"/>
  <c r="E11" i="8"/>
  <c r="G11" i="8"/>
  <c r="P23" i="8"/>
  <c r="H33" i="8"/>
  <c r="H31" i="8"/>
  <c r="O19" i="8"/>
  <c r="M28" i="8"/>
  <c r="M26" i="8"/>
  <c r="L24" i="8"/>
  <c r="L28" i="8"/>
  <c r="K28" i="8"/>
  <c r="O23" i="8"/>
  <c r="L26" i="8"/>
  <c r="J28" i="8"/>
  <c r="BJ39" i="8"/>
  <c r="BN40" i="8"/>
  <c r="BD39" i="8"/>
  <c r="BF40" i="8"/>
  <c r="BH39" i="8"/>
  <c r="AU39" i="8"/>
  <c r="BM40" i="8"/>
  <c r="BN39" i="8"/>
  <c r="AH39" i="8"/>
  <c r="AQ40" i="8"/>
  <c r="AM39" i="8"/>
  <c r="BG40" i="8"/>
  <c r="BE39" i="8"/>
  <c r="AX39" i="8"/>
  <c r="BA39" i="8"/>
  <c r="AS40" i="8"/>
  <c r="AU40" i="8"/>
  <c r="BL39" i="8"/>
  <c r="AK39" i="8"/>
  <c r="BB39" i="8"/>
  <c r="AR39" i="8"/>
  <c r="AO40" i="8"/>
  <c r="BI40" i="8"/>
  <c r="AJ39" i="8"/>
  <c r="AE39" i="8"/>
  <c r="AF39" i="8"/>
  <c r="AV39" i="8"/>
  <c r="BF39" i="8"/>
  <c r="BF41" i="8" s="1"/>
  <c r="BF43" i="8" s="1"/>
  <c r="BD40" i="8"/>
  <c r="AQ39" i="8"/>
  <c r="BO40" i="8"/>
  <c r="AG39" i="8"/>
  <c r="BE40" i="8"/>
  <c r="AY39" i="8"/>
  <c r="AV40" i="8"/>
  <c r="AW39" i="8"/>
  <c r="BB40" i="8"/>
  <c r="AY40" i="8"/>
  <c r="AK40" i="8"/>
  <c r="AT40" i="8"/>
  <c r="BC40" i="8"/>
  <c r="AS39" i="8"/>
  <c r="AX40" i="8"/>
  <c r="AR40" i="8"/>
  <c r="AL40" i="8"/>
  <c r="AI39" i="8"/>
  <c r="BK39" i="8"/>
  <c r="AZ39" i="8"/>
  <c r="BJ40" i="8"/>
  <c r="C16" i="8"/>
  <c r="B18" i="8"/>
  <c r="D18" i="8"/>
  <c r="D16" i="8"/>
  <c r="B16" i="8"/>
  <c r="C14" i="8"/>
  <c r="C18" i="8"/>
  <c r="AN39" i="8"/>
  <c r="AF40" i="8"/>
  <c r="AF41" i="8" s="1"/>
  <c r="AF43" i="8" s="1"/>
  <c r="B28" i="8"/>
  <c r="C26" i="8"/>
  <c r="C28" i="8"/>
  <c r="D28" i="8"/>
  <c r="C24" i="8"/>
  <c r="B26" i="8"/>
  <c r="D26" i="8"/>
  <c r="I14" i="8"/>
  <c r="AJ40" i="8"/>
  <c r="AM40" i="8"/>
  <c r="AO39" i="8"/>
  <c r="BO39" i="8"/>
  <c r="AI40" i="8"/>
  <c r="BI39" i="8"/>
  <c r="AT39" i="8"/>
  <c r="AL39" i="8"/>
  <c r="L29" i="8"/>
  <c r="K33" i="8"/>
  <c r="K31" i="8"/>
  <c r="M33" i="8"/>
  <c r="L33" i="8"/>
  <c r="L31" i="8"/>
  <c r="M31" i="8"/>
  <c r="F4" i="8"/>
  <c r="F6" i="8"/>
  <c r="E8" i="8"/>
  <c r="G8" i="8"/>
  <c r="E6" i="8"/>
  <c r="G6" i="8"/>
  <c r="F8" i="8"/>
  <c r="L18" i="8"/>
  <c r="K18" i="8"/>
  <c r="K16" i="8"/>
  <c r="L14" i="8"/>
  <c r="M18" i="8"/>
  <c r="L16" i="8"/>
  <c r="M16" i="8"/>
  <c r="AE40" i="8"/>
  <c r="R31" i="8"/>
  <c r="R33" i="8"/>
  <c r="S31" i="8"/>
  <c r="Q31" i="8"/>
  <c r="S33" i="8"/>
  <c r="R29" i="8"/>
  <c r="Q33" i="8"/>
  <c r="E28" i="8"/>
  <c r="E26" i="8"/>
  <c r="G28" i="8"/>
  <c r="F28" i="8"/>
  <c r="F26" i="8"/>
  <c r="G26" i="8"/>
  <c r="F24" i="8"/>
  <c r="D6" i="8"/>
  <c r="D8" i="8"/>
  <c r="C8" i="8"/>
  <c r="B8" i="8"/>
  <c r="C6" i="8"/>
  <c r="C4" i="8"/>
  <c r="B6" i="8"/>
  <c r="H16" i="8"/>
  <c r="J18" i="8"/>
  <c r="I18" i="8"/>
  <c r="H18" i="8"/>
  <c r="BG39" i="8"/>
  <c r="BL40" i="8"/>
  <c r="AW40" i="8"/>
  <c r="G31" i="8"/>
  <c r="F33" i="8"/>
  <c r="F29" i="8"/>
  <c r="E31" i="8"/>
  <c r="F31" i="8"/>
  <c r="G33" i="8"/>
  <c r="E33" i="8"/>
  <c r="J6" i="8"/>
  <c r="J8" i="8"/>
  <c r="I4" i="8"/>
  <c r="I8" i="8"/>
  <c r="H8" i="8"/>
  <c r="H6" i="8"/>
  <c r="I6" i="8"/>
  <c r="BK40" i="8"/>
  <c r="J23" i="8"/>
  <c r="I21" i="8"/>
  <c r="I23" i="8"/>
  <c r="I19" i="8"/>
  <c r="H23" i="8"/>
  <c r="H21" i="8"/>
  <c r="J21" i="8"/>
  <c r="R28" i="8"/>
  <c r="S28" i="8"/>
  <c r="S26" i="8"/>
  <c r="Q26" i="8"/>
  <c r="R26" i="8"/>
  <c r="Q28" i="8"/>
  <c r="R24" i="8"/>
  <c r="Q11" i="8"/>
  <c r="S13" i="8"/>
  <c r="R13" i="8"/>
  <c r="Q13" i="8"/>
  <c r="S11" i="8"/>
  <c r="R11" i="8"/>
  <c r="R9" i="8"/>
  <c r="BC39" i="8"/>
  <c r="BC41" i="8" s="1"/>
  <c r="BC43" i="8" s="1"/>
  <c r="AG40" i="8"/>
  <c r="AH40" i="8"/>
  <c r="BM39" i="8"/>
  <c r="AN40" i="8"/>
  <c r="F23" i="8"/>
  <c r="E21" i="8"/>
  <c r="F21" i="8"/>
  <c r="G23" i="8"/>
  <c r="G21" i="8"/>
  <c r="F19" i="8"/>
  <c r="E23" i="8"/>
  <c r="P6" i="8"/>
  <c r="P8" i="8"/>
  <c r="O6" i="8"/>
  <c r="N6" i="8"/>
  <c r="O8" i="8"/>
  <c r="N8" i="8"/>
  <c r="O4" i="8"/>
  <c r="N31" i="8"/>
  <c r="P31" i="8"/>
  <c r="O31" i="8"/>
  <c r="O29" i="8"/>
  <c r="P33" i="8"/>
  <c r="N33" i="8"/>
  <c r="O33" i="8"/>
  <c r="BA40" i="8"/>
  <c r="K23" i="8"/>
  <c r="M23" i="8"/>
  <c r="L19" i="8"/>
  <c r="L21" i="8"/>
  <c r="M21" i="8"/>
  <c r="L23" i="8"/>
  <c r="K21" i="8"/>
  <c r="BH40" i="8"/>
  <c r="AP40" i="8"/>
  <c r="B13" i="8"/>
  <c r="B11" i="8"/>
  <c r="C11" i="8"/>
  <c r="D11" i="8"/>
  <c r="D13" i="8"/>
  <c r="C13" i="8"/>
  <c r="C9" i="8"/>
  <c r="K6" i="8"/>
  <c r="L6" i="8"/>
  <c r="M6" i="8"/>
  <c r="L4" i="8"/>
  <c r="L8" i="8"/>
  <c r="K8" i="8"/>
  <c r="M8" i="8"/>
  <c r="O16" i="8"/>
  <c r="O18" i="8"/>
  <c r="N16" i="8"/>
  <c r="P16" i="8"/>
  <c r="P18" i="8"/>
  <c r="O14" i="8"/>
  <c r="N18" i="8"/>
  <c r="J13" i="8"/>
  <c r="H11" i="8"/>
  <c r="I11" i="8"/>
  <c r="J11" i="8"/>
  <c r="H13" i="8"/>
  <c r="I9" i="8"/>
  <c r="I13" i="8"/>
  <c r="AZ40" i="8"/>
  <c r="AP39" i="8"/>
  <c r="R18" i="8"/>
  <c r="R14" i="8"/>
  <c r="R16" i="8"/>
  <c r="S18" i="8"/>
  <c r="Q16" i="8"/>
  <c r="S16" i="8"/>
  <c r="Q18" i="8"/>
  <c r="F16" i="8"/>
  <c r="F14" i="8"/>
  <c r="G16" i="8"/>
  <c r="G18" i="8"/>
  <c r="E18" i="8"/>
  <c r="E16" i="8"/>
  <c r="F18" i="8"/>
  <c r="I16" i="8"/>
  <c r="P11" i="8"/>
  <c r="O13" i="8"/>
  <c r="N13" i="8"/>
  <c r="O11" i="8"/>
  <c r="N11" i="8"/>
  <c r="P13" i="8"/>
  <c r="O9" i="8"/>
  <c r="N28" i="8"/>
  <c r="P26" i="8"/>
  <c r="O28" i="8"/>
  <c r="O26" i="8"/>
  <c r="O24" i="8"/>
  <c r="N26" i="8"/>
  <c r="P28" i="8"/>
  <c r="BL41" i="8" l="1"/>
  <c r="BL43" i="8" s="1"/>
  <c r="BH41" i="8"/>
  <c r="BH43" i="8" s="1"/>
  <c r="AI41" i="8"/>
  <c r="AI43" i="8" s="1"/>
  <c r="BJ41" i="8"/>
  <c r="BJ43" i="8" s="1"/>
  <c r="AO41" i="8"/>
  <c r="AO43" i="8" s="1"/>
  <c r="AH41" i="8"/>
  <c r="AH43" i="8" s="1"/>
  <c r="BK41" i="8"/>
  <c r="BK43" i="8" s="1"/>
  <c r="Z41" i="8"/>
  <c r="Z42" i="8" s="1"/>
  <c r="AK41" i="8"/>
  <c r="AK43" i="8" s="1"/>
  <c r="BD41" i="8"/>
  <c r="BD43" i="8" s="1"/>
  <c r="BO41" i="8"/>
  <c r="BO43" i="8" s="1"/>
  <c r="AU41" i="8"/>
  <c r="AU43" i="8" s="1"/>
  <c r="AS41" i="8"/>
  <c r="AS43" i="8" s="1"/>
  <c r="AQ41" i="8"/>
  <c r="AQ43" i="8" s="1"/>
  <c r="AP41" i="8"/>
  <c r="AP43" i="8" s="1"/>
  <c r="AG41" i="8"/>
  <c r="AG43" i="8" s="1"/>
  <c r="AJ41" i="8"/>
  <c r="AJ43" i="8" s="1"/>
  <c r="AZ41" i="8"/>
  <c r="AZ43" i="8" s="1"/>
  <c r="AL41" i="8"/>
  <c r="AL43" i="8" s="1"/>
  <c r="AT41" i="8"/>
  <c r="AT43" i="8" s="1"/>
  <c r="BM41" i="8"/>
  <c r="BM43" i="8" s="1"/>
  <c r="BA41" i="8"/>
  <c r="BA43" i="8" s="1"/>
  <c r="BI41" i="8"/>
  <c r="BI43" i="8" s="1"/>
  <c r="BN41" i="8"/>
  <c r="BN43" i="8" s="1"/>
  <c r="BB41" i="8"/>
  <c r="BB43" i="8" s="1"/>
  <c r="AN41" i="8"/>
  <c r="AN43" i="8" s="1"/>
  <c r="BG41" i="8"/>
  <c r="BG43" i="8" s="1"/>
  <c r="AR41" i="8"/>
  <c r="AR43" i="8" s="1"/>
  <c r="BE41" i="8"/>
  <c r="BE43" i="8" s="1"/>
  <c r="AY41" i="8"/>
  <c r="AY43" i="8" s="1"/>
  <c r="AV41" i="8"/>
  <c r="AV43" i="8" s="1"/>
  <c r="AW41" i="8"/>
  <c r="AW43" i="8" s="1"/>
  <c r="AM41" i="8"/>
  <c r="AM43" i="8" s="1"/>
  <c r="AX41" i="8"/>
  <c r="AX43" i="8" s="1"/>
  <c r="AE41" i="8"/>
  <c r="AE43" i="8" s="1"/>
  <c r="Y45" i="8" l="1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Y64" i="8" s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<sst xmlns="http://schemas.openxmlformats.org/spreadsheetml/2006/main" count="5248" uniqueCount="1819">
  <si>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</si>
  <si>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</si>
  <si>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</si>
  <si>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</si>
  <si>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</si>
  <si>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</si>
  <si>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</si>
  <si>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</si>
  <si>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</si>
  <si>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</si>
  <si>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</si>
  <si>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</si>
  <si>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</si>
  <si>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</si>
  <si>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</si>
  <si>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</si>
  <si>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</si>
  <si>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</si>
  <si>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</si>
  <si>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</si>
  <si>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</si>
  <si>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</si>
  <si>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</si>
  <si>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</si>
  <si>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BEST_EPS_YOY_GTH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</si>
  <si>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</si>
  <si>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</si>
  <si>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</si>
  <si>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</si>
  <si>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</si>
  <si>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</si>
  <si>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</si>
  <si>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</si>
  <si>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</si>
  <si>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</si>
  <si>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</si>
  <si>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</si>
  <si>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</si>
  <si>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</si>
  <si>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</si>
  <si>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</si>
  <si>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</si>
  <si>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</si>
  <si>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</si>
  <si>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</si>
  <si>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</si>
  <si>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</si>
  <si>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</si>
  <si>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</si>
  <si>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</si>
  <si>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</si>
  <si>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</si>
  <si>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</si>
  <si>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</si>
  <si>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</si>
  <si>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</si>
  <si>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</si>
  <si>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</si>
  <si>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</si>
  <si>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</si>
  <si>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</si>
  <si>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</si>
  <si>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</si>
  <si>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</si>
  <si>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</si>
  <si>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</si>
  <si>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</si>
  <si>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</si>
  <si>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</si>
  <si>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</si>
  <si>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</si>
  <si>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</si>
  <si>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</si>
  <si>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</si>
  <si>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</si>
  <si>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</si>
  <si>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</si>
  <si>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</si>
  <si>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</si>
  <si>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</si>
  <si>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</si>
  <si>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</si>
  <si>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GLYHO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</si>
  <si>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</si>
  <si>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</si>
  <si>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</si>
  <si>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</si>
  <si>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</si>
  <si>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</si>
  <si>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</si>
  <si>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TATGD TI Equity</t>
  </si>
  <si>
    <t>EGEEN TI Equity</t>
  </si>
  <si>
    <t>ODAS TI Equity</t>
  </si>
  <si>
    <t>GOODY TI Equity</t>
  </si>
  <si>
    <t>KARSN TI Equity</t>
  </si>
  <si>
    <t>DOAS TI Equity</t>
  </si>
  <si>
    <t>ICBCT TI Equity</t>
  </si>
  <si>
    <t>ALGYO TI Equity</t>
  </si>
  <si>
    <t>PRKME TI Equity</t>
  </si>
  <si>
    <t>KARTN TI Equity</t>
  </si>
  <si>
    <t>GSDHO TI Equity</t>
  </si>
  <si>
    <t>METRO TI Equity</t>
  </si>
  <si>
    <t>TMSN TI Equity</t>
  </si>
  <si>
    <t>CEMTS TI Equity</t>
  </si>
  <si>
    <t>DEVA TI Equity</t>
  </si>
  <si>
    <t>ANELE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</si>
  <si>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</si>
  <si>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</si>
  <si>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</si>
  <si>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</si>
  <si>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</si>
  <si>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</si>
  <si>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</si>
  <si>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</si>
  <si>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</si>
  <si>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</si>
  <si>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</si>
  <si>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</si>
  <si>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</si>
  <si>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</si>
  <si>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</si>
  <si>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</si>
  <si>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</si>
  <si>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</si>
  <si>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</si>
  <si>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</si>
  <si>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</si>
  <si>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</si>
  <si>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</si>
  <si>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</si>
  <si>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</si>
  <si>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</si>
  <si>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</si>
  <si>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</si>
  <si>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</si>
  <si>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</si>
  <si>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</si>
  <si>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</si>
  <si>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</si>
  <si>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</si>
  <si>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</si>
  <si>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</si>
  <si>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</si>
  <si>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</si>
  <si>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</si>
  <si>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</si>
  <si>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</si>
  <si>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</si>
  <si>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</si>
  <si>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</si>
  <si>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</si>
  <si>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</si>
  <si>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</si>
  <si>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</si>
  <si>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</si>
  <si>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</si>
  <si>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</si>
  <si>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</si>
  <si>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</si>
  <si>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</si>
  <si>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</si>
  <si>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</si>
  <si>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</si>
  <si>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</si>
  <si>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</si>
  <si>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</si>
  <si>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</si>
  <si>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</si>
  <si>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</si>
  <si>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</si>
  <si>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</si>
  <si>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</si>
  <si>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</si>
  <si>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</si>
  <si>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</si>
  <si>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</si>
  <si>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</si>
  <si>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</si>
  <si>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</si>
  <si>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</si>
  <si>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</si>
  <si>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</si>
  <si>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</si>
  <si>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</si>
  <si>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</si>
  <si>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</si>
  <si>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</si>
  <si>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</si>
  <si>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</si>
  <si>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</si>
  <si>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</si>
  <si>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</si>
  <si>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</si>
  <si>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</si>
  <si>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</si>
  <si>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</si>
  <si>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</si>
  <si>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</si>
  <si>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</si>
  <si>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</si>
  <si>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</si>
  <si>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</si>
  <si>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</si>
  <si>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</si>
  <si>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</si>
  <si>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</si>
  <si>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</si>
  <si>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</si>
  <si>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</si>
  <si>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</si>
  <si>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</si>
  <si>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</si>
  <si>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</si>
  <si>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</si>
  <si>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</si>
  <si>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</si>
  <si>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</si>
  <si>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</si>
  <si>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</si>
  <si>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</si>
  <si>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</si>
  <si>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</si>
  <si>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</si>
  <si>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</si>
  <si>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</si>
  <si>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</si>
  <si>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</si>
  <si>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</si>
  <si>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</si>
  <si>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</si>
  <si>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</si>
  <si>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</si>
  <si>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</si>
  <si>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</si>
  <si>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</si>
  <si>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</si>
  <si>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</si>
  <si>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</si>
  <si>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</si>
  <si>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</si>
  <si>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</si>
  <si>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</si>
  <si>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</si>
  <si>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</si>
  <si>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</si>
  <si>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</si>
  <si>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</si>
  <si>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</si>
  <si>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</si>
  <si>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</si>
  <si>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</si>
  <si>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</si>
  <si>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</si>
  <si>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</si>
  <si>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</si>
  <si>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</si>
  <si>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BHF UW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</si>
  <si>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</si>
  <si>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</si>
  <si>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</si>
  <si>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</si>
  <si>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</si>
  <si>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</si>
  <si>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</si>
  <si>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</si>
  <si>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</si>
  <si>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</si>
  <si>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</si>
  <si>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</si>
  <si>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</si>
  <si>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</si>
  <si>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</si>
  <si>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</si>
  <si>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</si>
  <si>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</si>
  <si>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</si>
  <si>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</si>
  <si>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</si>
  <si>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</si>
  <si>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</si>
  <si>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</si>
  <si>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</si>
  <si>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</si>
  <si>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</si>
  <si>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</si>
  <si>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</si>
  <si>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</si>
  <si>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</si>
  <si>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</si>
  <si>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</si>
  <si>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</si>
  <si>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</si>
  <si>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</si>
  <si>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</si>
  <si>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</si>
  <si>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</si>
  <si>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</si>
  <si>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</si>
  <si>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</si>
  <si>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</si>
  <si>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</si>
  <si>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</si>
  <si>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</si>
  <si>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</si>
  <si>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</si>
  <si>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</si>
  <si>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</si>
  <si>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</si>
  <si>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</si>
  <si>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</si>
  <si>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</si>
  <si>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</si>
  <si>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</si>
  <si>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</si>
  <si>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</si>
  <si>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</si>
  <si>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</si>
  <si>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</si>
  <si>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</si>
  <si>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</si>
  <si>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</si>
  <si>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</si>
  <si>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</si>
  <si>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</si>
  <si>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</si>
  <si>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</si>
  <si>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</si>
  <si>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</si>
  <si>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</si>
  <si>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</si>
  <si>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</si>
  <si>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</si>
  <si>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</si>
  <si>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</si>
  <si>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</si>
  <si>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</si>
  <si>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</si>
  <si>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</si>
  <si>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</si>
  <si>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</si>
  <si>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</si>
  <si>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</si>
  <si>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</si>
  <si>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</si>
  <si>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</si>
  <si>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</si>
  <si>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</si>
  <si>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</si>
  <si>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</si>
  <si>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</si>
  <si>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HRS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</si>
  <si>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</si>
  <si>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</si>
  <si>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</si>
  <si>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</si>
  <si>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</si>
  <si>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</si>
  <si>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</si>
  <si>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</si>
  <si>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</si>
  <si>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</si>
  <si>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</si>
  <si>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</si>
  <si>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</si>
  <si>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</si>
  <si>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</si>
  <si>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</si>
  <si>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</si>
  <si>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</si>
  <si>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</si>
  <si>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</si>
  <si>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</si>
  <si>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</si>
  <si>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</si>
  <si>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</si>
  <si>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</si>
  <si>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</si>
  <si>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</si>
  <si>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</si>
  <si>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</si>
  <si>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</si>
  <si>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</si>
  <si>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</si>
  <si>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</si>
  <si>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</si>
  <si>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</si>
  <si>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</si>
  <si>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MAT UW Equity</t>
  </si>
  <si>
    <t>SPGI UN Equity</t>
  </si>
  <si>
    <t>MDT UN Equity</t>
  </si>
  <si>
    <t>CVS UN Equity</t>
  </si>
  <si>
    <t>DWDP UN Equity</t>
  </si>
  <si>
    <t>MU UW Equity</t>
  </si>
  <si>
    <t>MSI UN Equity</t>
  </si>
  <si>
    <t>MYL UW Equity</t>
  </si>
  <si>
    <t>LH UN Equity</t>
  </si>
  <si>
    <t>NWL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</si>
  <si>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</si>
  <si>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</si>
  <si>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</si>
  <si>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</si>
  <si>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</si>
  <si>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</si>
  <si>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</si>
  <si>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</si>
  <si>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</si>
  <si>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</si>
  <si>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</si>
  <si>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</si>
  <si>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</si>
  <si>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</si>
  <si>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</si>
  <si>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PCG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</si>
  <si>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</si>
  <si>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</si>
  <si>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</si>
  <si>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</si>
  <si>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</si>
  <si>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</si>
  <si>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</si>
  <si>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</si>
  <si>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</si>
  <si>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</si>
  <si>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</si>
  <si>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</si>
  <si>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SCG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</si>
  <si>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</si>
  <si>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</si>
  <si>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</si>
  <si>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</si>
  <si>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</si>
  <si>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</si>
  <si>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</si>
  <si>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</si>
  <si>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</si>
  <si>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</si>
  <si>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</si>
  <si>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</si>
  <si>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</si>
  <si>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</si>
  <si>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</si>
  <si>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</si>
  <si>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</si>
  <si>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</si>
  <si>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</si>
  <si>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</si>
  <si>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</si>
  <si>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</si>
  <si>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</si>
  <si>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</si>
  <si>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</si>
  <si>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</si>
  <si>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</si>
  <si>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</si>
  <si>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</si>
  <si>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</si>
  <si>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</si>
  <si>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</si>
  <si>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</si>
  <si>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</si>
  <si>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</si>
  <si>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</si>
  <si>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</si>
  <si>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</si>
  <si>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</si>
  <si>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</si>
  <si>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</si>
  <si>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</si>
  <si>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</si>
  <si>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</si>
  <si>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</si>
  <si>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</si>
  <si>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</si>
  <si>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</si>
  <si>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</si>
  <si>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</si>
  <si>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</si>
  <si>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</si>
  <si>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</si>
  <si>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</si>
  <si>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</si>
  <si>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</si>
  <si>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</si>
  <si>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</si>
  <si>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</si>
  <si>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</si>
  <si>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</si>
  <si>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</si>
  <si>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ESRX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</si>
  <si>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</si>
  <si>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</si>
  <si>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</si>
  <si>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</si>
  <si>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</si>
  <si>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</si>
  <si>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</si>
  <si>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</si>
  <si>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</si>
  <si>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</si>
  <si>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</si>
  <si>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</si>
  <si>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</si>
  <si>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</si>
  <si>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</si>
  <si>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</si>
  <si>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</si>
  <si>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</si>
  <si>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</si>
  <si>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</si>
  <si>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</si>
  <si>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</si>
  <si>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</si>
  <si>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</si>
  <si>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</si>
  <si>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</si>
  <si>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</si>
  <si>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</si>
  <si>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</si>
  <si>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</si>
  <si>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</si>
  <si>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</si>
  <si>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</si>
  <si>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</si>
  <si>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</si>
  <si>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</si>
  <si>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</si>
  <si>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</si>
  <si>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</si>
  <si>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</si>
  <si>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</si>
  <si>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</si>
  <si>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</si>
  <si>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</si>
  <si>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NFX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</si>
  <si>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</si>
  <si>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</si>
  <si>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</si>
  <si>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</si>
  <si>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</si>
  <si>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</si>
  <si>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</si>
  <si>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</si>
  <si>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</si>
  <si>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</si>
  <si>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</si>
  <si>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</si>
  <si>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</si>
  <si>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</si>
  <si>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</si>
  <si>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</si>
  <si>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</si>
  <si>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GT UW Equity</t>
  </si>
  <si>
    <t>DXC UN Equity</t>
  </si>
  <si>
    <t>DVA UN Equity</t>
  </si>
  <si>
    <t>HIG UN Equity</t>
  </si>
  <si>
    <t>IRM UN Equity</t>
  </si>
  <si>
    <t>EL UN Equity</t>
  </si>
  <si>
    <t>CDNS UW Equity</t>
  </si>
  <si>
    <t>SRCL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</si>
  <si>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</si>
  <si>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</si>
  <si>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</si>
  <si>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</si>
  <si>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</si>
  <si>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</si>
  <si>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</si>
  <si>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</si>
  <si>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</si>
  <si>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</si>
  <si>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</si>
  <si>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</si>
  <si>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</si>
  <si>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</si>
  <si>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</si>
  <si>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</si>
  <si>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</si>
  <si>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</si>
  <si>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LLL UN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</si>
  <si>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</si>
  <si>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</si>
  <si>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</si>
  <si>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</si>
  <si>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</si>
  <si>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</si>
  <si>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</si>
  <si>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</si>
  <si>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</si>
  <si>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</si>
  <si>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</si>
  <si>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</si>
  <si>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</si>
  <si>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</si>
  <si>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</si>
  <si>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</si>
  <si>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AET UN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</si>
  <si>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</si>
  <si>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</si>
  <si>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</si>
  <si>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</si>
  <si>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</si>
  <si>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</si>
  <si>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</si>
  <si>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</si>
  <si>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</si>
  <si>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</si>
  <si>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</si>
  <si>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RHT UN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</si>
  <si>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</si>
  <si>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</si>
  <si>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</si>
  <si>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</si>
  <si>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</si>
  <si>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</si>
  <si>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</si>
  <si>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</si>
  <si>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</si>
  <si>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</si>
  <si>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</si>
  <si>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</si>
  <si>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</si>
  <si>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FLR UN Equity</t>
  </si>
  <si>
    <t>CSX UW Equity</t>
  </si>
  <si>
    <t>EW UN Equity</t>
  </si>
  <si>
    <t>AMP UN Equity</t>
  </si>
  <si>
    <t>COL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</si>
  <si>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</si>
  <si>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</si>
  <si>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</si>
  <si>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</si>
  <si>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</si>
  <si>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</si>
  <si>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</si>
  <si>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</si>
  <si>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</si>
  <si>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</si>
  <si>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</si>
  <si>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</si>
  <si>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</si>
  <si>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</si>
  <si>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</si>
  <si>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</si>
  <si>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</si>
  <si>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</si>
  <si>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</si>
  <si>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</si>
  <si>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</si>
  <si>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</si>
  <si>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</si>
  <si>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</si>
  <si>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</si>
  <si>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</si>
  <si>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</si>
  <si>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</si>
  <si>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</si>
  <si>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</si>
  <si>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</si>
  <si>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</si>
  <si>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</si>
  <si>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</si>
  <si>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INFO UW Equity</t>
  </si>
  <si>
    <t>WDC UW Equity</t>
  </si>
  <si>
    <t>CHD UN Equity</t>
  </si>
  <si>
    <t>DRE UN Equity</t>
  </si>
  <si>
    <t>FRT UN Equity</t>
  </si>
  <si>
    <t>MGM UN Equity</t>
  </si>
  <si>
    <t>FOX UW Equity</t>
  </si>
  <si>
    <t>LNT UN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</si>
  <si>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</si>
  <si>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</si>
  <si>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</si>
  <si>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</si>
  <si>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</si>
  <si>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</si>
  <si>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</si>
  <si>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</si>
  <si>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</si>
  <si>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</si>
  <si>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</si>
  <si>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</si>
  <si>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</si>
  <si>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</si>
  <si>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</si>
  <si>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</si>
  <si>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</si>
  <si>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</si>
  <si>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</si>
  <si>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</si>
  <si>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</si>
  <si>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</si>
  <si>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KORS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</si>
  <si>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</si>
  <si>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</si>
  <si>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</si>
  <si>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</si>
  <si>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</si>
  <si>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</si>
  <si>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</si>
  <si>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</si>
  <si>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</si>
  <si>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</si>
  <si>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</si>
  <si>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</si>
  <si>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</si>
  <si>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</si>
  <si>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</si>
  <si>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</si>
  <si>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</si>
  <si>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</si>
  <si>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</si>
  <si>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</si>
  <si>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</si>
  <si>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</si>
  <si>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</si>
  <si>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</si>
  <si>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</si>
  <si>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</si>
  <si>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</si>
  <si>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</si>
  <si>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</si>
  <si>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</si>
  <si>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</si>
  <si>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</si>
  <si>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</si>
  <si>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</si>
  <si>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</si>
  <si>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</si>
  <si>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</si>
  <si>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</si>
  <si>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</si>
  <si>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</si>
  <si>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</si>
  <si>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</si>
  <si>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</si>
  <si>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</si>
  <si>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</si>
  <si>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</si>
  <si>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</si>
  <si>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</si>
  <si>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</si>
  <si>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</si>
  <si>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</si>
  <si>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</si>
  <si>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</si>
  <si>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</si>
  <si>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</si>
  <si>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</si>
  <si>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</si>
  <si>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</si>
  <si>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</si>
  <si>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FR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</si>
  <si>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</si>
  <si>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</si>
  <si>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</si>
  <si>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</si>
  <si>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</si>
  <si>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</si>
  <si>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</si>
  <si>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</si>
  <si>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</si>
  <si>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</si>
  <si>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</si>
  <si>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</si>
  <si>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</si>
  <si>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</si>
  <si>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</si>
  <si>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</si>
  <si>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</si>
  <si>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</si>
  <si>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</si>
  <si>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</si>
  <si>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</si>
  <si>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</si>
  <si>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</si>
  <si>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</si>
  <si>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</si>
  <si>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</si>
  <si>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</si>
  <si>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</si>
  <si>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</si>
  <si>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</si>
  <si>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SHP LN Equity</t>
  </si>
  <si>
    <t>BARC LN Equity</t>
  </si>
  <si>
    <t>NG/ LN Equity</t>
  </si>
  <si>
    <t>IMB LN Equity</t>
  </si>
  <si>
    <t>BLT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</si>
  <si>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</si>
  <si>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</si>
  <si>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</si>
  <si>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</si>
  <si>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</si>
  <si>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</si>
  <si>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</si>
  <si>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</si>
  <si>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</si>
  <si>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</si>
  <si>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</si>
  <si>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</si>
  <si>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</si>
  <si>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</si>
  <si>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</si>
  <si>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</si>
  <si>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</si>
  <si>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</si>
  <si>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</si>
  <si>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</si>
  <si>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</si>
  <si>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</si>
  <si>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</si>
  <si>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</si>
  <si>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</si>
  <si>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</si>
  <si>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</si>
  <si>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</si>
  <si>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</si>
  <si>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</si>
  <si>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</si>
  <si>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</si>
  <si>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</si>
  <si>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</si>
  <si>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</si>
  <si>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</si>
  <si>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</si>
  <si>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RRS LN Equity</t>
  </si>
  <si>
    <t>KGF LN Equity</t>
  </si>
  <si>
    <t>TW/ LN Equity</t>
  </si>
  <si>
    <t>ITV LN Equity</t>
  </si>
  <si>
    <t>DCC LN Equity</t>
  </si>
  <si>
    <t>JMAT LN Equity</t>
  </si>
  <si>
    <t>PPB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</si>
  <si>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</si>
  <si>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</si>
  <si>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</si>
  <si>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</si>
  <si>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</si>
  <si>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</si>
  <si>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</si>
  <si>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</si>
  <si>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</si>
  <si>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</si>
  <si>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</si>
  <si>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</si>
  <si>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</si>
  <si>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</si>
  <si>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</si>
  <si>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</si>
  <si>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</si>
  <si>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</si>
  <si>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</si>
  <si>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</si>
  <si>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</si>
  <si>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</si>
  <si>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</si>
  <si>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</si>
  <si>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EZJ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</si>
  <si>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</si>
  <si>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</si>
  <si>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</si>
  <si>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</si>
  <si>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</si>
  <si>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</si>
  <si>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</si>
  <si>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</si>
  <si>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</si>
  <si>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</si>
  <si>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</si>
  <si>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</si>
  <si>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</si>
  <si>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</si>
  <si>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</si>
  <si>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</si>
  <si>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</si>
  <si>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</si>
  <si>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</si>
  <si>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</si>
  <si>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</si>
  <si>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</si>
  <si>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</si>
  <si>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</si>
  <si>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</si>
  <si>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</si>
  <si>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</si>
  <si>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</si>
  <si>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</si>
  <si>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</si>
  <si>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</si>
  <si>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</si>
  <si>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</si>
  <si>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</si>
  <si>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</si>
  <si>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</si>
  <si>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</si>
  <si>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</si>
  <si>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</si>
  <si>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</si>
  <si>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</si>
  <si>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</si>
  <si>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</si>
  <si>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</si>
  <si>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</si>
  <si>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Piyasa</t>
  </si>
  <si>
    <t>Deg.mn$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</si>
  <si>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</si>
  <si>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</si>
  <si>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</si>
  <si>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</si>
  <si>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</si>
  <si>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</si>
  <si>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</si>
  <si>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http://bilgetube/video/276/Global-Alfa-Avc%C4%B1s%C4%B1-Raporu-</t>
  </si>
  <si>
    <t>Tanıtım videosu:</t>
  </si>
  <si>
    <t>*Kaynak:Bloomberg</t>
  </si>
  <si>
    <t>AGHOL TI Equity</t>
  </si>
  <si>
    <t>Ahmet Toker</t>
  </si>
  <si>
    <t>19Y</t>
  </si>
  <si>
    <t>2019T</t>
  </si>
  <si>
    <t>SMI Index</t>
  </si>
  <si>
    <t>ABBN SE Equity</t>
  </si>
  <si>
    <t>ADEN SE Equity</t>
  </si>
  <si>
    <t>BAER SE Equity</t>
  </si>
  <si>
    <t>CFR SE Equity</t>
  </si>
  <si>
    <t>CSGN SE Equity</t>
  </si>
  <si>
    <t>GEBN SE Equity</t>
  </si>
  <si>
    <t>GIVN SE Equity</t>
  </si>
  <si>
    <t>LHN SE Equity</t>
  </si>
  <si>
    <t>LONN SE Equity</t>
  </si>
  <si>
    <t>NESN SE Equity</t>
  </si>
  <si>
    <t>NOVN SE Equity</t>
  </si>
  <si>
    <t>ROG SE Equity</t>
  </si>
  <si>
    <t>SCMN SE Equity</t>
  </si>
  <si>
    <t>SGSN SE Equity</t>
  </si>
  <si>
    <t>SLHN SE Equity</t>
  </si>
  <si>
    <t>SREN SE Equity</t>
  </si>
  <si>
    <t>UBSG SE Equity</t>
  </si>
  <si>
    <t>UHR SE Equity</t>
  </si>
  <si>
    <t>ZURN SE Equity</t>
  </si>
  <si>
    <t>Isvicre</t>
  </si>
  <si>
    <t>GICS_SECTOR_NAME</t>
  </si>
  <si>
    <t>20Y</t>
  </si>
  <si>
    <t>2020T</t>
  </si>
  <si>
    <t>2019 yılı F/K tahminine göre pahalı</t>
  </si>
  <si>
    <t>2019 yılı FD/FAVÖK tahminine göre pahalı</t>
  </si>
  <si>
    <t>2019T Temettü verimi düşük.</t>
  </si>
  <si>
    <t>2019 yılı F/K tahminine göre ucuz</t>
  </si>
  <si>
    <t>2019 yılı FD/FAVÖK tahminine göre ucuz</t>
  </si>
  <si>
    <t>2019T Temettü verimi yüksek.</t>
  </si>
  <si>
    <t>2019 FK</t>
  </si>
  <si>
    <t>ALBRK TI Equity</t>
  </si>
  <si>
    <t>BRSAN TI Equity</t>
  </si>
  <si>
    <t>CEMAS TI Equity</t>
  </si>
  <si>
    <t>DGKLB TI Equity</t>
  </si>
  <si>
    <t>ECZYT TI Equity</t>
  </si>
  <si>
    <t>ENJSA TI Equity</t>
  </si>
  <si>
    <t>FLAP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</si>
  <si>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</si>
  <si>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</si>
  <si>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</si>
  <si>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</si>
  <si>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</si>
  <si>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</si>
  <si>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</si>
  <si>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</si>
  <si>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</si>
  <si>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</si>
  <si>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</si>
  <si>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OZKGY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</si>
  <si>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</si>
  <si>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</si>
  <si>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</si>
  <si>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</si>
  <si>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</si>
  <si>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</si>
  <si>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</si>
  <si>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</si>
  <si>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</si>
  <si>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</si>
  <si>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</si>
  <si>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</si>
  <si>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</si>
  <si>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</si>
  <si>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</si>
  <si>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</si>
  <si>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</si>
  <si>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</si>
  <si>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</si>
  <si>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</si>
  <si>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</si>
  <si>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</si>
  <si>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</si>
  <si>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</si>
  <si>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</si>
  <si>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</si>
  <si>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</si>
  <si>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</si>
  <si>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</si>
  <si>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</si>
  <si>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</si>
  <si>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</si>
  <si>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</si>
  <si>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</si>
  <si>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</si>
  <si>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</si>
  <si>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</si>
  <si>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</si>
  <si>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</si>
  <si>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</si>
  <si>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</si>
  <si>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</si>
  <si>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</si>
  <si>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</si>
  <si>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GVC LN Equity</t>
  </si>
  <si>
    <t>HLMA LN Equity</t>
  </si>
  <si>
    <t>JE/ LN Equity</t>
  </si>
  <si>
    <t>MRO LN Equity</t>
  </si>
  <si>
    <t>OCDO LN Equity</t>
  </si>
  <si>
    <t>RMG LN Equity</t>
  </si>
  <si>
    <t>RMV LN Equity</t>
  </si>
  <si>
    <t>SMDS LN Equity</t>
  </si>
  <si>
    <t>WG/ LN Equity</t>
  </si>
  <si>
    <t>SIKA SE Equity</t>
  </si>
  <si>
    <t>NA</t>
  </si>
  <si>
    <t>Consumer Staples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</si>
  <si>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</si>
  <si>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</si>
  <si>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</si>
  <si>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</si>
  <si>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</si>
  <si>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</si>
  <si>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</si>
  <si>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</si>
  <si>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</si>
  <si>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</si>
  <si>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</si>
  <si>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</si>
  <si>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</si>
  <si>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</si>
  <si>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</si>
  <si>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</si>
  <si>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Anel Elektrik Proje Taahhut ve</t>
  </si>
  <si>
    <t>Arcelik AS</t>
  </si>
  <si>
    <t>Aselsan Elektronik Sanayi Ve T</t>
  </si>
  <si>
    <t>BIM Birlesik Magazalar AS</t>
  </si>
  <si>
    <t>Communication Services</t>
  </si>
  <si>
    <t>Besiktas Futbol Yatirimlari Sa</t>
  </si>
  <si>
    <t>Borusan Mannesmann Boru Sanayi</t>
  </si>
  <si>
    <t>Coca-Cola Icecek AS</t>
  </si>
  <si>
    <t>Cemas Dokum Sanayi AS</t>
  </si>
  <si>
    <t>Cemtas Celik Makina Sanayi Ve</t>
  </si>
  <si>
    <t>Health Care</t>
  </si>
  <si>
    <t>Deva Holding AS</t>
  </si>
  <si>
    <t>Dogtas Kelebek Mobilya Sanayi</t>
  </si>
  <si>
    <t>Dogus Otomotiv Servis ve Ticar</t>
  </si>
  <si>
    <t>Dogan Sirketler Grubu Holding</t>
  </si>
  <si>
    <t>EIS Eczacibasi Ilac ve Sinai v</t>
  </si>
  <si>
    <t>Eczacibasi Yatirim Holding Ort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</si>
  <si>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</si>
  <si>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</si>
  <si>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</si>
  <si>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</si>
  <si>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</si>
  <si>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</si>
  <si>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Flap Kongre Toplanti Hizmetler</t>
  </si>
  <si>
    <t>Ford Otomotiv Sanayi AS</t>
  </si>
  <si>
    <t>Turkiye Garanti Bankasi AS</t>
  </si>
  <si>
    <t>Gentas Genel Metal Sanayi ve T</t>
  </si>
  <si>
    <t>Gersan Elektrik Ticaret ve San</t>
  </si>
  <si>
    <t>Global Yatirim Holding AS</t>
  </si>
  <si>
    <t>Goltas Goller Bolgesi Cimento</t>
  </si>
  <si>
    <t>Goodyear Lastikleri TAS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</si>
  <si>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</si>
  <si>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</si>
  <si>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</si>
  <si>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</si>
  <si>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</si>
  <si>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</si>
  <si>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</si>
  <si>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</si>
  <si>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</si>
  <si>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</si>
  <si>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</si>
  <si>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</si>
  <si>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</si>
  <si>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</si>
  <si>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</si>
  <si>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</si>
  <si>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</si>
  <si>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</si>
  <si>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</si>
  <si>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Kartonsan Karton Sanayi ve Tic</t>
  </si>
  <si>
    <t>KOC Holding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</si>
  <si>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</si>
  <si>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</si>
  <si>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</si>
  <si>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</si>
  <si>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</si>
  <si>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</si>
  <si>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</si>
  <si>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MLP Saglik Hizmetleri AS</t>
  </si>
  <si>
    <t>Information Technology</t>
  </si>
  <si>
    <t>Netas Telekomunikasyon AS</t>
  </si>
  <si>
    <t>NET Holding AS</t>
  </si>
  <si>
    <t>ODAS Elektrik Uretim ve Sanayi</t>
  </si>
  <si>
    <t>Otokar Otomotiv Ve Savunma San</t>
  </si>
  <si>
    <t>Ozak Gayrimenkul Yatirim Ortak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</si>
  <si>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</si>
  <si>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</si>
  <si>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</si>
  <si>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</si>
  <si>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</si>
  <si>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</si>
  <si>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</si>
  <si>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</si>
  <si>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</si>
  <si>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</si>
  <si>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Tat Gida Sanayi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</si>
  <si>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</si>
  <si>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</si>
  <si>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</si>
  <si>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</si>
  <si>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</si>
  <si>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</si>
  <si>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</si>
  <si>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</si>
  <si>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</si>
  <si>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</si>
  <si>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Tupras Turkiye Petrol Rafineri</t>
  </si>
  <si>
    <t>Ulker Biskuvi Sanayi AS</t>
  </si>
  <si>
    <t>Turkiye Vakiflar Bankasi TAO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</si>
  <si>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</si>
  <si>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</si>
  <si>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</si>
  <si>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</si>
  <si>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</si>
  <si>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</si>
  <si>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</si>
  <si>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</si>
  <si>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</si>
  <si>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</si>
  <si>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</si>
  <si>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</si>
  <si>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</si>
  <si>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</si>
  <si>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</si>
  <si>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</si>
  <si>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</si>
  <si>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</si>
  <si>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</si>
  <si>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</si>
  <si>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</si>
  <si>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</si>
  <si>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Aetna Inc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</si>
  <si>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</si>
  <si>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</si>
  <si>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</si>
  <si>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</si>
  <si>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</si>
  <si>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</si>
  <si>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</si>
  <si>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</si>
  <si>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</si>
  <si>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</si>
  <si>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</si>
  <si>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</si>
  <si>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</si>
  <si>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</si>
  <si>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</si>
  <si>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</si>
  <si>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</si>
  <si>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</si>
  <si>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</si>
  <si>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</si>
  <si>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</si>
  <si>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</si>
  <si>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</si>
  <si>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</si>
  <si>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</si>
  <si>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</si>
  <si>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</si>
  <si>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</si>
  <si>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</si>
  <si>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</si>
  <si>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Aptiv PLC</t>
  </si>
  <si>
    <t>Alexandria Real Estate Equitie</t>
  </si>
  <si>
    <t>Arconic Inc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</si>
  <si>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</si>
  <si>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</si>
  <si>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</si>
  <si>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</si>
  <si>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</si>
  <si>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</si>
  <si>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</si>
  <si>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</si>
  <si>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</si>
  <si>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</si>
  <si>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BB&amp;T Corp</t>
  </si>
  <si>
    <t>Best Buy Co Inc</t>
  </si>
  <si>
    <t>Becton Dickinson and Co</t>
  </si>
  <si>
    <t>Franklin Resources Inc</t>
  </si>
  <si>
    <t>Brown-Forman Corp</t>
  </si>
  <si>
    <t>Brighthouse Financial Inc</t>
  </si>
  <si>
    <t>Baker Hughes a GE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</si>
  <si>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</si>
  <si>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</si>
  <si>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</si>
  <si>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</si>
  <si>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</si>
  <si>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</si>
  <si>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</si>
  <si>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</si>
  <si>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</si>
  <si>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</si>
  <si>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</si>
  <si>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</si>
  <si>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</si>
  <si>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</si>
  <si>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</si>
  <si>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</si>
  <si>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</si>
  <si>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</si>
  <si>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CBS Corp</t>
  </si>
  <si>
    <t>Crown Castle International Cor</t>
  </si>
  <si>
    <t>Carnival Corp</t>
  </si>
  <si>
    <t>Cadence Design Systems Inc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</si>
  <si>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</si>
  <si>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</si>
  <si>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</si>
  <si>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</si>
  <si>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</si>
  <si>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</si>
  <si>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</si>
  <si>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</si>
  <si>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</si>
  <si>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</si>
  <si>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</si>
  <si>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</si>
  <si>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</si>
  <si>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</si>
  <si>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</si>
  <si>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</si>
  <si>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</si>
  <si>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</si>
  <si>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</si>
  <si>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</si>
  <si>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</si>
  <si>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Rockwell Collins Inc</t>
  </si>
  <si>
    <t>Cooper Cos Inc/The</t>
  </si>
  <si>
    <t>ConocoPhillips</t>
  </si>
  <si>
    <t>Costco Wholesale Corp</t>
  </si>
  <si>
    <t>Coty Inc</t>
  </si>
  <si>
    <t>Campbell Soup Co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</si>
  <si>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</si>
  <si>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</si>
  <si>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</si>
  <si>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</si>
  <si>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</si>
  <si>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</si>
  <si>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</si>
  <si>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</si>
  <si>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</si>
  <si>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</si>
  <si>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</si>
  <si>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</si>
  <si>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</si>
  <si>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</si>
  <si>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</si>
  <si>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</si>
  <si>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</si>
  <si>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</si>
  <si>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</si>
  <si>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</si>
  <si>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</si>
  <si>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</si>
  <si>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</si>
  <si>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</si>
  <si>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</si>
  <si>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</si>
  <si>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</si>
  <si>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</si>
  <si>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</si>
  <si>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</si>
  <si>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</si>
  <si>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DowDuPont Inc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</si>
  <si>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</si>
  <si>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</si>
  <si>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</si>
  <si>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</si>
  <si>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</si>
  <si>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</si>
  <si>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</si>
  <si>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</si>
  <si>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</si>
  <si>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</si>
  <si>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</si>
  <si>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</si>
  <si>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</si>
  <si>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</si>
  <si>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Express Scripts Holding Co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</si>
  <si>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</si>
  <si>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</si>
  <si>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</si>
  <si>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</si>
  <si>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</si>
  <si>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</si>
  <si>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</si>
  <si>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</si>
  <si>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</si>
  <si>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</si>
  <si>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</si>
  <si>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</si>
  <si>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</si>
  <si>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</si>
  <si>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</si>
  <si>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</si>
  <si>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</si>
  <si>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</si>
  <si>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</si>
  <si>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</si>
  <si>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</si>
  <si>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</si>
  <si>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</si>
  <si>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Fluor Corp</t>
  </si>
  <si>
    <t>Flowserve Corp</t>
  </si>
  <si>
    <t>FleetCor Technologies Inc</t>
  </si>
  <si>
    <t>FMC Corp</t>
  </si>
  <si>
    <t>Twenty-First Century Fox Inc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</si>
  <si>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</si>
  <si>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</si>
  <si>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</si>
  <si>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</si>
  <si>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</si>
  <si>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</si>
  <si>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</si>
  <si>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</si>
  <si>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</si>
  <si>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</si>
  <si>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</si>
  <si>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</si>
  <si>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</si>
  <si>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</si>
  <si>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</si>
  <si>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</si>
  <si>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Goodyear Tire &amp; Rubber Co/The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</si>
  <si>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</si>
  <si>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</si>
  <si>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</si>
  <si>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</si>
  <si>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</si>
  <si>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</si>
  <si>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HCP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</si>
  <si>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</si>
  <si>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</si>
  <si>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</si>
  <si>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</si>
  <si>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</si>
  <si>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</si>
  <si>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</si>
  <si>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</si>
  <si>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</si>
  <si>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</si>
  <si>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</si>
  <si>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</si>
  <si>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</si>
  <si>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</si>
  <si>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Harris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</si>
  <si>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</si>
  <si>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</si>
  <si>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</si>
  <si>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</si>
  <si>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</si>
  <si>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</si>
  <si>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</si>
  <si>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</si>
  <si>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</si>
  <si>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</si>
  <si>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</si>
  <si>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</si>
  <si>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</si>
  <si>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</si>
  <si>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</si>
  <si>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</si>
  <si>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</si>
  <si>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</si>
  <si>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</si>
  <si>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</si>
  <si>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</si>
  <si>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</si>
  <si>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</si>
  <si>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</si>
  <si>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</si>
  <si>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</si>
  <si>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</si>
  <si>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</si>
  <si>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</si>
  <si>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</si>
  <si>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</si>
  <si>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</si>
  <si>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</si>
  <si>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</si>
  <si>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</si>
  <si>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</si>
  <si>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</si>
  <si>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KLA-Tencor Corp</t>
  </si>
  <si>
    <t>Kimberly-Clark Corp</t>
  </si>
  <si>
    <t>Kinder Morgan Inc/DE</t>
  </si>
  <si>
    <t>CarMax Inc</t>
  </si>
  <si>
    <t>Coca-Cola Co/The</t>
  </si>
  <si>
    <t>Capri Holdings Ltd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</si>
  <si>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</si>
  <si>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</si>
  <si>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</si>
  <si>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</si>
  <si>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</si>
  <si>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</si>
  <si>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</si>
  <si>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</si>
  <si>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Linde PLC</t>
  </si>
  <si>
    <t>LKQ Corp</t>
  </si>
  <si>
    <t>L3 Technologies Inc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</si>
  <si>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</si>
  <si>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</si>
  <si>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</si>
  <si>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</si>
  <si>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</si>
  <si>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</si>
  <si>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</si>
  <si>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</si>
  <si>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</si>
  <si>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</si>
  <si>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</si>
  <si>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</si>
  <si>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</si>
  <si>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</si>
  <si>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Mattel Inc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</si>
  <si>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</si>
  <si>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</si>
  <si>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</si>
  <si>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</si>
  <si>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</si>
  <si>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</si>
  <si>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</si>
  <si>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</si>
  <si>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</si>
  <si>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</si>
  <si>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</si>
  <si>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</si>
  <si>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</si>
  <si>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</si>
  <si>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</si>
  <si>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</si>
  <si>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</si>
  <si>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</si>
  <si>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</si>
  <si>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</si>
  <si>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</si>
  <si>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</si>
  <si>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</si>
  <si>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</si>
  <si>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</si>
  <si>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</si>
  <si>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Mylan NV</t>
  </si>
  <si>
    <t>Noble Energy Inc</t>
  </si>
  <si>
    <t>Norwegian Cruise Line Holdings</t>
  </si>
  <si>
    <t>Nasdaq Inc</t>
  </si>
  <si>
    <t>NextEra Energy Inc</t>
  </si>
  <si>
    <t>Newmont Mining Corp</t>
  </si>
  <si>
    <t>Netflix Inc</t>
  </si>
  <si>
    <t>Newfield Exploration Co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</si>
  <si>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</si>
  <si>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</si>
  <si>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</si>
  <si>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</si>
  <si>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</si>
  <si>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</si>
  <si>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</si>
  <si>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</si>
  <si>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</si>
  <si>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</si>
  <si>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</si>
  <si>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</si>
  <si>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</si>
  <si>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</si>
  <si>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</si>
  <si>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</si>
  <si>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</si>
  <si>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</si>
  <si>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</si>
  <si>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</si>
  <si>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</si>
  <si>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</si>
  <si>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</si>
  <si>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PG&amp;E Corp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</si>
  <si>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</si>
  <si>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</si>
  <si>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</si>
  <si>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</si>
  <si>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</si>
  <si>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</si>
  <si>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</si>
  <si>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</si>
  <si>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</si>
  <si>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</si>
  <si>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</si>
  <si>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</si>
  <si>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</si>
  <si>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</si>
  <si>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</si>
  <si>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</si>
  <si>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</si>
  <si>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</si>
  <si>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</si>
  <si>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</si>
  <si>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</si>
  <si>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</si>
  <si>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</si>
  <si>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</si>
  <si>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</si>
  <si>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</si>
  <si>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</si>
  <si>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</si>
  <si>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</si>
  <si>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</si>
  <si>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</si>
  <si>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</si>
  <si>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</si>
  <si>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Red Hat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</si>
  <si>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</si>
  <si>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</si>
  <si>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</si>
  <si>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</si>
  <si>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</si>
  <si>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</si>
  <si>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</si>
  <si>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</si>
  <si>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</si>
  <si>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</si>
  <si>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</si>
  <si>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SCANA Corp</t>
  </si>
  <si>
    <t>Charles Schwab Corp/The</t>
  </si>
  <si>
    <t>Sealed Air Corp</t>
  </si>
  <si>
    <t>Sherwin-Williams Co/The</t>
  </si>
  <si>
    <t>SVB Financial Group</t>
  </si>
  <si>
    <t>JM Smucker Co/The</t>
  </si>
  <si>
    <t>Schlumberger Ltd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</si>
  <si>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</si>
  <si>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</si>
  <si>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</si>
  <si>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</si>
  <si>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</si>
  <si>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</si>
  <si>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Stericycle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</si>
  <si>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</si>
  <si>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</si>
  <si>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</si>
  <si>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</si>
  <si>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</si>
  <si>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</si>
  <si>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</si>
  <si>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</si>
  <si>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</si>
  <si>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Symantec Corp</t>
  </si>
  <si>
    <t>Sysco Corp</t>
  </si>
  <si>
    <t>AT&amp;T Inc</t>
  </si>
  <si>
    <t>Molson Coors Brewing Co</t>
  </si>
  <si>
    <t>TransDigm Group Inc</t>
  </si>
  <si>
    <t>TE Connectivity Ltd</t>
  </si>
  <si>
    <t>Target Corp</t>
  </si>
  <si>
    <t>Tiffany &amp; Co</t>
  </si>
  <si>
    <t>TJX Cos Inc/The</t>
  </si>
  <si>
    <t>Torchmark Corp</t>
  </si>
  <si>
    <t>Thermo Fisher Scientific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</si>
  <si>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</si>
  <si>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</si>
  <si>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</si>
  <si>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</si>
  <si>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</si>
  <si>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</si>
  <si>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</si>
  <si>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</si>
  <si>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</si>
  <si>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</si>
  <si>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</si>
  <si>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</si>
  <si>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Continental Holdings In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</si>
  <si>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</si>
  <si>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</si>
  <si>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</si>
  <si>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</si>
  <si>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</si>
  <si>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</si>
  <si>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</si>
  <si>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</si>
  <si>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</si>
  <si>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</si>
  <si>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</si>
  <si>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</si>
  <si>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</si>
  <si>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</si>
  <si>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</si>
  <si>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</si>
  <si>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</si>
  <si>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</si>
  <si>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</si>
  <si>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</si>
  <si>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</si>
  <si>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</si>
  <si>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</si>
  <si>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</si>
  <si>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</si>
  <si>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</si>
  <si>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</si>
  <si>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</si>
  <si>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</si>
  <si>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</si>
  <si>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</si>
  <si>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</si>
  <si>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</si>
  <si>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</si>
  <si>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</si>
  <si>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</si>
  <si>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</si>
  <si>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</si>
  <si>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</si>
  <si>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</si>
  <si>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</si>
  <si>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</si>
  <si>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</si>
  <si>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</si>
  <si>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</si>
  <si>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</si>
  <si>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</si>
  <si>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</si>
  <si>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</si>
  <si>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</si>
  <si>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</si>
  <si>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</si>
  <si>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</si>
  <si>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</si>
  <si>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</si>
  <si>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</si>
  <si>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</si>
  <si>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</si>
  <si>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</si>
  <si>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</si>
  <si>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</si>
  <si>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</si>
  <si>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</si>
  <si>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</si>
  <si>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</si>
  <si>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</si>
  <si>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</si>
  <si>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</si>
  <si>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</si>
  <si>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</si>
  <si>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</si>
  <si>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</si>
  <si>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</si>
  <si>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</si>
  <si>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</si>
  <si>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</si>
  <si>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</si>
  <si>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</si>
  <si>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</si>
  <si>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</si>
  <si>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</si>
  <si>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</si>
  <si>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</si>
  <si>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</si>
  <si>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</si>
  <si>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</si>
  <si>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</si>
  <si>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</si>
  <si>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</si>
  <si>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</si>
  <si>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</si>
  <si>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</si>
  <si>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</si>
  <si>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SA</t>
  </si>
  <si>
    <t>Valeo SA</t>
  </si>
  <si>
    <t>Societe Generale SA</t>
  </si>
  <si>
    <t>Kering SA</t>
  </si>
  <si>
    <t>Legrand SA</t>
  </si>
  <si>
    <t>LVMH Moet Hennessy Louis Vuitt</t>
  </si>
  <si>
    <t>Cie Generale des Etablissement</t>
  </si>
  <si>
    <t>ArcelorMittal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</si>
  <si>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</si>
  <si>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</si>
  <si>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</si>
  <si>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</si>
  <si>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</si>
  <si>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</si>
  <si>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</si>
  <si>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</si>
  <si>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</si>
  <si>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</si>
  <si>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</si>
  <si>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</si>
  <si>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</si>
  <si>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</si>
  <si>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</si>
  <si>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</si>
  <si>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Anglo American PLC</t>
  </si>
  <si>
    <t>Associated British Foods PLC</t>
  </si>
  <si>
    <t>Admiral Group PLC</t>
  </si>
  <si>
    <t>Ashtead Group PLC</t>
  </si>
  <si>
    <t>Antofagasta PLC</t>
  </si>
  <si>
    <t>Aviva PLC</t>
  </si>
  <si>
    <t>AstraZeneca PLC</t>
  </si>
  <si>
    <t>BAE Systems PLC</t>
  </si>
  <si>
    <t>Barclays PLC</t>
  </si>
  <si>
    <t>British American Tobacco PLC</t>
  </si>
  <si>
    <t>Barratt Developments PLC</t>
  </si>
  <si>
    <t>Berkeley Group Holdings PLC</t>
  </si>
  <si>
    <t>British Land Co PLC/The</t>
  </si>
  <si>
    <t>BHP Group PLC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</si>
  <si>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</si>
  <si>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</si>
  <si>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</si>
  <si>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</si>
  <si>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</si>
  <si>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</si>
  <si>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</si>
  <si>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</si>
  <si>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</si>
  <si>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</si>
  <si>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</si>
  <si>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</si>
  <si>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</si>
  <si>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</si>
  <si>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</si>
  <si>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easyJet PLC</t>
  </si>
  <si>
    <t>Ferguson PLC</t>
  </si>
  <si>
    <t>Fresnillo PLC</t>
  </si>
  <si>
    <t>Glencore PLC</t>
  </si>
  <si>
    <t>GlaxoSmithKline PLC</t>
  </si>
  <si>
    <t>GVC Holdings PLC</t>
  </si>
  <si>
    <t>Hargreaves Lansdown PLC</t>
  </si>
  <si>
    <t>Halma PLC</t>
  </si>
  <si>
    <t>HSBC Holdings PLC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</si>
  <si>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</si>
  <si>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</si>
  <si>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</si>
  <si>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</si>
  <si>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</si>
  <si>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</si>
  <si>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</si>
  <si>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</si>
  <si>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</si>
  <si>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</si>
  <si>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</si>
  <si>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</si>
  <si>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</si>
  <si>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</si>
  <si>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</si>
  <si>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</si>
  <si>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</si>
  <si>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</si>
  <si>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</si>
  <si>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</si>
  <si>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</si>
  <si>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</si>
  <si>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</si>
  <si>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Paddy Power Betfair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</si>
  <si>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</si>
  <si>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</si>
  <si>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</si>
  <si>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</si>
  <si>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</si>
  <si>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</si>
  <si>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</si>
  <si>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</si>
  <si>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Royal Mail PLC</t>
  </si>
  <si>
    <t>Rightmove PLC</t>
  </si>
  <si>
    <t>Rolls-Royce Holdings PLC</t>
  </si>
  <si>
    <t>Randgold Resources Ltd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</si>
  <si>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</si>
  <si>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</si>
  <si>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</si>
  <si>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</si>
  <si>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</si>
  <si>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</si>
  <si>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Shire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</si>
  <si>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</si>
  <si>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</si>
  <si>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</si>
  <si>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</si>
  <si>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</si>
  <si>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</si>
  <si>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</si>
  <si>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</si>
  <si>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</si>
  <si>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</si>
  <si>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</si>
  <si>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</si>
  <si>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</si>
  <si>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</si>
  <si>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</si>
  <si>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</si>
  <si>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John Wood Group PLC</t>
  </si>
  <si>
    <t>WPP PLC</t>
  </si>
  <si>
    <t>Whitbread PLC</t>
  </si>
  <si>
    <t>ABB Ltd</t>
  </si>
  <si>
    <t>Adecco Group AG</t>
  </si>
  <si>
    <t>Julius Baer Group Ltd</t>
  </si>
  <si>
    <t>Cie Financiere Richemont SA</t>
  </si>
  <si>
    <t>Credit Suisse Group AG</t>
  </si>
  <si>
    <t>Geberit AG</t>
  </si>
  <si>
    <t>Givaudan SA</t>
  </si>
  <si>
    <t>LafargeHolcim Ltd</t>
  </si>
  <si>
    <t>Lonza Group AG</t>
  </si>
  <si>
    <t>Nestle SA</t>
  </si>
  <si>
    <t>Novartis AG</t>
  </si>
  <si>
    <t>Roche Holding AG</t>
  </si>
  <si>
    <t>Swisscom AG</t>
  </si>
  <si>
    <t>SGS SA</t>
  </si>
  <si>
    <t>Sika AG</t>
  </si>
  <si>
    <t>Swiss Life Holding AG</t>
  </si>
  <si>
    <t>Swiss Re AG</t>
  </si>
  <si>
    <t>UBS Group AG</t>
  </si>
  <si>
    <t>Swatch Group AG/The</t>
  </si>
  <si>
    <t>Zurich Insurance Group 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</si>
</sst>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82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0" fontId="9" fillId="41" borderId="16" xfId="0" applyFont="1" applyFill="1" applyBorder="1" applyAlignment="1" applyProtection="1">
      <alignment horizontal="right"/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sel="2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5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isyatirim.com.tr/tr-tr/analiz/hisse/Sayfalar/gelismis-hisse-arama.aspx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://bilgetube/video/276/Global-Alfa-Avc%C4%B1s%C4%B1-Raporu-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Relationship Id="rId9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P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73" t="s">
        <v>901</v>
      </c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40"/>
      <c r="R1" s="41">
        <f ca="1">TODAY()</f>
        <v>43487</v>
      </c>
      <c r="S1" s="169" t="s">
        <v>912</v>
      </c>
      <c r="V1" s="43" t="s">
        <v>140</v>
      </c>
      <c r="W1" s="42" t="s">
        <v>142</v>
      </c>
      <c r="X1" s="42">
        <v>2</v>
      </c>
      <c r="Z1" s="44" t="s">
        <v>142</v>
      </c>
      <c r="AA1" s="44" t="s">
        <v>143</v>
      </c>
      <c r="AB1" s="44"/>
      <c r="AC1" s="44"/>
      <c r="AD1" s="44" t="s">
        <v>142</v>
      </c>
      <c r="AE1" s="44" t="s">
        <v>151</v>
      </c>
      <c r="AF1" s="45" t="s">
        <v>149</v>
      </c>
      <c r="AG1" s="45" t="s">
        <v>150</v>
      </c>
      <c r="AH1" s="44" t="s">
        <v>154</v>
      </c>
      <c r="AI1" s="44"/>
      <c r="AJ1" s="44"/>
      <c r="AK1" s="44" t="s">
        <v>159</v>
      </c>
      <c r="AL1" s="44"/>
      <c r="AM1" s="44"/>
      <c r="AN1" s="46"/>
    </row>
    <row r="2" spans="2:51" ht="25.5" customHeight="1" x14ac:dyDescent="0.2">
      <c r="J2" s="47" t="s">
        <v>868</v>
      </c>
      <c r="K2" s="48" t="str">
        <f>VLOOKUP($AB$2,$AC$2:$AJ$37,2,FALSE)</f>
        <v>ABD</v>
      </c>
      <c r="L2" s="49"/>
      <c r="M2" s="47" t="s">
        <v>874</v>
      </c>
      <c r="N2" s="48" t="str">
        <f>VLOOKUP($AB$2,$AC$2:$AJ$37,3,FALSE)</f>
        <v>Tahmini Temettü Verimine Göre</v>
      </c>
      <c r="O2" s="49"/>
      <c r="P2" s="49"/>
      <c r="Q2" s="49"/>
      <c r="W2" s="42" t="s">
        <v>144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24</v>
      </c>
      <c r="AC2" s="42">
        <v>10</v>
      </c>
      <c r="AD2" s="42" t="s">
        <v>144</v>
      </c>
      <c r="AE2" s="50" t="s">
        <v>15</v>
      </c>
      <c r="AF2" s="50" t="s">
        <v>178</v>
      </c>
      <c r="AG2" s="50" t="s">
        <v>175</v>
      </c>
      <c r="AH2" s="50" t="s">
        <v>894</v>
      </c>
      <c r="AI2" s="50" t="s">
        <v>898</v>
      </c>
      <c r="AJ2" s="50" t="s">
        <v>945</v>
      </c>
      <c r="AK2" s="42">
        <v>44</v>
      </c>
      <c r="AL2" s="42">
        <v>8</v>
      </c>
      <c r="AM2" s="42">
        <v>9</v>
      </c>
      <c r="AN2" s="51" t="s">
        <v>886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tahmini temettü verimi belirlenen kriterlerden büyük ve küçük olanlar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146</v>
      </c>
      <c r="Z3" s="42">
        <v>1</v>
      </c>
      <c r="AA3" s="42">
        <v>2</v>
      </c>
      <c r="AC3" s="42">
        <f>AC2+1</f>
        <v>11</v>
      </c>
      <c r="AD3" s="42" t="s">
        <v>144</v>
      </c>
      <c r="AE3" s="50" t="s">
        <v>16</v>
      </c>
      <c r="AF3" s="50" t="s">
        <v>860</v>
      </c>
      <c r="AG3" s="50" t="s">
        <v>861</v>
      </c>
      <c r="AH3" s="50" t="s">
        <v>8</v>
      </c>
      <c r="AI3" s="50" t="s">
        <v>9</v>
      </c>
      <c r="AJ3" s="50" t="s">
        <v>862</v>
      </c>
      <c r="AK3" s="42">
        <v>2</v>
      </c>
      <c r="AL3" s="42">
        <v>3</v>
      </c>
      <c r="AM3" s="42">
        <v>5</v>
      </c>
      <c r="AN3" s="50" t="s">
        <v>890</v>
      </c>
    </row>
    <row r="4" spans="2:51" ht="14.1" customHeight="1" x14ac:dyDescent="0.2">
      <c r="B4" s="54" t="str">
        <f>IF(ISERROR((VLOOKUP(1,$AC$45:$AD$80,2,FALSE)))=TRUE," ",((VLOOKUP(1,$AC$45:$AD$80,2,FALSE))))</f>
        <v>COTY UN Equity</v>
      </c>
      <c r="C4" s="55" t="str">
        <f ca="1"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Consumer Staples</v>
      </c>
      <c r="D4" s="55"/>
      <c r="E4" s="56" t="str">
        <f>IF(ISERROR((VLOOKUP(2,$AC$45:$AD$80,2,FALSE)))=TRUE," ",((VLOOKUP(2,$AC$45:$AD$80,2,FALSE))))</f>
        <v>CTL UN Equity</v>
      </c>
      <c r="F4" s="55" t="str">
        <f ca="1"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Communication Services</v>
      </c>
      <c r="G4" s="55"/>
      <c r="H4" s="56" t="str">
        <f>IF(ISERROR((VLOOKUP(3,$AC$45:$AD$80,2,FALSE)))=TRUE," ",((VLOOKUP(3,$AC$45:$AD$80,2,FALSE))))</f>
        <v>D UN Equity</v>
      </c>
      <c r="I4" s="55" t="str">
        <f ca="1"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Utilities</v>
      </c>
      <c r="J4" s="55"/>
      <c r="K4" s="56" t="str">
        <f>IF(ISERROR((VLOOKUP(4,$AC$45:$AD$80,2,FALSE)))=TRUE," ",((VLOOKUP(4,$AC$45:$AD$80,2,FALSE))))</f>
        <v>F UN Equity</v>
      </c>
      <c r="L4" s="55" t="str">
        <f ca="1"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Consumer Discretionary</v>
      </c>
      <c r="M4" s="55"/>
      <c r="N4" s="56" t="str">
        <f>IF(ISERROR((VLOOKUP(5,$AC$45:$AD$80,2,FALSE)))=TRUE," ",((VLOOKUP(5,$AC$45:$AD$80,2,FALSE))))</f>
        <v>HP UN Equity</v>
      </c>
      <c r="O4" s="55" t="str">
        <f ca="1"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Energy</v>
      </c>
      <c r="P4" s="55"/>
      <c r="Q4" s="56" t="str">
        <f>IF(ISERROR((VLOOKUP(6,$AC$45:$AD$80,2,FALSE)))=TRUE," ",((VLOOKUP(6,$AC$45:$AD$80,2,FALSE))))</f>
        <v>IBM UN Equity</v>
      </c>
      <c r="R4" s="55" t="str">
        <f ca="1"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Information Technology</v>
      </c>
      <c r="S4" s="57"/>
      <c r="W4" s="42" t="s">
        <v>147</v>
      </c>
      <c r="Z4" s="42">
        <v>1</v>
      </c>
      <c r="AA4" s="42">
        <v>3</v>
      </c>
      <c r="AC4" s="42">
        <f t="shared" ref="AC4:AC7" si="0">AC3+1</f>
        <v>12</v>
      </c>
      <c r="AD4" s="42" t="s">
        <v>144</v>
      </c>
      <c r="AE4" s="50" t="s">
        <v>17</v>
      </c>
      <c r="AF4" s="50" t="s">
        <v>939</v>
      </c>
      <c r="AG4" s="50" t="s">
        <v>942</v>
      </c>
      <c r="AH4" s="50" t="s">
        <v>914</v>
      </c>
      <c r="AI4" s="50" t="s">
        <v>938</v>
      </c>
      <c r="AJ4" s="50" t="s">
        <v>155</v>
      </c>
      <c r="AK4" s="42">
        <v>9</v>
      </c>
      <c r="AL4" s="42">
        <v>10</v>
      </c>
      <c r="AM4" s="42">
        <v>45</v>
      </c>
      <c r="AN4" s="50" t="s">
        <v>882</v>
      </c>
    </row>
    <row r="5" spans="2:51" ht="14.1" customHeight="1" x14ac:dyDescent="0.2">
      <c r="B5" s="58" t="s">
        <v>128</v>
      </c>
      <c r="C5" s="59" t="s">
        <v>152</v>
      </c>
      <c r="D5" s="60" t="s">
        <v>896</v>
      </c>
      <c r="E5" s="61" t="s">
        <v>128</v>
      </c>
      <c r="F5" s="59" t="s">
        <v>152</v>
      </c>
      <c r="G5" s="60" t="s">
        <v>153</v>
      </c>
      <c r="H5" s="61" t="s">
        <v>128</v>
      </c>
      <c r="I5" s="59" t="s">
        <v>152</v>
      </c>
      <c r="J5" s="60" t="s">
        <v>153</v>
      </c>
      <c r="K5" s="61" t="s">
        <v>128</v>
      </c>
      <c r="L5" s="59" t="s">
        <v>152</v>
      </c>
      <c r="M5" s="60" t="s">
        <v>153</v>
      </c>
      <c r="N5" s="61" t="s">
        <v>128</v>
      </c>
      <c r="O5" s="59" t="s">
        <v>152</v>
      </c>
      <c r="P5" s="60" t="s">
        <v>153</v>
      </c>
      <c r="Q5" s="61" t="s">
        <v>128</v>
      </c>
      <c r="R5" s="59" t="s">
        <v>152</v>
      </c>
      <c r="S5" s="62" t="s">
        <v>153</v>
      </c>
      <c r="T5" s="63"/>
      <c r="U5" s="46"/>
      <c r="W5" s="42" t="s">
        <v>857</v>
      </c>
      <c r="Z5" s="42">
        <v>1</v>
      </c>
      <c r="AA5" s="42">
        <v>4</v>
      </c>
      <c r="AC5" s="42">
        <f t="shared" si="0"/>
        <v>13</v>
      </c>
      <c r="AD5" s="42" t="s">
        <v>144</v>
      </c>
      <c r="AE5" s="50" t="s">
        <v>18</v>
      </c>
      <c r="AF5" s="50" t="s">
        <v>940</v>
      </c>
      <c r="AG5" s="50" t="s">
        <v>943</v>
      </c>
      <c r="AH5" s="50" t="s">
        <v>914</v>
      </c>
      <c r="AI5" s="50" t="s">
        <v>938</v>
      </c>
      <c r="AJ5" s="50" t="s">
        <v>155</v>
      </c>
      <c r="AK5" s="42">
        <v>11</v>
      </c>
      <c r="AL5" s="42">
        <v>12</v>
      </c>
      <c r="AM5" s="42">
        <v>46</v>
      </c>
      <c r="AN5" s="50" t="s">
        <v>883</v>
      </c>
    </row>
    <row r="6" spans="2:51" ht="14.1" customHeight="1" x14ac:dyDescent="0.2">
      <c r="B6" s="64">
        <f ca="1"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7.53</v>
      </c>
      <c r="C6" s="65">
        <f ca="1"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10</v>
      </c>
      <c r="D6" s="66">
        <f ca="1"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32.80212483399734</v>
      </c>
      <c r="E6" s="67">
        <f ca="1"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15.83</v>
      </c>
      <c r="F6" s="65">
        <f ca="1"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19</v>
      </c>
      <c r="G6" s="66">
        <f ca="1"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20.025268477574222</v>
      </c>
      <c r="H6" s="67">
        <f ca="1"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68.77</v>
      </c>
      <c r="I6" s="65">
        <f ca="1"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77</v>
      </c>
      <c r="J6" s="66">
        <f ca="1"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11.96742765740877</v>
      </c>
      <c r="K6" s="67">
        <f ca="1"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8.58</v>
      </c>
      <c r="L6" s="65">
        <f ca="1"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10</v>
      </c>
      <c r="M6" s="66">
        <f ca="1"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16.550116550116556</v>
      </c>
      <c r="N6" s="67">
        <f ca="1"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54.14</v>
      </c>
      <c r="O6" s="65">
        <f ca="1"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63.5</v>
      </c>
      <c r="P6" s="66">
        <f ca="1"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17.288511267085326</v>
      </c>
      <c r="Q6" s="67">
        <f ca="1"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123.82</v>
      </c>
      <c r="R6" s="65">
        <f ca="1"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145</v>
      </c>
      <c r="S6" s="68">
        <f ca="1"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17.105475690518503</v>
      </c>
      <c r="T6" s="63"/>
      <c r="U6" s="46"/>
      <c r="W6" s="42" t="s">
        <v>858</v>
      </c>
      <c r="Z6" s="42">
        <v>1</v>
      </c>
      <c r="AA6" s="42">
        <v>5</v>
      </c>
      <c r="AC6" s="42">
        <f t="shared" si="0"/>
        <v>14</v>
      </c>
      <c r="AD6" s="42" t="s">
        <v>144</v>
      </c>
      <c r="AE6" s="50" t="s">
        <v>19</v>
      </c>
      <c r="AF6" s="50" t="s">
        <v>941</v>
      </c>
      <c r="AG6" s="50" t="s">
        <v>944</v>
      </c>
      <c r="AH6" s="50" t="s">
        <v>895</v>
      </c>
      <c r="AI6" s="50" t="s">
        <v>897</v>
      </c>
      <c r="AJ6" s="50" t="s">
        <v>945</v>
      </c>
      <c r="AK6" s="42">
        <v>8</v>
      </c>
      <c r="AL6" s="42">
        <v>15</v>
      </c>
      <c r="AM6" s="42">
        <v>9</v>
      </c>
      <c r="AN6" s="50" t="s">
        <v>884</v>
      </c>
      <c r="AO6" s="50"/>
      <c r="AP6" s="50"/>
    </row>
    <row r="7" spans="2:51" ht="14.1" customHeight="1" x14ac:dyDescent="0.2">
      <c r="B7" s="58" t="str">
        <f>VLOOKUP($AB$2,$AC$2:$AJ$37,6,FALSE)</f>
        <v>Piy.Deg.mn$</v>
      </c>
      <c r="C7" s="59" t="str">
        <f>VLOOKUP($AB$2,$AC$2:$AJ$37,7,FALSE)</f>
        <v>Tem.Ver.%</v>
      </c>
      <c r="D7" s="60" t="str">
        <f>VLOOKUP($AB$2,$AC$2:$AJ$37,8,FALSE)</f>
        <v>2019 FK</v>
      </c>
      <c r="E7" s="61" t="str">
        <f>VLOOKUP($AB$2,$AC$2:$AJ$37,6,FALSE)</f>
        <v>Piy.Deg.mn$</v>
      </c>
      <c r="F7" s="59" t="str">
        <f>VLOOKUP($AB$2,$AC$2:$AJ$37,7,FALSE)</f>
        <v>Tem.Ver.%</v>
      </c>
      <c r="G7" s="60" t="str">
        <f>VLOOKUP($AB$2,$AC$2:$AJ$37,8,FALSE)</f>
        <v>2019 FK</v>
      </c>
      <c r="H7" s="61" t="str">
        <f>VLOOKUP($AB$2,$AC$2:$AJ$37,6,FALSE)</f>
        <v>Piy.Deg.mn$</v>
      </c>
      <c r="I7" s="59" t="str">
        <f>VLOOKUP($AB$2,$AC$2:$AJ$37,7,FALSE)</f>
        <v>Tem.Ver.%</v>
      </c>
      <c r="J7" s="60" t="str">
        <f>VLOOKUP($AB$2,$AC$2:$AJ$37,8,FALSE)</f>
        <v>2019 FK</v>
      </c>
      <c r="K7" s="61" t="str">
        <f>VLOOKUP($AB$2,$AC$2:$AJ$37,6,FALSE)</f>
        <v>Piy.Deg.mn$</v>
      </c>
      <c r="L7" s="59" t="str">
        <f>VLOOKUP($AB$2,$AC$2:$AJ$37,7,FALSE)</f>
        <v>Tem.Ver.%</v>
      </c>
      <c r="M7" s="60" t="str">
        <f>VLOOKUP($AB$2,$AC$2:$AJ$37,8,FALSE)</f>
        <v>2019 FK</v>
      </c>
      <c r="N7" s="61" t="str">
        <f>VLOOKUP($AB$2,$AC$2:$AJ$37,6,FALSE)</f>
        <v>Piy.Deg.mn$</v>
      </c>
      <c r="O7" s="59" t="str">
        <f>VLOOKUP($AB$2,$AC$2:$AJ$37,7,FALSE)</f>
        <v>Tem.Ver.%</v>
      </c>
      <c r="P7" s="60" t="str">
        <f>VLOOKUP($AB$2,$AC$2:$AJ$37,8,FALSE)</f>
        <v>2019 FK</v>
      </c>
      <c r="Q7" s="61" t="str">
        <f>VLOOKUP($AB$2,$AC$2:$AJ$37,6,FALSE)</f>
        <v>Piy.Deg.mn$</v>
      </c>
      <c r="R7" s="59" t="str">
        <f>VLOOKUP($AB$2,$AC$2:$AJ$37,7,FALSE)</f>
        <v>Tem.Ver.%</v>
      </c>
      <c r="S7" s="62" t="str">
        <f>VLOOKUP($AB$2,$AC$2:$AJ$37,8,FALSE)</f>
        <v>2019 FK</v>
      </c>
      <c r="T7" s="63"/>
      <c r="U7" s="46"/>
      <c r="W7" s="42" t="s">
        <v>935</v>
      </c>
      <c r="Z7" s="69">
        <v>1</v>
      </c>
      <c r="AA7" s="69">
        <v>6</v>
      </c>
      <c r="AB7" s="69"/>
      <c r="AC7" s="69">
        <f t="shared" si="0"/>
        <v>15</v>
      </c>
      <c r="AD7" s="69" t="s">
        <v>144</v>
      </c>
      <c r="AE7" s="70" t="s">
        <v>139</v>
      </c>
      <c r="AF7" s="70" t="s">
        <v>177</v>
      </c>
      <c r="AG7" s="70" t="s">
        <v>176</v>
      </c>
      <c r="AH7" s="70" t="s">
        <v>156</v>
      </c>
      <c r="AI7" s="70" t="s">
        <v>158</v>
      </c>
      <c r="AJ7" s="70" t="s">
        <v>945</v>
      </c>
      <c r="AK7" s="69">
        <v>13</v>
      </c>
      <c r="AL7" s="69">
        <v>14</v>
      </c>
      <c r="AM7" s="69">
        <v>9</v>
      </c>
      <c r="AN7" s="71" t="s">
        <v>885</v>
      </c>
    </row>
    <row r="8" spans="2:51" ht="14.1" customHeight="1" x14ac:dyDescent="0.2">
      <c r="B8" s="72">
        <f ca="1"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5655.6</v>
      </c>
      <c r="C8" s="73">
        <f ca="1"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6.6</v>
      </c>
      <c r="D8" s="66">
        <f ca="1"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11.5</v>
      </c>
      <c r="E8" s="74">
        <f ca="1"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17106.8</v>
      </c>
      <c r="F8" s="73">
        <f ca="1"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13.6</v>
      </c>
      <c r="G8" s="66">
        <f ca="1"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13.6</v>
      </c>
      <c r="H8" s="74">
        <f ca="1"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51707.199999999997</v>
      </c>
      <c r="I8" s="73">
        <f ca="1"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5.3</v>
      </c>
      <c r="J8" s="66">
        <f ca="1"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16.2</v>
      </c>
      <c r="K8" s="74">
        <f ca="1"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34130.400000000001</v>
      </c>
      <c r="L8" s="73">
        <f ca="1"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6.5</v>
      </c>
      <c r="M8" s="66">
        <f ca="1"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6.7</v>
      </c>
      <c r="N8" s="74">
        <f ca="1"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5903.3</v>
      </c>
      <c r="O8" s="73">
        <f ca="1"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5.3</v>
      </c>
      <c r="P8" s="66">
        <f ca="1"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38.1</v>
      </c>
      <c r="Q8" s="74">
        <f ca="1"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112526.8</v>
      </c>
      <c r="R8" s="73">
        <f ca="1"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5.3</v>
      </c>
      <c r="S8" s="68">
        <f ca="1"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9</v>
      </c>
      <c r="T8" s="63"/>
      <c r="U8" s="46"/>
      <c r="Z8" s="42">
        <v>2</v>
      </c>
      <c r="AA8" s="42">
        <v>1</v>
      </c>
      <c r="AC8" s="42">
        <v>20</v>
      </c>
      <c r="AD8" s="42" t="s">
        <v>146</v>
      </c>
      <c r="AE8" s="50" t="s">
        <v>15</v>
      </c>
      <c r="AF8" s="50" t="s">
        <v>178</v>
      </c>
      <c r="AG8" s="50" t="s">
        <v>175</v>
      </c>
      <c r="AH8" s="50" t="s">
        <v>894</v>
      </c>
      <c r="AI8" s="50" t="s">
        <v>898</v>
      </c>
      <c r="AJ8" s="50" t="s">
        <v>945</v>
      </c>
      <c r="AK8" s="42">
        <v>44</v>
      </c>
      <c r="AL8" s="42">
        <v>8</v>
      </c>
      <c r="AM8" s="42">
        <v>9</v>
      </c>
      <c r="AN8" s="75" t="s">
        <v>886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IRM UN Equity</v>
      </c>
      <c r="C9" s="77" t="str">
        <f ca="1"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Real Estate</v>
      </c>
      <c r="D9" s="77"/>
      <c r="E9" s="61" t="str">
        <f>IF(ISERROR((VLOOKUP(8,$AC$45:$AD$80,2,FALSE)))=TRUE," ",((VLOOKUP(8,$AC$45:$AD$80,2,FALSE))))</f>
        <v>IVZ UN Equity</v>
      </c>
      <c r="F9" s="77" t="str">
        <f ca="1"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Financials</v>
      </c>
      <c r="G9" s="77"/>
      <c r="H9" s="61" t="str">
        <f>IF(ISERROR((VLOOKUP(9,$AC$45:$AD$80,2,FALSE)))=TRUE," ",((VLOOKUP(9,$AC$45:$AD$80,2,FALSE))))</f>
        <v>KHC UW Equity</v>
      </c>
      <c r="I9" s="77" t="str">
        <f ca="1"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Consumer Staples</v>
      </c>
      <c r="J9" s="77"/>
      <c r="K9" s="61" t="str">
        <f>IF(ISERROR((VLOOKUP(10,$AC$45:$AD$80,2,FALSE)))=TRUE," ",((VLOOKUP(10,$AC$45:$AD$80,2,FALSE))))</f>
        <v>KIM UN Equity</v>
      </c>
      <c r="L9" s="77" t="str">
        <f ca="1"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Real Estate</v>
      </c>
      <c r="M9" s="77"/>
      <c r="N9" s="61" t="str">
        <f>IF(ISERROR((VLOOKUP(11,$AC$45:$AD$80,2,FALSE)))=TRUE," ",((VLOOKUP(11,$AC$45:$AD$80,2,FALSE))))</f>
        <v>KMI UN Equity</v>
      </c>
      <c r="O9" s="77" t="str">
        <f ca="1"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Energy</v>
      </c>
      <c r="P9" s="77"/>
      <c r="Q9" s="61" t="str">
        <f>IF(ISERROR((VLOOKUP(12,$AC$45:$AD$80,2,FALSE)))=TRUE," ",((VLOOKUP(12,$AC$45:$AD$80,2,FALSE))))</f>
        <v>LB UN Equity</v>
      </c>
      <c r="R9" s="77" t="str">
        <f ca="1"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Consumer Discretionary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146</v>
      </c>
      <c r="AE9" s="50" t="s">
        <v>16</v>
      </c>
      <c r="AF9" s="50" t="s">
        <v>860</v>
      </c>
      <c r="AG9" s="50" t="s">
        <v>861</v>
      </c>
      <c r="AH9" s="50" t="s">
        <v>8</v>
      </c>
      <c r="AI9" s="50" t="s">
        <v>9</v>
      </c>
      <c r="AJ9" s="50" t="s">
        <v>862</v>
      </c>
      <c r="AK9" s="42">
        <v>2</v>
      </c>
      <c r="AL9" s="42">
        <v>3</v>
      </c>
      <c r="AM9" s="42">
        <v>5</v>
      </c>
      <c r="AN9" s="71" t="s">
        <v>890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128</v>
      </c>
      <c r="C10" s="59" t="s">
        <v>152</v>
      </c>
      <c r="D10" s="60" t="s">
        <v>153</v>
      </c>
      <c r="E10" s="61" t="s">
        <v>128</v>
      </c>
      <c r="F10" s="59" t="s">
        <v>152</v>
      </c>
      <c r="G10" s="60" t="s">
        <v>153</v>
      </c>
      <c r="H10" s="61" t="s">
        <v>128</v>
      </c>
      <c r="I10" s="59" t="s">
        <v>152</v>
      </c>
      <c r="J10" s="60" t="s">
        <v>153</v>
      </c>
      <c r="K10" s="61" t="s">
        <v>128</v>
      </c>
      <c r="L10" s="59" t="s">
        <v>152</v>
      </c>
      <c r="M10" s="60" t="s">
        <v>153</v>
      </c>
      <c r="N10" s="61" t="s">
        <v>128</v>
      </c>
      <c r="O10" s="59" t="s">
        <v>152</v>
      </c>
      <c r="P10" s="60" t="s">
        <v>153</v>
      </c>
      <c r="Q10" s="61" t="s">
        <v>128</v>
      </c>
      <c r="R10" s="59" t="s">
        <v>152</v>
      </c>
      <c r="S10" s="62" t="s">
        <v>153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146</v>
      </c>
      <c r="AE10" s="50" t="s">
        <v>17</v>
      </c>
      <c r="AF10" s="50" t="s">
        <v>939</v>
      </c>
      <c r="AG10" s="50" t="s">
        <v>942</v>
      </c>
      <c r="AH10" s="50" t="s">
        <v>914</v>
      </c>
      <c r="AI10" s="50" t="s">
        <v>938</v>
      </c>
      <c r="AJ10" s="50" t="s">
        <v>155</v>
      </c>
      <c r="AK10" s="42">
        <v>9</v>
      </c>
      <c r="AL10" s="42">
        <v>10</v>
      </c>
      <c r="AM10" s="42">
        <v>45</v>
      </c>
      <c r="AN10" s="71" t="s">
        <v>882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 ca="1"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35.64</v>
      </c>
      <c r="C11" s="65">
        <f ca="1"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36</v>
      </c>
      <c r="D11" s="66">
        <f ca="1"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1.0101010101010166</v>
      </c>
      <c r="E11" s="67">
        <f ca="1"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18.84</v>
      </c>
      <c r="F11" s="65">
        <f ca="1"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19</v>
      </c>
      <c r="G11" s="66">
        <f ca="1"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0.84925690021231404</v>
      </c>
      <c r="H11" s="67">
        <f ca="1"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47.53</v>
      </c>
      <c r="I11" s="65">
        <f ca="1"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58</v>
      </c>
      <c r="J11" s="66">
        <f ca="1"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22.028192720387118</v>
      </c>
      <c r="K11" s="67">
        <f ca="1"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16.55</v>
      </c>
      <c r="L11" s="65">
        <f ca="1"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17</v>
      </c>
      <c r="M11" s="66">
        <f ca="1"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2.7190332326283873</v>
      </c>
      <c r="N11" s="67">
        <f ca="1"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18.010000000000002</v>
      </c>
      <c r="O11" s="65">
        <f ca="1"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21</v>
      </c>
      <c r="P11" s="66">
        <f ca="1"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16.601887840088825</v>
      </c>
      <c r="Q11" s="67">
        <f ca="1"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27.33</v>
      </c>
      <c r="R11" s="65">
        <f ca="1"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35</v>
      </c>
      <c r="S11" s="68">
        <f ca="1"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28.064398097328947</v>
      </c>
      <c r="T11" s="46"/>
      <c r="U11" s="46"/>
      <c r="W11" s="42" t="s">
        <v>143</v>
      </c>
      <c r="X11" s="42">
        <v>5</v>
      </c>
      <c r="Z11" s="42">
        <v>2</v>
      </c>
      <c r="AA11" s="42">
        <v>4</v>
      </c>
      <c r="AC11" s="42">
        <f t="shared" si="1"/>
        <v>23</v>
      </c>
      <c r="AD11" s="42" t="s">
        <v>146</v>
      </c>
      <c r="AE11" s="50" t="s">
        <v>18</v>
      </c>
      <c r="AF11" s="50" t="s">
        <v>940</v>
      </c>
      <c r="AG11" s="50" t="s">
        <v>943</v>
      </c>
      <c r="AH11" s="50" t="s">
        <v>914</v>
      </c>
      <c r="AI11" s="50" t="s">
        <v>938</v>
      </c>
      <c r="AJ11" s="50" t="s">
        <v>155</v>
      </c>
      <c r="AK11" s="42">
        <v>11</v>
      </c>
      <c r="AL11" s="42">
        <v>12</v>
      </c>
      <c r="AM11" s="42">
        <v>46</v>
      </c>
      <c r="AN11" s="71" t="s">
        <v>883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Piy.Deg.mn$</v>
      </c>
      <c r="C12" s="59" t="str">
        <f>VLOOKUP($AB$2,$AC$2:$AJ$37,7,FALSE)</f>
        <v>Tem.Ver.%</v>
      </c>
      <c r="D12" s="60" t="str">
        <f>VLOOKUP($AB$2,$AC$2:$AJ$37,8,FALSE)</f>
        <v>2019 FK</v>
      </c>
      <c r="E12" s="61" t="str">
        <f>VLOOKUP($AB$2,$AC$2:$AJ$37,6,FALSE)</f>
        <v>Piy.Deg.mn$</v>
      </c>
      <c r="F12" s="59" t="str">
        <f>VLOOKUP($AB$2,$AC$2:$AJ$37,7,FALSE)</f>
        <v>Tem.Ver.%</v>
      </c>
      <c r="G12" s="60" t="str">
        <f>VLOOKUP($AB$2,$AC$2:$AJ$37,8,FALSE)</f>
        <v>2019 FK</v>
      </c>
      <c r="H12" s="61" t="str">
        <f>VLOOKUP($AB$2,$AC$2:$AJ$37,6,FALSE)</f>
        <v>Piy.Deg.mn$</v>
      </c>
      <c r="I12" s="59" t="str">
        <f>VLOOKUP($AB$2,$AC$2:$AJ$37,7,FALSE)</f>
        <v>Tem.Ver.%</v>
      </c>
      <c r="J12" s="60" t="str">
        <f>VLOOKUP($AB$2,$AC$2:$AJ$37,8,FALSE)</f>
        <v>2019 FK</v>
      </c>
      <c r="K12" s="61" t="str">
        <f>VLOOKUP($AB$2,$AC$2:$AJ$37,6,FALSE)</f>
        <v>Piy.Deg.mn$</v>
      </c>
      <c r="L12" s="59" t="str">
        <f>VLOOKUP($AB$2,$AC$2:$AJ$37,7,FALSE)</f>
        <v>Tem.Ver.%</v>
      </c>
      <c r="M12" s="60" t="str">
        <f>VLOOKUP($AB$2,$AC$2:$AJ$37,8,FALSE)</f>
        <v>2019 FK</v>
      </c>
      <c r="N12" s="61" t="str">
        <f>VLOOKUP($AB$2,$AC$2:$AJ$37,6,FALSE)</f>
        <v>Piy.Deg.mn$</v>
      </c>
      <c r="O12" s="59" t="str">
        <f>VLOOKUP($AB$2,$AC$2:$AJ$37,7,FALSE)</f>
        <v>Tem.Ver.%</v>
      </c>
      <c r="P12" s="60" t="str">
        <f>VLOOKUP($AB$2,$AC$2:$AJ$37,8,FALSE)</f>
        <v>2019 FK</v>
      </c>
      <c r="Q12" s="61" t="str">
        <f>VLOOKUP($AB$2,$AC$2:$AJ$37,6,FALSE)</f>
        <v>Piy.Deg.mn$</v>
      </c>
      <c r="R12" s="59" t="str">
        <f>VLOOKUP($AB$2,$AC$2:$AJ$37,7,FALSE)</f>
        <v>Tem.Ver.%</v>
      </c>
      <c r="S12" s="62" t="str">
        <f>VLOOKUP($AB$2,$AC$2:$AJ$37,8,FALSE)</f>
        <v>2019 FK</v>
      </c>
      <c r="T12" s="46"/>
      <c r="U12" s="46"/>
      <c r="W12" s="42" t="s">
        <v>15</v>
      </c>
      <c r="X12" s="42" t="s">
        <v>145</v>
      </c>
      <c r="Z12" s="42">
        <v>2</v>
      </c>
      <c r="AA12" s="42">
        <v>5</v>
      </c>
      <c r="AC12" s="42">
        <f t="shared" si="1"/>
        <v>24</v>
      </c>
      <c r="AD12" s="42" t="s">
        <v>146</v>
      </c>
      <c r="AE12" s="50" t="s">
        <v>19</v>
      </c>
      <c r="AF12" s="50" t="s">
        <v>941</v>
      </c>
      <c r="AG12" s="50" t="s">
        <v>944</v>
      </c>
      <c r="AH12" s="50" t="s">
        <v>895</v>
      </c>
      <c r="AI12" s="50" t="s">
        <v>897</v>
      </c>
      <c r="AJ12" s="50" t="s">
        <v>945</v>
      </c>
      <c r="AK12" s="42">
        <v>8</v>
      </c>
      <c r="AL12" s="42">
        <v>15</v>
      </c>
      <c r="AM12" s="42">
        <v>9</v>
      </c>
      <c r="AN12" s="50" t="s">
        <v>884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 ca="1"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10200.9</v>
      </c>
      <c r="C13" s="73">
        <f ca="1"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6.9</v>
      </c>
      <c r="D13" s="66">
        <f ca="1"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29.6</v>
      </c>
      <c r="E13" s="74">
        <f ca="1"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7749.6</v>
      </c>
      <c r="F13" s="73">
        <f ca="1"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6.7</v>
      </c>
      <c r="G13" s="66">
        <f ca="1"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8</v>
      </c>
      <c r="H13" s="74">
        <f ca="1"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57959.7</v>
      </c>
      <c r="I13" s="73">
        <f ca="1"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5.5</v>
      </c>
      <c r="J13" s="66">
        <f ca="1"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12.8</v>
      </c>
      <c r="K13" s="74">
        <f ca="1"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6974</v>
      </c>
      <c r="L13" s="73">
        <f ca="1"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6.8</v>
      </c>
      <c r="M13" s="66">
        <f ca="1"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23.3</v>
      </c>
      <c r="N13" s="74">
        <f ca="1"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39748.400000000001</v>
      </c>
      <c r="O13" s="73">
        <f ca="1"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5.5</v>
      </c>
      <c r="P13" s="66">
        <f ca="1"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17.7</v>
      </c>
      <c r="Q13" s="74">
        <f ca="1"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7519.2</v>
      </c>
      <c r="R13" s="73">
        <f ca="1"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8.8000000000000007</v>
      </c>
      <c r="S13" s="68">
        <f ca="1"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10</v>
      </c>
      <c r="T13" s="46"/>
      <c r="U13" s="46"/>
      <c r="W13" s="42" t="s">
        <v>16</v>
      </c>
      <c r="X13" s="42" t="s">
        <v>145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146</v>
      </c>
      <c r="AE13" s="70" t="s">
        <v>139</v>
      </c>
      <c r="AF13" s="70" t="s">
        <v>177</v>
      </c>
      <c r="AG13" s="70" t="s">
        <v>176</v>
      </c>
      <c r="AH13" s="70" t="s">
        <v>156</v>
      </c>
      <c r="AI13" s="70" t="s">
        <v>158</v>
      </c>
      <c r="AJ13" s="70" t="s">
        <v>945</v>
      </c>
      <c r="AK13" s="69">
        <v>13</v>
      </c>
      <c r="AL13" s="69">
        <v>14</v>
      </c>
      <c r="AM13" s="69">
        <v>9</v>
      </c>
      <c r="AN13" s="70" t="s">
        <v>885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M UN Equity</v>
      </c>
      <c r="C14" s="77" t="str">
        <f ca="1"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Consumer Discretionary</v>
      </c>
      <c r="D14" s="77"/>
      <c r="E14" s="61" t="str">
        <f>IF(ISERROR((VLOOKUP(14,$AC$45:$AD$80,2,FALSE)))=TRUE," ",((VLOOKUP(14,$AC$45:$AD$80,2,FALSE))))</f>
        <v>MAC UN Equity</v>
      </c>
      <c r="F14" s="77" t="str">
        <f ca="1"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Real Estate</v>
      </c>
      <c r="G14" s="77"/>
      <c r="H14" s="61" t="str">
        <f>IF(ISERROR((VLOOKUP(15,$AC$45:$AD$80,2,FALSE)))=TRUE," ",((VLOOKUP(15,$AC$45:$AD$80,2,FALSE))))</f>
        <v>MO UN Equity</v>
      </c>
      <c r="I14" s="77" t="str">
        <f ca="1"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Consumer Staples</v>
      </c>
      <c r="J14" s="77"/>
      <c r="K14" s="61" t="str">
        <f>IF(ISERROR((VLOOKUP(16,$AC$45:$AD$80,2,FALSE)))=TRUE," ",((VLOOKUP(16,$AC$45:$AD$80,2,FALSE))))</f>
        <v>OKE UN Equity</v>
      </c>
      <c r="L14" s="77" t="str">
        <f ca="1"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Energy</v>
      </c>
      <c r="M14" s="77"/>
      <c r="N14" s="61" t="str">
        <f>IF(ISERROR((VLOOKUP(17,$AC$45:$AD$80,2,FALSE)))=TRUE," ",((VLOOKUP(17,$AC$45:$AD$80,2,FALSE))))</f>
        <v>PM UN Equity</v>
      </c>
      <c r="O14" s="77" t="str">
        <f ca="1"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Consumer Staples</v>
      </c>
      <c r="P14" s="77"/>
      <c r="Q14" s="61" t="str">
        <f>IF(ISERROR((VLOOKUP(18,$AC$45:$AD$80,2,FALSE)))=TRUE," ",((VLOOKUP(18,$AC$45:$AD$80,2,FALSE))))</f>
        <v>PPL UN Equity</v>
      </c>
      <c r="R14" s="77" t="str">
        <f ca="1"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Utilities</v>
      </c>
      <c r="S14" s="78"/>
      <c r="T14" s="46"/>
      <c r="U14" s="46"/>
      <c r="W14" s="42" t="s">
        <v>17</v>
      </c>
      <c r="X14" s="42" t="s">
        <v>145</v>
      </c>
      <c r="Z14" s="42">
        <v>3</v>
      </c>
      <c r="AA14" s="42">
        <v>1</v>
      </c>
      <c r="AC14" s="42">
        <v>30</v>
      </c>
      <c r="AD14" s="42" t="s">
        <v>147</v>
      </c>
      <c r="AE14" s="50" t="s">
        <v>15</v>
      </c>
      <c r="AF14" s="50" t="s">
        <v>178</v>
      </c>
      <c r="AG14" s="50" t="s">
        <v>175</v>
      </c>
      <c r="AH14" s="50" t="s">
        <v>894</v>
      </c>
      <c r="AI14" s="50" t="s">
        <v>898</v>
      </c>
      <c r="AJ14" s="50" t="s">
        <v>945</v>
      </c>
      <c r="AK14" s="42">
        <v>44</v>
      </c>
      <c r="AL14" s="42">
        <v>8</v>
      </c>
      <c r="AM14" s="42">
        <v>9</v>
      </c>
      <c r="AN14" s="50" t="s">
        <v>886</v>
      </c>
    </row>
    <row r="15" spans="2:51" ht="14.1" customHeight="1" x14ac:dyDescent="0.2">
      <c r="B15" s="58" t="s">
        <v>128</v>
      </c>
      <c r="C15" s="59" t="s">
        <v>152</v>
      </c>
      <c r="D15" s="60" t="s">
        <v>153</v>
      </c>
      <c r="E15" s="61" t="s">
        <v>128</v>
      </c>
      <c r="F15" s="59" t="s">
        <v>152</v>
      </c>
      <c r="G15" s="60" t="s">
        <v>153</v>
      </c>
      <c r="H15" s="61" t="s">
        <v>128</v>
      </c>
      <c r="I15" s="59" t="s">
        <v>152</v>
      </c>
      <c r="J15" s="60" t="s">
        <v>153</v>
      </c>
      <c r="K15" s="61" t="s">
        <v>128</v>
      </c>
      <c r="L15" s="59" t="s">
        <v>152</v>
      </c>
      <c r="M15" s="60" t="s">
        <v>153</v>
      </c>
      <c r="N15" s="61" t="s">
        <v>128</v>
      </c>
      <c r="O15" s="59" t="s">
        <v>152</v>
      </c>
      <c r="P15" s="60" t="s">
        <v>153</v>
      </c>
      <c r="Q15" s="61" t="s">
        <v>128</v>
      </c>
      <c r="R15" s="59" t="s">
        <v>152</v>
      </c>
      <c r="S15" s="62" t="s">
        <v>153</v>
      </c>
      <c r="T15" s="46"/>
      <c r="U15" s="46"/>
      <c r="W15" s="42" t="s">
        <v>18</v>
      </c>
      <c r="X15" s="42" t="s">
        <v>145</v>
      </c>
      <c r="Z15" s="42">
        <v>3</v>
      </c>
      <c r="AA15" s="42">
        <v>2</v>
      </c>
      <c r="AC15" s="42">
        <f>AC14+1</f>
        <v>31</v>
      </c>
      <c r="AD15" s="42" t="s">
        <v>147</v>
      </c>
      <c r="AE15" s="50" t="s">
        <v>16</v>
      </c>
      <c r="AF15" s="50" t="s">
        <v>860</v>
      </c>
      <c r="AG15" s="50" t="s">
        <v>861</v>
      </c>
      <c r="AH15" s="50" t="s">
        <v>8</v>
      </c>
      <c r="AI15" s="50" t="s">
        <v>9</v>
      </c>
      <c r="AJ15" s="50" t="s">
        <v>862</v>
      </c>
      <c r="AK15" s="42">
        <v>2</v>
      </c>
      <c r="AL15" s="42">
        <v>3</v>
      </c>
      <c r="AM15" s="42">
        <v>5</v>
      </c>
      <c r="AN15" s="50" t="s">
        <v>890</v>
      </c>
    </row>
    <row r="16" spans="2:51" ht="14.1" customHeight="1" x14ac:dyDescent="0.2">
      <c r="B16" s="64">
        <f ca="1"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25.79</v>
      </c>
      <c r="C16" s="65">
        <f ca="1"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28</v>
      </c>
      <c r="D16" s="66">
        <f ca="1"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8.5692128732066664</v>
      </c>
      <c r="E16" s="67">
        <f ca="1"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46.28</v>
      </c>
      <c r="F16" s="65">
        <f ca="1"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51</v>
      </c>
      <c r="G16" s="66">
        <f ca="1"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10.198789974070866</v>
      </c>
      <c r="H16" s="67">
        <f ca="1"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48.31</v>
      </c>
      <c r="I16" s="65">
        <f ca="1"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59.5</v>
      </c>
      <c r="J16" s="66">
        <f ca="1"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23.162906230594071</v>
      </c>
      <c r="K16" s="67">
        <f ca="1"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63.19</v>
      </c>
      <c r="L16" s="65">
        <f ca="1"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72</v>
      </c>
      <c r="M16" s="66">
        <f ca="1"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13.942079442949829</v>
      </c>
      <c r="N16" s="67">
        <f ca="1"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73.790000000000006</v>
      </c>
      <c r="O16" s="65">
        <f ca="1"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91</v>
      </c>
      <c r="P16" s="66">
        <f ca="1"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23.322943488277524</v>
      </c>
      <c r="Q16" s="67">
        <f ca="1"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30.07</v>
      </c>
      <c r="R16" s="65">
        <f ca="1"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30.5</v>
      </c>
      <c r="S16" s="68">
        <f ca="1"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1.429996674426337</v>
      </c>
      <c r="T16" s="46"/>
      <c r="U16" s="46"/>
      <c r="W16" s="42" t="s">
        <v>19</v>
      </c>
      <c r="X16" s="42" t="s">
        <v>145</v>
      </c>
      <c r="Z16" s="42">
        <v>3</v>
      </c>
      <c r="AA16" s="42">
        <v>3</v>
      </c>
      <c r="AC16" s="42">
        <f t="shared" ref="AC16:AC19" si="2">AC15+1</f>
        <v>32</v>
      </c>
      <c r="AD16" s="42" t="s">
        <v>147</v>
      </c>
      <c r="AE16" s="50" t="s">
        <v>17</v>
      </c>
      <c r="AF16" s="50" t="s">
        <v>939</v>
      </c>
      <c r="AG16" s="50" t="s">
        <v>942</v>
      </c>
      <c r="AH16" s="50" t="s">
        <v>914</v>
      </c>
      <c r="AI16" s="50" t="s">
        <v>938</v>
      </c>
      <c r="AJ16" s="50" t="s">
        <v>155</v>
      </c>
      <c r="AK16" s="42">
        <v>9</v>
      </c>
      <c r="AL16" s="42">
        <v>10</v>
      </c>
      <c r="AM16" s="42">
        <v>45</v>
      </c>
      <c r="AN16" s="50" t="s">
        <v>882</v>
      </c>
    </row>
    <row r="17" spans="2:51" ht="14.1" customHeight="1" x14ac:dyDescent="0.2">
      <c r="B17" s="58" t="str">
        <f>VLOOKUP($AB$2,$AC$2:$AJ$37,6,FALSE)</f>
        <v>Piy.Deg.mn$</v>
      </c>
      <c r="C17" s="59" t="str">
        <f>VLOOKUP($AB$2,$AC$2:$AJ$37,7,FALSE)</f>
        <v>Tem.Ver.%</v>
      </c>
      <c r="D17" s="60" t="str">
        <f>VLOOKUP($AB$2,$AC$2:$AJ$37,8,FALSE)</f>
        <v>2019 FK</v>
      </c>
      <c r="E17" s="61" t="str">
        <f>VLOOKUP($AB$2,$AC$2:$AJ$37,6,FALSE)</f>
        <v>Piy.Deg.mn$</v>
      </c>
      <c r="F17" s="59" t="str">
        <f>VLOOKUP($AB$2,$AC$2:$AJ$37,7,FALSE)</f>
        <v>Tem.Ver.%</v>
      </c>
      <c r="G17" s="60" t="str">
        <f>VLOOKUP($AB$2,$AC$2:$AJ$37,8,FALSE)</f>
        <v>2019 FK</v>
      </c>
      <c r="H17" s="61" t="str">
        <f>VLOOKUP($AB$2,$AC$2:$AJ$37,6,FALSE)</f>
        <v>Piy.Deg.mn$</v>
      </c>
      <c r="I17" s="59" t="str">
        <f>VLOOKUP($AB$2,$AC$2:$AJ$37,7,FALSE)</f>
        <v>Tem.Ver.%</v>
      </c>
      <c r="J17" s="60" t="str">
        <f>VLOOKUP($AB$2,$AC$2:$AJ$37,8,FALSE)</f>
        <v>2019 FK</v>
      </c>
      <c r="K17" s="61" t="str">
        <f>VLOOKUP($AB$2,$AC$2:$AJ$37,6,FALSE)</f>
        <v>Piy.Deg.mn$</v>
      </c>
      <c r="L17" s="59" t="str">
        <f>VLOOKUP($AB$2,$AC$2:$AJ$37,7,FALSE)</f>
        <v>Tem.Ver.%</v>
      </c>
      <c r="M17" s="60" t="str">
        <f>VLOOKUP($AB$2,$AC$2:$AJ$37,8,FALSE)</f>
        <v>2019 FK</v>
      </c>
      <c r="N17" s="61" t="str">
        <f>VLOOKUP($AB$2,$AC$2:$AJ$37,6,FALSE)</f>
        <v>Piy.Deg.mn$</v>
      </c>
      <c r="O17" s="59" t="str">
        <f>VLOOKUP($AB$2,$AC$2:$AJ$37,7,FALSE)</f>
        <v>Tem.Ver.%</v>
      </c>
      <c r="P17" s="60" t="str">
        <f>VLOOKUP($AB$2,$AC$2:$AJ$37,8,FALSE)</f>
        <v>2019 FK</v>
      </c>
      <c r="Q17" s="61" t="str">
        <f>VLOOKUP($AB$2,$AC$2:$AJ$37,6,FALSE)</f>
        <v>Piy.Deg.mn$</v>
      </c>
      <c r="R17" s="59" t="str">
        <f>VLOOKUP($AB$2,$AC$2:$AJ$37,7,FALSE)</f>
        <v>Tem.Ver.%</v>
      </c>
      <c r="S17" s="62" t="str">
        <f>VLOOKUP($AB$2,$AC$2:$AJ$37,8,FALSE)</f>
        <v>2019 FK</v>
      </c>
      <c r="T17" s="46"/>
      <c r="U17" s="46"/>
      <c r="W17" s="42" t="s">
        <v>139</v>
      </c>
      <c r="X17" s="42" t="s">
        <v>145</v>
      </c>
      <c r="Z17" s="42">
        <v>3</v>
      </c>
      <c r="AA17" s="42">
        <v>4</v>
      </c>
      <c r="AC17" s="42">
        <f t="shared" si="2"/>
        <v>33</v>
      </c>
      <c r="AD17" s="42" t="s">
        <v>147</v>
      </c>
      <c r="AE17" s="50" t="s">
        <v>18</v>
      </c>
      <c r="AF17" s="50" t="s">
        <v>940</v>
      </c>
      <c r="AG17" s="50" t="s">
        <v>943</v>
      </c>
      <c r="AH17" s="50" t="s">
        <v>914</v>
      </c>
      <c r="AI17" s="50" t="s">
        <v>938</v>
      </c>
      <c r="AJ17" s="50" t="s">
        <v>155</v>
      </c>
      <c r="AK17" s="42">
        <v>11</v>
      </c>
      <c r="AL17" s="42">
        <v>12</v>
      </c>
      <c r="AM17" s="42">
        <v>46</v>
      </c>
      <c r="AN17" s="50" t="s">
        <v>883</v>
      </c>
    </row>
    <row r="18" spans="2:51" ht="14.1" customHeight="1" x14ac:dyDescent="0.2">
      <c r="B18" s="72">
        <f ca="1"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7929.6</v>
      </c>
      <c r="C18" s="73">
        <f ca="1"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5.9</v>
      </c>
      <c r="D18" s="66">
        <f ca="1"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6.4</v>
      </c>
      <c r="E18" s="74">
        <f ca="1"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6527.8</v>
      </c>
      <c r="F18" s="73">
        <f ca="1"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6.6</v>
      </c>
      <c r="G18" s="66" t="str">
        <f ca="1"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 xml:space="preserve"> </v>
      </c>
      <c r="H18" s="74">
        <f ca="1"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90776.7</v>
      </c>
      <c r="I18" s="73">
        <f ca="1"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6.8</v>
      </c>
      <c r="J18" s="66">
        <f ca="1"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11.3</v>
      </c>
      <c r="K18" s="74">
        <f ca="1"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25993.9</v>
      </c>
      <c r="L18" s="73">
        <f ca="1"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5.8</v>
      </c>
      <c r="M18" s="66">
        <f ca="1"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22</v>
      </c>
      <c r="N18" s="74">
        <f ca="1"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114708.3</v>
      </c>
      <c r="O18" s="73">
        <f ca="1"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6.4</v>
      </c>
      <c r="P18" s="66">
        <f ca="1"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14</v>
      </c>
      <c r="Q18" s="74">
        <f ca="1"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21641.4</v>
      </c>
      <c r="R18" s="73">
        <f ca="1"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5.6</v>
      </c>
      <c r="S18" s="68">
        <f ca="1"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>12.3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147</v>
      </c>
      <c r="AE18" s="50" t="s">
        <v>19</v>
      </c>
      <c r="AF18" s="50" t="s">
        <v>941</v>
      </c>
      <c r="AG18" s="50" t="s">
        <v>944</v>
      </c>
      <c r="AH18" s="50" t="s">
        <v>895</v>
      </c>
      <c r="AI18" s="50" t="s">
        <v>897</v>
      </c>
      <c r="AJ18" s="50" t="s">
        <v>945</v>
      </c>
      <c r="AK18" s="42">
        <v>8</v>
      </c>
      <c r="AL18" s="42">
        <v>15</v>
      </c>
      <c r="AM18" s="42">
        <v>9</v>
      </c>
      <c r="AN18" s="50" t="s">
        <v>884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 ca="1"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 ca="1"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 ca="1"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 ca="1"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 ca="1"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 ca="1"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147</v>
      </c>
      <c r="AE19" s="70" t="s">
        <v>139</v>
      </c>
      <c r="AF19" s="70" t="s">
        <v>177</v>
      </c>
      <c r="AG19" s="70" t="s">
        <v>176</v>
      </c>
      <c r="AH19" s="70" t="s">
        <v>156</v>
      </c>
      <c r="AI19" s="70" t="s">
        <v>158</v>
      </c>
      <c r="AJ19" s="70" t="s">
        <v>945</v>
      </c>
      <c r="AK19" s="69">
        <v>13</v>
      </c>
      <c r="AL19" s="69">
        <v>14</v>
      </c>
      <c r="AM19" s="69">
        <v>9</v>
      </c>
      <c r="AN19" s="71" t="s">
        <v>885</v>
      </c>
    </row>
    <row r="20" spans="2:51" ht="14.1" customHeight="1" x14ac:dyDescent="0.25">
      <c r="B20" s="58" t="s">
        <v>128</v>
      </c>
      <c r="C20" s="59" t="s">
        <v>152</v>
      </c>
      <c r="D20" s="60" t="s">
        <v>153</v>
      </c>
      <c r="E20" s="61" t="s">
        <v>128</v>
      </c>
      <c r="F20" s="59" t="s">
        <v>152</v>
      </c>
      <c r="G20" s="60" t="s">
        <v>153</v>
      </c>
      <c r="H20" s="61" t="s">
        <v>128</v>
      </c>
      <c r="I20" s="59" t="s">
        <v>152</v>
      </c>
      <c r="J20" s="60" t="s">
        <v>153</v>
      </c>
      <c r="K20" s="61" t="s">
        <v>128</v>
      </c>
      <c r="L20" s="59" t="s">
        <v>152</v>
      </c>
      <c r="M20" s="60" t="s">
        <v>153</v>
      </c>
      <c r="N20" s="61" t="s">
        <v>128</v>
      </c>
      <c r="O20" s="59" t="s">
        <v>152</v>
      </c>
      <c r="P20" s="60" t="s">
        <v>153</v>
      </c>
      <c r="Q20" s="61" t="s">
        <v>128</v>
      </c>
      <c r="R20" s="59" t="s">
        <v>152</v>
      </c>
      <c r="S20" s="62" t="s">
        <v>153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857</v>
      </c>
      <c r="AE20" s="50" t="s">
        <v>15</v>
      </c>
      <c r="AF20" s="50" t="s">
        <v>178</v>
      </c>
      <c r="AG20" s="50" t="s">
        <v>175</v>
      </c>
      <c r="AH20" s="50" t="s">
        <v>894</v>
      </c>
      <c r="AI20" s="50" t="s">
        <v>898</v>
      </c>
      <c r="AJ20" s="50" t="s">
        <v>945</v>
      </c>
      <c r="AK20" s="42">
        <v>44</v>
      </c>
      <c r="AL20" s="42">
        <v>8</v>
      </c>
      <c r="AM20" s="42">
        <v>9</v>
      </c>
      <c r="AN20" s="75" t="s">
        <v>886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 ca="1"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 ca="1"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 ca="1"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 ca="1"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 ca="1"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 ca="1"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 ca="1"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 ca="1"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 ca="1"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 ca="1"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 ca="1"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 ca="1"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 ca="1"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 ca="1"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 ca="1"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 ca="1"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 ca="1"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 ca="1"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857</v>
      </c>
      <c r="AE21" s="50" t="s">
        <v>16</v>
      </c>
      <c r="AF21" s="50" t="s">
        <v>860</v>
      </c>
      <c r="AG21" s="50" t="s">
        <v>861</v>
      </c>
      <c r="AH21" s="50" t="s">
        <v>8</v>
      </c>
      <c r="AI21" s="50" t="s">
        <v>9</v>
      </c>
      <c r="AJ21" s="50" t="s">
        <v>862</v>
      </c>
      <c r="AK21" s="42">
        <v>2</v>
      </c>
      <c r="AL21" s="42">
        <v>3</v>
      </c>
      <c r="AM21" s="42">
        <v>5</v>
      </c>
      <c r="AN21" s="71" t="s">
        <v>890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Piy.Deg.mn$</v>
      </c>
      <c r="C22" s="59" t="str">
        <f>VLOOKUP($AB$2,$AC$2:$AJ$37,7,FALSE)</f>
        <v>Tem.Ver.%</v>
      </c>
      <c r="D22" s="60" t="str">
        <f>VLOOKUP($AB$2,$AC$2:$AJ$37,8,FALSE)</f>
        <v>2019 FK</v>
      </c>
      <c r="E22" s="61" t="str">
        <f>VLOOKUP($AB$2,$AC$2:$AJ$37,6,FALSE)</f>
        <v>Piy.Deg.mn$</v>
      </c>
      <c r="F22" s="59" t="str">
        <f>VLOOKUP($AB$2,$AC$2:$AJ$37,7,FALSE)</f>
        <v>Tem.Ver.%</v>
      </c>
      <c r="G22" s="60" t="str">
        <f>VLOOKUP($AB$2,$AC$2:$AJ$37,8,FALSE)</f>
        <v>2019 FK</v>
      </c>
      <c r="H22" s="61" t="str">
        <f>VLOOKUP($AB$2,$AC$2:$AJ$37,6,FALSE)</f>
        <v>Piy.Deg.mn$</v>
      </c>
      <c r="I22" s="59" t="str">
        <f>VLOOKUP($AB$2,$AC$2:$AJ$37,7,FALSE)</f>
        <v>Tem.Ver.%</v>
      </c>
      <c r="J22" s="60" t="str">
        <f>VLOOKUP($AB$2,$AC$2:$AJ$37,8,FALSE)</f>
        <v>2019 FK</v>
      </c>
      <c r="K22" s="61" t="str">
        <f>VLOOKUP($AB$2,$AC$2:$AJ$37,6,FALSE)</f>
        <v>Piy.Deg.mn$</v>
      </c>
      <c r="L22" s="59" t="str">
        <f>VLOOKUP($AB$2,$AC$2:$AJ$37,7,FALSE)</f>
        <v>Tem.Ver.%</v>
      </c>
      <c r="M22" s="60" t="str">
        <f>VLOOKUP($AB$2,$AC$2:$AJ$37,8,FALSE)</f>
        <v>2019 FK</v>
      </c>
      <c r="N22" s="61" t="str">
        <f>VLOOKUP($AB$2,$AC$2:$AJ$37,6,FALSE)</f>
        <v>Piy.Deg.mn$</v>
      </c>
      <c r="O22" s="59" t="str">
        <f>VLOOKUP($AB$2,$AC$2:$AJ$37,7,FALSE)</f>
        <v>Tem.Ver.%</v>
      </c>
      <c r="P22" s="60" t="str">
        <f>VLOOKUP($AB$2,$AC$2:$AJ$37,8,FALSE)</f>
        <v>2019 FK</v>
      </c>
      <c r="Q22" s="61" t="str">
        <f>VLOOKUP($AB$2,$AC$2:$AJ$37,6,FALSE)</f>
        <v>Piy.Deg.mn$</v>
      </c>
      <c r="R22" s="59" t="str">
        <f>VLOOKUP($AB$2,$AC$2:$AJ$37,7,FALSE)</f>
        <v>Tem.Ver.%</v>
      </c>
      <c r="S22" s="62" t="str">
        <f>VLOOKUP($AB$2,$AC$2:$AJ$37,8,FALSE)</f>
        <v>2019 FK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857</v>
      </c>
      <c r="AE22" s="50" t="s">
        <v>17</v>
      </c>
      <c r="AF22" s="50" t="s">
        <v>939</v>
      </c>
      <c r="AG22" s="50" t="s">
        <v>942</v>
      </c>
      <c r="AH22" s="50" t="s">
        <v>914</v>
      </c>
      <c r="AI22" s="50" t="s">
        <v>938</v>
      </c>
      <c r="AJ22" s="50" t="s">
        <v>155</v>
      </c>
      <c r="AK22" s="42">
        <v>9</v>
      </c>
      <c r="AL22" s="42">
        <v>10</v>
      </c>
      <c r="AM22" s="42">
        <v>45</v>
      </c>
      <c r="AN22" s="71" t="s">
        <v>882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 ca="1"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 ca="1"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 ca="1"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 ca="1"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 ca="1"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 ca="1"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 ca="1"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 ca="1"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 ca="1"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 ca="1"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 ca="1"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 ca="1"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 ca="1"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 ca="1"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 ca="1"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 ca="1"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 ca="1"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 ca="1"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857</v>
      </c>
      <c r="AE23" s="50" t="s">
        <v>18</v>
      </c>
      <c r="AF23" s="50" t="s">
        <v>940</v>
      </c>
      <c r="AG23" s="50" t="s">
        <v>943</v>
      </c>
      <c r="AH23" s="50" t="s">
        <v>914</v>
      </c>
      <c r="AI23" s="50" t="s">
        <v>938</v>
      </c>
      <c r="AJ23" s="50" t="s">
        <v>155</v>
      </c>
      <c r="AK23" s="42">
        <v>11</v>
      </c>
      <c r="AL23" s="42">
        <v>12</v>
      </c>
      <c r="AM23" s="42">
        <v>46</v>
      </c>
      <c r="AN23" s="71" t="s">
        <v>883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 ca="1"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 ca="1"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 ca="1"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 ca="1"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 ca="1"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 ca="1"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857</v>
      </c>
      <c r="AE24" s="50" t="s">
        <v>19</v>
      </c>
      <c r="AF24" s="50" t="s">
        <v>941</v>
      </c>
      <c r="AG24" s="50" t="s">
        <v>944</v>
      </c>
      <c r="AH24" s="50" t="s">
        <v>895</v>
      </c>
      <c r="AI24" s="50" t="s">
        <v>897</v>
      </c>
      <c r="AJ24" s="50" t="s">
        <v>945</v>
      </c>
      <c r="AK24" s="42">
        <v>8</v>
      </c>
      <c r="AL24" s="42">
        <v>15</v>
      </c>
      <c r="AM24" s="42">
        <v>9</v>
      </c>
      <c r="AN24" s="50" t="s">
        <v>884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128</v>
      </c>
      <c r="C25" s="59" t="s">
        <v>152</v>
      </c>
      <c r="D25" s="60" t="s">
        <v>153</v>
      </c>
      <c r="E25" s="67" t="s">
        <v>128</v>
      </c>
      <c r="F25" s="59" t="s">
        <v>152</v>
      </c>
      <c r="G25" s="60" t="s">
        <v>153</v>
      </c>
      <c r="H25" s="61" t="s">
        <v>128</v>
      </c>
      <c r="I25" s="59" t="s">
        <v>152</v>
      </c>
      <c r="J25" s="60" t="s">
        <v>153</v>
      </c>
      <c r="K25" s="61" t="s">
        <v>128</v>
      </c>
      <c r="L25" s="59" t="s">
        <v>152</v>
      </c>
      <c r="M25" s="60" t="s">
        <v>153</v>
      </c>
      <c r="N25" s="61" t="s">
        <v>128</v>
      </c>
      <c r="O25" s="59" t="s">
        <v>152</v>
      </c>
      <c r="P25" s="60" t="s">
        <v>153</v>
      </c>
      <c r="Q25" s="61" t="s">
        <v>128</v>
      </c>
      <c r="R25" s="59" t="s">
        <v>152</v>
      </c>
      <c r="S25" s="62" t="s">
        <v>153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857</v>
      </c>
      <c r="AE25" s="70" t="s">
        <v>139</v>
      </c>
      <c r="AF25" s="70" t="s">
        <v>177</v>
      </c>
      <c r="AG25" s="70" t="s">
        <v>176</v>
      </c>
      <c r="AH25" s="70" t="s">
        <v>156</v>
      </c>
      <c r="AI25" s="70" t="s">
        <v>158</v>
      </c>
      <c r="AJ25" s="70" t="s">
        <v>945</v>
      </c>
      <c r="AK25" s="69">
        <v>13</v>
      </c>
      <c r="AL25" s="69">
        <v>14</v>
      </c>
      <c r="AM25" s="69">
        <v>9</v>
      </c>
      <c r="AN25" s="70" t="s">
        <v>885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 ca="1"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 ca="1"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 ca="1"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 ca="1"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 ca="1"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 ca="1"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 ca="1"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 ca="1"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 ca="1"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 ca="1"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 ca="1"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 ca="1"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 ca="1"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 ca="1"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 ca="1"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 ca="1"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 ca="1"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 ca="1"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858</v>
      </c>
      <c r="AE26" s="50" t="s">
        <v>15</v>
      </c>
      <c r="AF26" s="50" t="s">
        <v>178</v>
      </c>
      <c r="AG26" s="50" t="s">
        <v>175</v>
      </c>
      <c r="AH26" s="50" t="s">
        <v>894</v>
      </c>
      <c r="AI26" s="50" t="s">
        <v>898</v>
      </c>
      <c r="AJ26" s="50" t="s">
        <v>945</v>
      </c>
      <c r="AK26" s="42">
        <v>44</v>
      </c>
      <c r="AL26" s="42">
        <v>8</v>
      </c>
      <c r="AM26" s="42">
        <v>9</v>
      </c>
      <c r="AN26" s="50" t="s">
        <v>886</v>
      </c>
    </row>
    <row r="27" spans="2:51" ht="14.1" customHeight="1" x14ac:dyDescent="0.25">
      <c r="B27" s="58" t="str">
        <f>VLOOKUP($AB$2,$AC$2:$AJ$37,6,FALSE)</f>
        <v>Piy.Deg.mn$</v>
      </c>
      <c r="C27" s="59" t="str">
        <f>VLOOKUP($AB$2,$AC$2:$AJ$37,7,FALSE)</f>
        <v>Tem.Ver.%</v>
      </c>
      <c r="D27" s="60" t="str">
        <f>VLOOKUP($AB$2,$AC$2:$AJ$37,8,FALSE)</f>
        <v>2019 FK</v>
      </c>
      <c r="E27" s="61" t="str">
        <f>VLOOKUP($AB$2,$AC$2:$AJ$37,6,FALSE)</f>
        <v>Piy.Deg.mn$</v>
      </c>
      <c r="F27" s="59" t="str">
        <f>VLOOKUP($AB$2,$AC$2:$AJ$37,7,FALSE)</f>
        <v>Tem.Ver.%</v>
      </c>
      <c r="G27" s="60" t="str">
        <f>VLOOKUP($AB$2,$AC$2:$AJ$37,8,FALSE)</f>
        <v>2019 FK</v>
      </c>
      <c r="H27" s="61" t="str">
        <f>VLOOKUP($AB$2,$AC$2:$AJ$37,6,FALSE)</f>
        <v>Piy.Deg.mn$</v>
      </c>
      <c r="I27" s="59" t="str">
        <f>VLOOKUP($AB$2,$AC$2:$AJ$37,7,FALSE)</f>
        <v>Tem.Ver.%</v>
      </c>
      <c r="J27" s="60" t="str">
        <f>VLOOKUP($AB$2,$AC$2:$AJ$37,8,FALSE)</f>
        <v>2019 FK</v>
      </c>
      <c r="K27" s="61" t="str">
        <f>VLOOKUP($AB$2,$AC$2:$AJ$37,6,FALSE)</f>
        <v>Piy.Deg.mn$</v>
      </c>
      <c r="L27" s="59" t="str">
        <f>VLOOKUP($AB$2,$AC$2:$AJ$37,7,FALSE)</f>
        <v>Tem.Ver.%</v>
      </c>
      <c r="M27" s="60" t="str">
        <f>VLOOKUP($AB$2,$AC$2:$AJ$37,8,FALSE)</f>
        <v>2019 FK</v>
      </c>
      <c r="N27" s="61" t="str">
        <f>VLOOKUP($AB$2,$AC$2:$AJ$37,6,FALSE)</f>
        <v>Piy.Deg.mn$</v>
      </c>
      <c r="O27" s="59" t="str">
        <f>VLOOKUP($AB$2,$AC$2:$AJ$37,7,FALSE)</f>
        <v>Tem.Ver.%</v>
      </c>
      <c r="P27" s="60" t="str">
        <f>VLOOKUP($AB$2,$AC$2:$AJ$37,8,FALSE)</f>
        <v>2019 FK</v>
      </c>
      <c r="Q27" s="61" t="str">
        <f>VLOOKUP($AB$2,$AC$2:$AJ$37,6,FALSE)</f>
        <v>Piy.Deg.mn$</v>
      </c>
      <c r="R27" s="59" t="str">
        <f>VLOOKUP($AB$2,$AC$2:$AJ$37,7,FALSE)</f>
        <v>Tem.Ver.%</v>
      </c>
      <c r="S27" s="62" t="str">
        <f>VLOOKUP($AB$2,$AC$2:$AJ$37,8,FALSE)</f>
        <v>2019 FK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858</v>
      </c>
      <c r="AE27" s="50" t="s">
        <v>16</v>
      </c>
      <c r="AF27" s="50" t="s">
        <v>860</v>
      </c>
      <c r="AG27" s="50" t="s">
        <v>861</v>
      </c>
      <c r="AH27" s="50" t="s">
        <v>8</v>
      </c>
      <c r="AI27" s="50" t="s">
        <v>9</v>
      </c>
      <c r="AJ27" s="50" t="s">
        <v>862</v>
      </c>
      <c r="AK27" s="42">
        <v>2</v>
      </c>
      <c r="AL27" s="42">
        <v>3</v>
      </c>
      <c r="AM27" s="42">
        <v>5</v>
      </c>
      <c r="AN27" s="50" t="s">
        <v>890</v>
      </c>
    </row>
    <row r="28" spans="2:51" ht="14.1" customHeight="1" x14ac:dyDescent="0.25">
      <c r="B28" s="72" t="str">
        <f ca="1"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 ca="1"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 ca="1"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 ca="1"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 ca="1"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 ca="1"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 ca="1"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 ca="1"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 ca="1"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 ca="1"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 ca="1"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 ca="1"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 ca="1"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 ca="1"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 ca="1"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 ca="1"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 ca="1"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 ca="1"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858</v>
      </c>
      <c r="AE28" s="50" t="s">
        <v>17</v>
      </c>
      <c r="AF28" s="50" t="s">
        <v>939</v>
      </c>
      <c r="AG28" s="50" t="s">
        <v>942</v>
      </c>
      <c r="AH28" s="50" t="s">
        <v>914</v>
      </c>
      <c r="AI28" s="50" t="s">
        <v>938</v>
      </c>
      <c r="AJ28" s="50" t="s">
        <v>155</v>
      </c>
      <c r="AK28" s="42">
        <v>9</v>
      </c>
      <c r="AL28" s="42">
        <v>10</v>
      </c>
      <c r="AM28" s="42">
        <v>45</v>
      </c>
      <c r="AN28" s="50" t="s">
        <v>882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 ca="1"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 ca="1"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 ca="1"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 ca="1"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 ca="1"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 ca="1"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858</v>
      </c>
      <c r="AE29" s="50" t="s">
        <v>18</v>
      </c>
      <c r="AF29" s="50" t="s">
        <v>940</v>
      </c>
      <c r="AG29" s="50" t="s">
        <v>943</v>
      </c>
      <c r="AH29" s="50" t="s">
        <v>914</v>
      </c>
      <c r="AI29" s="50" t="s">
        <v>938</v>
      </c>
      <c r="AJ29" s="50" t="s">
        <v>155</v>
      </c>
      <c r="AK29" s="42">
        <v>11</v>
      </c>
      <c r="AL29" s="42">
        <v>12</v>
      </c>
      <c r="AM29" s="42">
        <v>46</v>
      </c>
      <c r="AN29" s="50" t="s">
        <v>883</v>
      </c>
    </row>
    <row r="30" spans="2:51" ht="14.1" customHeight="1" x14ac:dyDescent="0.25">
      <c r="B30" s="58" t="s">
        <v>128</v>
      </c>
      <c r="C30" s="59" t="s">
        <v>152</v>
      </c>
      <c r="D30" s="60" t="s">
        <v>153</v>
      </c>
      <c r="E30" s="61" t="s">
        <v>128</v>
      </c>
      <c r="F30" s="59" t="s">
        <v>152</v>
      </c>
      <c r="G30" s="60" t="s">
        <v>153</v>
      </c>
      <c r="H30" s="61" t="s">
        <v>128</v>
      </c>
      <c r="I30" s="59" t="s">
        <v>152</v>
      </c>
      <c r="J30" s="60" t="s">
        <v>153</v>
      </c>
      <c r="K30" s="61" t="s">
        <v>128</v>
      </c>
      <c r="L30" s="59" t="s">
        <v>152</v>
      </c>
      <c r="M30" s="60" t="s">
        <v>153</v>
      </c>
      <c r="N30" s="61" t="s">
        <v>128</v>
      </c>
      <c r="O30" s="59" t="s">
        <v>152</v>
      </c>
      <c r="P30" s="60" t="s">
        <v>153</v>
      </c>
      <c r="Q30" s="61" t="s">
        <v>128</v>
      </c>
      <c r="R30" s="59" t="s">
        <v>152</v>
      </c>
      <c r="S30" s="62" t="s">
        <v>153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858</v>
      </c>
      <c r="AE30" s="50" t="s">
        <v>19</v>
      </c>
      <c r="AF30" s="50" t="s">
        <v>941</v>
      </c>
      <c r="AG30" s="50" t="s">
        <v>944</v>
      </c>
      <c r="AH30" s="50" t="s">
        <v>895</v>
      </c>
      <c r="AI30" s="50" t="s">
        <v>897</v>
      </c>
      <c r="AJ30" s="50" t="s">
        <v>945</v>
      </c>
      <c r="AK30" s="42">
        <v>8</v>
      </c>
      <c r="AL30" s="42">
        <v>15</v>
      </c>
      <c r="AM30" s="42">
        <v>9</v>
      </c>
      <c r="AN30" s="50" t="s">
        <v>884</v>
      </c>
    </row>
    <row r="31" spans="2:51" ht="14.1" customHeight="1" x14ac:dyDescent="0.25">
      <c r="B31" s="64" t="str">
        <f ca="1"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 ca="1"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 ca="1"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 ca="1"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 ca="1"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 ca="1"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 ca="1"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 ca="1"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 ca="1"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 ca="1"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 ca="1"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 ca="1"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 ca="1"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 ca="1"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 ca="1"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 ca="1"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 ca="1"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 ca="1"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858</v>
      </c>
      <c r="AE31" s="70" t="s">
        <v>139</v>
      </c>
      <c r="AF31" s="70" t="s">
        <v>177</v>
      </c>
      <c r="AG31" s="70" t="s">
        <v>176</v>
      </c>
      <c r="AH31" s="70" t="s">
        <v>156</v>
      </c>
      <c r="AI31" s="70" t="s">
        <v>158</v>
      </c>
      <c r="AJ31" s="70" t="s">
        <v>945</v>
      </c>
      <c r="AK31" s="69">
        <v>13</v>
      </c>
      <c r="AL31" s="69">
        <v>14</v>
      </c>
      <c r="AM31" s="69">
        <v>9</v>
      </c>
      <c r="AN31" s="70" t="s">
        <v>885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Piy.Deg.mn$</v>
      </c>
      <c r="C32" s="59" t="str">
        <f>VLOOKUP($AB$2,$AC$2:$AJ$37,7,FALSE)</f>
        <v>Tem.Ver.%</v>
      </c>
      <c r="D32" s="60" t="str">
        <f>VLOOKUP($AB$2,$AC$2:$AJ$37,8,FALSE)</f>
        <v>2019 FK</v>
      </c>
      <c r="E32" s="61" t="str">
        <f>VLOOKUP($AB$2,$AC$2:$AJ$37,6,FALSE)</f>
        <v>Piy.Deg.mn$</v>
      </c>
      <c r="F32" s="59" t="str">
        <f>VLOOKUP($AB$2,$AC$2:$AJ$37,7,FALSE)</f>
        <v>Tem.Ver.%</v>
      </c>
      <c r="G32" s="60" t="str">
        <f>VLOOKUP($AB$2,$AC$2:$AJ$37,8,FALSE)</f>
        <v>2019 FK</v>
      </c>
      <c r="H32" s="61" t="str">
        <f>VLOOKUP($AB$2,$AC$2:$AJ$37,6,FALSE)</f>
        <v>Piy.Deg.mn$</v>
      </c>
      <c r="I32" s="59" t="str">
        <f>VLOOKUP($AB$2,$AC$2:$AJ$37,7,FALSE)</f>
        <v>Tem.Ver.%</v>
      </c>
      <c r="J32" s="60" t="str">
        <f>VLOOKUP($AB$2,$AC$2:$AJ$37,8,FALSE)</f>
        <v>2019 FK</v>
      </c>
      <c r="K32" s="61" t="str">
        <f>VLOOKUP($AB$2,$AC$2:$AJ$37,6,FALSE)</f>
        <v>Piy.Deg.mn$</v>
      </c>
      <c r="L32" s="59" t="str">
        <f>VLOOKUP($AB$2,$AC$2:$AJ$37,7,FALSE)</f>
        <v>Tem.Ver.%</v>
      </c>
      <c r="M32" s="60" t="str">
        <f>VLOOKUP($AB$2,$AC$2:$AJ$37,8,FALSE)</f>
        <v>2019 FK</v>
      </c>
      <c r="N32" s="61" t="str">
        <f>VLOOKUP($AB$2,$AC$2:$AJ$37,6,FALSE)</f>
        <v>Piy.Deg.mn$</v>
      </c>
      <c r="O32" s="59" t="str">
        <f>VLOOKUP($AB$2,$AC$2:$AJ$37,7,FALSE)</f>
        <v>Tem.Ver.%</v>
      </c>
      <c r="P32" s="60" t="str">
        <f>VLOOKUP($AB$2,$AC$2:$AJ$37,8,FALSE)</f>
        <v>2019 FK</v>
      </c>
      <c r="Q32" s="61" t="str">
        <f>VLOOKUP($AB$2,$AC$2:$AJ$37,6,FALSE)</f>
        <v>Piy.Deg.mn$</v>
      </c>
      <c r="R32" s="59" t="str">
        <f>VLOOKUP($AB$2,$AC$2:$AJ$37,7,FALSE)</f>
        <v>Tem.Ver.%</v>
      </c>
      <c r="S32" s="62" t="str">
        <f>VLOOKUP($AB$2,$AC$2:$AJ$37,8,FALSE)</f>
        <v>2019 FK</v>
      </c>
      <c r="Z32" s="80">
        <v>6</v>
      </c>
      <c r="AA32" s="80">
        <v>1</v>
      </c>
      <c r="AC32" s="42">
        <v>60</v>
      </c>
      <c r="AD32" s="42" t="s">
        <v>935</v>
      </c>
      <c r="AE32" s="50" t="s">
        <v>15</v>
      </c>
      <c r="AF32" s="50" t="s">
        <v>178</v>
      </c>
      <c r="AG32" s="50" t="s">
        <v>175</v>
      </c>
      <c r="AH32" s="50" t="s">
        <v>894</v>
      </c>
      <c r="AI32" s="50" t="s">
        <v>898</v>
      </c>
      <c r="AJ32" s="50" t="s">
        <v>945</v>
      </c>
      <c r="AK32" s="42">
        <v>44</v>
      </c>
      <c r="AL32" s="42">
        <v>8</v>
      </c>
      <c r="AM32" s="42">
        <v>9</v>
      </c>
      <c r="AN32" s="50" t="s">
        <v>886</v>
      </c>
    </row>
    <row r="33" spans="2:67" ht="14.1" customHeight="1" x14ac:dyDescent="0.25">
      <c r="B33" s="82" t="str">
        <f ca="1"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 ca="1"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60" t="str">
        <f ca="1"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 ca="1"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 ca="1"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60" t="str">
        <f ca="1"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 ca="1"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 ca="1"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60" t="str">
        <f ca="1"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 ca="1"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 ca="1"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60" t="str">
        <f ca="1"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 ca="1"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 ca="1"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60" t="str">
        <f ca="1"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 ca="1"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 ca="1"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1" t="str">
        <f ca="1"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935</v>
      </c>
      <c r="AE33" s="50" t="s">
        <v>16</v>
      </c>
      <c r="AF33" s="50" t="s">
        <v>860</v>
      </c>
      <c r="AG33" s="50" t="s">
        <v>861</v>
      </c>
      <c r="AH33" s="50" t="s">
        <v>8</v>
      </c>
      <c r="AI33" s="50" t="s">
        <v>9</v>
      </c>
      <c r="AJ33" s="50" t="s">
        <v>862</v>
      </c>
      <c r="AK33" s="42">
        <v>2</v>
      </c>
      <c r="AL33" s="42">
        <v>3</v>
      </c>
      <c r="AM33" s="42">
        <v>5</v>
      </c>
      <c r="AN33" s="50" t="s">
        <v>890</v>
      </c>
    </row>
    <row r="34" spans="2:67" ht="14.1" customHeight="1" x14ac:dyDescent="0.25">
      <c r="B34" s="163" t="str">
        <f>IF(K2="Türkiye","Türkiye için internet sitemizdeki `Gelişmiş Hisse Arama` sayfasında daha detaylı arama yapabilir, şablonlarınızı kayıt edebilirsiniz.","")</f>
        <v/>
      </c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Z34" s="80">
        <v>6</v>
      </c>
      <c r="AA34" s="80">
        <v>3</v>
      </c>
      <c r="AC34" s="42">
        <f t="shared" ref="AC34:AC37" si="5">AC33+1</f>
        <v>62</v>
      </c>
      <c r="AD34" s="42" t="s">
        <v>935</v>
      </c>
      <c r="AE34" s="50" t="s">
        <v>17</v>
      </c>
      <c r="AF34" s="50" t="s">
        <v>939</v>
      </c>
      <c r="AG34" s="50" t="s">
        <v>942</v>
      </c>
      <c r="AH34" s="50" t="s">
        <v>914</v>
      </c>
      <c r="AI34" s="50" t="s">
        <v>938</v>
      </c>
      <c r="AJ34" s="50" t="s">
        <v>155</v>
      </c>
      <c r="AK34" s="42">
        <v>9</v>
      </c>
      <c r="AL34" s="42">
        <v>10</v>
      </c>
      <c r="AM34" s="42">
        <v>45</v>
      </c>
      <c r="AN34" s="50" t="s">
        <v>882</v>
      </c>
    </row>
    <row r="35" spans="2:67" ht="14.1" customHeight="1" x14ac:dyDescent="0.25">
      <c r="B35" s="85" t="s">
        <v>881</v>
      </c>
      <c r="C35" s="86"/>
      <c r="D35" s="86"/>
      <c r="E35" s="86"/>
      <c r="F35" s="86"/>
      <c r="G35" s="86"/>
      <c r="H35" s="86"/>
      <c r="I35" s="86"/>
      <c r="J35" s="86"/>
      <c r="K35" s="86"/>
      <c r="L35" s="166"/>
      <c r="M35" s="165" t="s">
        <v>909</v>
      </c>
      <c r="N35" s="164" t="s">
        <v>908</v>
      </c>
      <c r="O35" s="164"/>
      <c r="P35" s="164"/>
      <c r="Q35" s="164"/>
      <c r="R35" s="164"/>
      <c r="S35" s="167" t="s">
        <v>908</v>
      </c>
      <c r="Z35" s="80">
        <v>6</v>
      </c>
      <c r="AA35" s="80">
        <v>4</v>
      </c>
      <c r="AC35" s="42">
        <f t="shared" si="5"/>
        <v>63</v>
      </c>
      <c r="AD35" s="42" t="s">
        <v>935</v>
      </c>
      <c r="AE35" s="50" t="s">
        <v>18</v>
      </c>
      <c r="AF35" s="50" t="s">
        <v>940</v>
      </c>
      <c r="AG35" s="50" t="s">
        <v>943</v>
      </c>
      <c r="AH35" s="50" t="s">
        <v>914</v>
      </c>
      <c r="AI35" s="50" t="s">
        <v>938</v>
      </c>
      <c r="AJ35" s="50" t="s">
        <v>155</v>
      </c>
      <c r="AK35" s="42">
        <v>11</v>
      </c>
      <c r="AL35" s="42">
        <v>12</v>
      </c>
      <c r="AM35" s="42">
        <v>46</v>
      </c>
      <c r="AN35" s="50" t="s">
        <v>883</v>
      </c>
    </row>
    <row r="36" spans="2:67" ht="14.1" customHeight="1" x14ac:dyDescent="0.25">
      <c r="B36" s="175" t="s">
        <v>875</v>
      </c>
      <c r="C36" s="176"/>
      <c r="D36" s="176"/>
      <c r="E36" s="176"/>
      <c r="F36" s="176"/>
      <c r="G36" s="176"/>
      <c r="H36" s="175" t="s">
        <v>891</v>
      </c>
      <c r="I36" s="176"/>
      <c r="J36" s="176"/>
      <c r="K36" s="176"/>
      <c r="L36" s="176"/>
      <c r="M36" s="176"/>
      <c r="N36" s="176"/>
      <c r="O36" s="177"/>
      <c r="P36" s="175" t="s">
        <v>878</v>
      </c>
      <c r="Q36" s="176"/>
      <c r="R36" s="176"/>
      <c r="S36" s="177"/>
      <c r="Z36" s="80">
        <v>6</v>
      </c>
      <c r="AA36" s="80">
        <v>5</v>
      </c>
      <c r="AC36" s="42">
        <f t="shared" si="5"/>
        <v>64</v>
      </c>
      <c r="AD36" s="42" t="s">
        <v>935</v>
      </c>
      <c r="AE36" s="50" t="s">
        <v>19</v>
      </c>
      <c r="AF36" s="50" t="s">
        <v>941</v>
      </c>
      <c r="AG36" s="50" t="s">
        <v>944</v>
      </c>
      <c r="AH36" s="50" t="s">
        <v>895</v>
      </c>
      <c r="AI36" s="50" t="s">
        <v>897</v>
      </c>
      <c r="AJ36" s="50" t="s">
        <v>945</v>
      </c>
      <c r="AK36" s="42">
        <v>8</v>
      </c>
      <c r="AL36" s="42">
        <v>15</v>
      </c>
      <c r="AM36" s="42">
        <v>9</v>
      </c>
      <c r="AN36" s="50" t="s">
        <v>884</v>
      </c>
    </row>
    <row r="37" spans="2:67" ht="14.1" customHeight="1" thickBot="1" x14ac:dyDescent="0.3">
      <c r="B37" s="175" t="s">
        <v>876</v>
      </c>
      <c r="C37" s="176"/>
      <c r="D37" s="176"/>
      <c r="E37" s="176" t="s">
        <v>877</v>
      </c>
      <c r="F37" s="176"/>
      <c r="G37" s="176"/>
      <c r="H37" s="175" t="s">
        <v>906</v>
      </c>
      <c r="I37" s="176"/>
      <c r="J37" s="176"/>
      <c r="K37" s="176"/>
      <c r="L37" s="176" t="s">
        <v>907</v>
      </c>
      <c r="M37" s="176"/>
      <c r="N37" s="176"/>
      <c r="O37" s="177"/>
      <c r="P37" s="87" t="s">
        <v>893</v>
      </c>
      <c r="Q37" s="88"/>
      <c r="R37" s="88" t="s">
        <v>879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935</v>
      </c>
      <c r="AE37" s="91" t="s">
        <v>139</v>
      </c>
      <c r="AF37" s="91" t="s">
        <v>177</v>
      </c>
      <c r="AG37" s="91" t="s">
        <v>176</v>
      </c>
      <c r="AH37" s="91" t="s">
        <v>156</v>
      </c>
      <c r="AI37" s="91" t="s">
        <v>158</v>
      </c>
      <c r="AJ37" s="91" t="s">
        <v>945</v>
      </c>
      <c r="AK37" s="44">
        <v>13</v>
      </c>
      <c r="AL37" s="44">
        <v>14</v>
      </c>
      <c r="AM37" s="44">
        <v>9</v>
      </c>
      <c r="AN37" s="91" t="s">
        <v>885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2:67" ht="14.1" customHeight="1" x14ac:dyDescent="0.2">
      <c r="B38" s="175">
        <v>15</v>
      </c>
      <c r="C38" s="176"/>
      <c r="D38" s="176"/>
      <c r="E38" s="176">
        <v>-15</v>
      </c>
      <c r="F38" s="176"/>
      <c r="G38" s="177"/>
      <c r="H38" s="175">
        <v>-10</v>
      </c>
      <c r="I38" s="176"/>
      <c r="J38" s="176"/>
      <c r="K38" s="86"/>
      <c r="L38" s="86"/>
      <c r="M38" s="176">
        <v>10</v>
      </c>
      <c r="N38" s="176"/>
      <c r="O38" s="92"/>
      <c r="P38" s="93">
        <v>2</v>
      </c>
      <c r="Q38" s="93">
        <v>50</v>
      </c>
      <c r="R38" s="175">
        <v>0</v>
      </c>
      <c r="S38" s="177"/>
      <c r="V38" s="46"/>
      <c r="W38" s="46"/>
      <c r="X38" s="46"/>
      <c r="Y38" s="46"/>
    </row>
    <row r="39" spans="2:67" ht="14.1" customHeight="1" x14ac:dyDescent="0.2">
      <c r="B39" s="175" t="s">
        <v>892</v>
      </c>
      <c r="C39" s="176"/>
      <c r="D39" s="176"/>
      <c r="E39" s="176"/>
      <c r="F39" s="176"/>
      <c r="G39" s="176"/>
      <c r="H39" s="178" t="s">
        <v>887</v>
      </c>
      <c r="I39" s="179"/>
      <c r="J39" s="179"/>
      <c r="K39" s="179"/>
      <c r="L39" s="179"/>
      <c r="M39" s="179"/>
      <c r="N39" s="179"/>
      <c r="O39" s="180"/>
      <c r="P39" s="175" t="s">
        <v>880</v>
      </c>
      <c r="Q39" s="176"/>
      <c r="R39" s="176"/>
      <c r="S39" s="177"/>
      <c r="V39" s="46"/>
      <c r="W39" s="46"/>
      <c r="X39" s="46"/>
      <c r="Y39" s="46"/>
      <c r="AD39" s="76" t="s">
        <v>165</v>
      </c>
      <c r="AE39" s="94">
        <f ca="1">MAX(AE$45:AE$80)</f>
        <v>13.644977890082123</v>
      </c>
      <c r="AF39" s="94">
        <f t="shared" ref="AF39:BO39" si="6">MAX(AF$45:AF$80)</f>
        <v>0</v>
      </c>
      <c r="AG39" s="94">
        <f t="shared" si="6"/>
        <v>0</v>
      </c>
      <c r="AH39" s="94">
        <f t="shared" si="6"/>
        <v>0</v>
      </c>
      <c r="AI39" s="94">
        <f t="shared" si="6"/>
        <v>0</v>
      </c>
      <c r="AJ39" s="94">
        <f t="shared" si="6"/>
        <v>0</v>
      </c>
      <c r="AK39" s="94">
        <f t="shared" si="6"/>
        <v>0</v>
      </c>
      <c r="AL39" s="94">
        <f t="shared" ca="1" si="6"/>
        <v>0.32802124833997337</v>
      </c>
      <c r="AM39" s="94">
        <f t="shared" ca="1" si="6"/>
        <v>81.818181818181813</v>
      </c>
      <c r="AN39" s="94">
        <f t="shared" ca="1" si="6"/>
        <v>59.393444365671378</v>
      </c>
      <c r="AO39" s="94">
        <f t="shared" ca="1" si="6"/>
        <v>78.719091221763946</v>
      </c>
      <c r="AP39" s="94">
        <f t="shared" ca="1" si="6"/>
        <v>13.644977890082123</v>
      </c>
      <c r="AQ39" s="94">
        <f t="shared" ca="1" si="6"/>
        <v>1565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2:67" ht="14.1" customHeight="1" x14ac:dyDescent="0.2">
      <c r="B40" s="175" t="s">
        <v>906</v>
      </c>
      <c r="C40" s="176"/>
      <c r="D40" s="176"/>
      <c r="E40" s="176" t="s">
        <v>907</v>
      </c>
      <c r="F40" s="176"/>
      <c r="G40" s="176"/>
      <c r="H40" s="175" t="s">
        <v>888</v>
      </c>
      <c r="I40" s="176"/>
      <c r="J40" s="176"/>
      <c r="K40" s="176"/>
      <c r="L40" s="176" t="s">
        <v>889</v>
      </c>
      <c r="M40" s="176"/>
      <c r="N40" s="176"/>
      <c r="O40" s="177"/>
      <c r="P40" s="87" t="s">
        <v>893</v>
      </c>
      <c r="Q40" s="88"/>
      <c r="R40" s="88" t="s">
        <v>879</v>
      </c>
      <c r="S40" s="89"/>
      <c r="V40" s="46"/>
      <c r="W40" s="46"/>
      <c r="X40" s="46"/>
      <c r="Y40" s="46"/>
      <c r="AD40" s="46" t="s">
        <v>166</v>
      </c>
      <c r="AE40" s="95">
        <f ca="1">MIN(AE$45:AE$80)</f>
        <v>5.2530476542297739</v>
      </c>
      <c r="AF40" s="95">
        <f t="shared" ref="AF40:BO40" si="7">MIN(AF$45:AF$80)</f>
        <v>0</v>
      </c>
      <c r="AG40" s="95">
        <f t="shared" si="7"/>
        <v>0</v>
      </c>
      <c r="AH40" s="95">
        <f t="shared" si="7"/>
        <v>0</v>
      </c>
      <c r="AI40" s="95">
        <f t="shared" si="7"/>
        <v>0</v>
      </c>
      <c r="AJ40" s="95">
        <f t="shared" si="7"/>
        <v>0</v>
      </c>
      <c r="AK40" s="95">
        <f t="shared" si="7"/>
        <v>0</v>
      </c>
      <c r="AL40" s="95">
        <f t="shared" ca="1" si="7"/>
        <v>8.4925690021231404E-3</v>
      </c>
      <c r="AM40" s="95">
        <f t="shared" ca="1" si="7"/>
        <v>-5</v>
      </c>
      <c r="AN40" s="95">
        <f t="shared" ca="1" si="7"/>
        <v>-141.14404944172412</v>
      </c>
      <c r="AO40" s="95">
        <f t="shared" ca="1" si="7"/>
        <v>-53.611739659091363</v>
      </c>
      <c r="AP40" s="95">
        <f t="shared" ca="1" si="7"/>
        <v>5.2530476542297739</v>
      </c>
      <c r="AQ40" s="95">
        <f t="shared" ca="1" si="7"/>
        <v>-30.9375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2:67" ht="14.1" customHeight="1" x14ac:dyDescent="0.2">
      <c r="B41" s="175">
        <v>-60</v>
      </c>
      <c r="C41" s="176"/>
      <c r="D41" s="176"/>
      <c r="E41" s="176">
        <v>60</v>
      </c>
      <c r="F41" s="176"/>
      <c r="G41" s="177"/>
      <c r="H41" s="175">
        <v>70</v>
      </c>
      <c r="I41" s="176"/>
      <c r="J41" s="176"/>
      <c r="K41" s="96"/>
      <c r="L41" s="96"/>
      <c r="M41" s="176">
        <v>70</v>
      </c>
      <c r="N41" s="176"/>
      <c r="O41" s="97"/>
      <c r="P41" s="93">
        <v>50</v>
      </c>
      <c r="Q41" s="93">
        <v>100</v>
      </c>
      <c r="R41" s="175">
        <v>-50</v>
      </c>
      <c r="S41" s="177"/>
      <c r="V41" s="46"/>
      <c r="W41" s="46"/>
      <c r="X41" s="46"/>
      <c r="Y41" s="46" t="s">
        <v>870</v>
      </c>
      <c r="Z41" s="98" t="str">
        <f ca="1">(IF((AND(AE40&lt;0,AE39&lt;0))=TRUE,"A",IF((AND(AE40&gt;=0,AE39&gt;=0))=TRUE,"B","C")))</f>
        <v>B</v>
      </c>
      <c r="AD41" s="46" t="s">
        <v>167</v>
      </c>
      <c r="AE41" s="95">
        <f ca="1">AE39-AE40</f>
        <v>8.3919302358523495</v>
      </c>
      <c r="AF41" s="95">
        <f t="shared" ref="AF41:AW41" si="8">AF39-AF40</f>
        <v>0</v>
      </c>
      <c r="AG41" s="95">
        <f t="shared" si="8"/>
        <v>0</v>
      </c>
      <c r="AH41" s="95">
        <f t="shared" si="8"/>
        <v>0</v>
      </c>
      <c r="AI41" s="95">
        <f t="shared" si="8"/>
        <v>0</v>
      </c>
      <c r="AJ41" s="95">
        <f t="shared" si="8"/>
        <v>0</v>
      </c>
      <c r="AK41" s="95">
        <f t="shared" si="8"/>
        <v>0</v>
      </c>
      <c r="AL41" s="95">
        <f t="shared" ca="1" si="8"/>
        <v>0.31952867933785023</v>
      </c>
      <c r="AM41" s="95">
        <f t="shared" ca="1" si="8"/>
        <v>86.818181818181813</v>
      </c>
      <c r="AN41" s="95">
        <f t="shared" ca="1" si="8"/>
        <v>200.53749380739549</v>
      </c>
      <c r="AO41" s="95">
        <f t="shared" ca="1" si="8"/>
        <v>132.3308308808553</v>
      </c>
      <c r="AP41" s="95">
        <f t="shared" ca="1" si="8"/>
        <v>8.3919302358523495</v>
      </c>
      <c r="AQ41" s="95">
        <f t="shared" ca="1" si="8"/>
        <v>1595.9375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2:67" ht="14.1" customHeight="1" x14ac:dyDescent="0.2">
      <c r="V42" s="46"/>
      <c r="W42" s="46"/>
      <c r="X42" s="46"/>
      <c r="Y42" s="46" t="s">
        <v>871</v>
      </c>
      <c r="Z42" s="98">
        <f ca="1">(IF($Z$41="A",(($AE$39-$AE$40)/17),IF($Z$41="B",(($AE$39-$AE$40)/17),$AE$43)))</f>
        <v>0.49364295505013822</v>
      </c>
      <c r="AD42" s="46" t="s">
        <v>168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2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859</v>
      </c>
      <c r="X43" s="46"/>
      <c r="Y43" s="46" t="s">
        <v>169</v>
      </c>
      <c r="AD43" s="69" t="s">
        <v>164</v>
      </c>
      <c r="AE43" s="116">
        <f ca="1">(AE41/AE42)</f>
        <v>0.23976943531006714</v>
      </c>
      <c r="AF43" s="116">
        <f t="shared" ref="AF43:AW43" si="10">AF41/AF42</f>
        <v>0</v>
      </c>
      <c r="AG43" s="116">
        <f t="shared" si="10"/>
        <v>0</v>
      </c>
      <c r="AH43" s="116">
        <f t="shared" si="10"/>
        <v>0</v>
      </c>
      <c r="AI43" s="116">
        <f t="shared" si="10"/>
        <v>0</v>
      </c>
      <c r="AJ43" s="116">
        <f t="shared" si="10"/>
        <v>0</v>
      </c>
      <c r="AK43" s="116">
        <f t="shared" si="10"/>
        <v>0</v>
      </c>
      <c r="AL43" s="116">
        <f t="shared" ca="1" si="10"/>
        <v>8.8757966482736171E-3</v>
      </c>
      <c r="AM43" s="116">
        <f t="shared" ca="1" si="10"/>
        <v>2.4116161616161613</v>
      </c>
      <c r="AN43" s="116">
        <f t="shared" ca="1" si="10"/>
        <v>5.5704859390943193</v>
      </c>
      <c r="AO43" s="116">
        <f t="shared" ca="1" si="10"/>
        <v>3.6758564133570917</v>
      </c>
      <c r="AP43" s="116">
        <f t="shared" ca="1" si="10"/>
        <v>0.23310917321812083</v>
      </c>
      <c r="AQ43" s="116">
        <f t="shared" ca="1" si="10"/>
        <v>44.331597222222221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2:67" ht="14.1" customHeight="1" x14ac:dyDescent="0.2">
      <c r="B44" s="117" t="str">
        <f>VLOOKUP($AB$2,$AC$2:$AJ$37,4,FALSE)</f>
        <v>2019T Temettü verimi düşük.</v>
      </c>
      <c r="C44" s="118"/>
      <c r="D44" s="118"/>
      <c r="E44" s="118"/>
      <c r="S44" s="119" t="str">
        <f>VLOOKUP($AB$2,$AC$2:$AJ$37,5,FALSE)</f>
        <v>2019T Temettü verimi yüksek.</v>
      </c>
      <c r="V44" s="46"/>
      <c r="W44" s="46"/>
      <c r="X44" s="46"/>
      <c r="Y44" s="95"/>
      <c r="AB44" s="120" t="s">
        <v>174</v>
      </c>
      <c r="AD44" s="42">
        <f>AB2</f>
        <v>24</v>
      </c>
      <c r="AE44" s="121" t="s">
        <v>162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2:67" ht="14.1" customHeight="1" x14ac:dyDescent="0.2">
      <c r="B45" s="174">
        <f>'X1'!B3</f>
        <v>43487.334569791667</v>
      </c>
      <c r="C45" s="174"/>
      <c r="D45" s="124" t="s">
        <v>866</v>
      </c>
      <c r="E45" s="124"/>
      <c r="S45" s="168" t="s">
        <v>910</v>
      </c>
      <c r="V45" s="46"/>
      <c r="W45" s="46">
        <v>2</v>
      </c>
      <c r="X45" s="46"/>
      <c r="Y45" s="125">
        <f ca="1">(IF($Z$41="A",$AE$40,IF($Z$41="B",0,$AE$40)))-0.000001</f>
        <v>-9.9999999999999995E-7</v>
      </c>
      <c r="Z45" s="99" t="s">
        <v>170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COTY UN Equity</v>
      </c>
      <c r="AE45" s="127">
        <f ca="1">IF(ISERROR((HLOOKUP($AD$44,$AF$44:$BO$80,W45,FALSE)))=TRUE," ",((HLOOKUP($AD$44,$AF$44:$BO$80,W45,FALSE))))</f>
        <v>6.6401062416998666</v>
      </c>
      <c r="AF45" s="128" t="str">
        <f>IF(ISERROR(((VLOOKUP(AD45,'X1'!$B:$AO,6,FALSE))/(VLOOKUP(AD45,'X1'!$B:$AO,7,FALSE))-1))=TRUE," ",(((VLOOKUP(AD45,'X1'!$B:$AO,6,FALSE))/(VLOOKUP(AD45,'X1'!$B:$AO,7,FALSE))-1)))</f>
        <v xml:space="preserve"> </v>
      </c>
      <c r="AG45" s="128" t="str">
        <f>IF(ISERROR((((VLOOKUP(AD45,'X1'!$B:$G,2,FALSE))-(VLOOKUP(AD45,'X1'!$B:$G,3,FALSE)))*100)/(VLOOKUP(AD45,'X1'!$B:$G,5,FALSE)))=TRUE," ",((((VLOOKUP(AD45,'X1'!$B:$G,2,FALSE))-(VLOOKUP(AD45,'X1'!$B:$G,3,FALSE)))*100)/(VLOOKUP(AD45,'X1'!$B:$G,5,FALSE))))</f>
        <v xml:space="preserve"> </v>
      </c>
      <c r="AH45" s="128" t="str">
        <f>IF(ISERROR(((VLOOKUP(AD45,'X1'!$B:$AZ,42,FALSE))))=TRUE," ",(((VLOOKUP(AD45,'X1'!$B:$AZ,42,FALSE)))))</f>
        <v xml:space="preserve"> </v>
      </c>
      <c r="AI45" s="128" t="str">
        <f>IF(ISERROR(((VLOOKUP(AD45,'X1'!$B:$AZ,43,FALSE))))=TRUE," ",(((VLOOKUP(AD45,'X1'!$B:$AZ,43,FALSE)))))</f>
        <v xml:space="preserve"> </v>
      </c>
      <c r="AJ45" s="128" t="str">
        <f>IF(ISERROR(((VLOOKUP(AD45,'X1'!$B:$AZ,15,FALSE))))=TRUE," ",(((VLOOKUP(AD45,'X1'!$B:$AZ,15,FALSE)))))</f>
        <v xml:space="preserve"> </v>
      </c>
      <c r="AK45" s="128" t="str">
        <f>IF(ISERROR(((VLOOKUP(AD45,'X1'!$B:$AZ,14,FALSE))))=TRUE," ",(((VLOOKUP(AD45,'X1'!$B:$AZ,14,FALSE)))))</f>
        <v xml:space="preserve"> </v>
      </c>
      <c r="AL45" s="128">
        <f ca="1">IF(ISERROR(((VLOOKUP(AD45,'X2'!$B:$AO,6,FALSE))/(VLOOKUP(AD45,'X2'!$B:$AO,7,FALSE))-1))=TRUE," ",(((VLOOKUP(AD45,'X2'!$B:$AO,6,FALSE))/(VLOOKUP(AD45,'X2'!$B:$AO,7,FALSE))-1)))</f>
        <v>0.32802124833997337</v>
      </c>
      <c r="AM45" s="128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>29.411764705882351</v>
      </c>
      <c r="AN45" s="128">
        <f ca="1">IF(ISERROR(((VLOOKUP(AD45,'X2'!$B:$AZ,42,FALSE))))=TRUE," ",(((VLOOKUP(AD45,'X2'!$B:$AZ,42,FALSE)))))</f>
        <v>27.510308887984213</v>
      </c>
      <c r="AO45" s="128">
        <f ca="1">IF(ISERROR(((VLOOKUP(AD45,'X2'!$B:$AZ,43,FALSE))))=TRUE," ",(((VLOOKUP(AD45,'X2'!$B:$AZ,43,FALSE)))))</f>
        <v>2.7186571285094829</v>
      </c>
      <c r="AP45" s="128">
        <f ca="1">IF(ISERROR(((VLOOKUP(AD45,'X2'!$B:$AZ,15,FALSE))))=TRUE," ",(((VLOOKUP(AD45,'X2'!$B:$AZ,15,FALSE)))))</f>
        <v>6.6401062416998666</v>
      </c>
      <c r="AQ45" s="128">
        <f ca="1">IF(ISERROR(((VLOOKUP(AD45,'X2'!$B:$AZ,14,FALSE))))=TRUE," ",(((VLOOKUP(AD45,'X2'!$B:$AZ,14,FALSE)))))</f>
        <v>-30.9375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2:67" ht="14.1" customHeight="1" x14ac:dyDescent="0.2">
      <c r="B46" s="129" t="s">
        <v>127</v>
      </c>
      <c r="C46" s="130" t="s">
        <v>873</v>
      </c>
      <c r="D46" s="130" t="s">
        <v>130</v>
      </c>
      <c r="E46" s="130" t="s">
        <v>128</v>
      </c>
      <c r="F46" s="130" t="s">
        <v>129</v>
      </c>
      <c r="G46" s="130" t="s">
        <v>894</v>
      </c>
      <c r="H46" s="130" t="s">
        <v>899</v>
      </c>
      <c r="I46" s="131" t="s">
        <v>863</v>
      </c>
      <c r="J46" s="132"/>
      <c r="K46" s="133"/>
      <c r="L46" s="131" t="s">
        <v>864</v>
      </c>
      <c r="M46" s="132"/>
      <c r="N46" s="133"/>
      <c r="O46" s="131" t="s">
        <v>865</v>
      </c>
      <c r="P46" s="132"/>
      <c r="Q46" s="133"/>
      <c r="R46" s="129" t="s">
        <v>914</v>
      </c>
      <c r="S46" s="129" t="s">
        <v>183</v>
      </c>
      <c r="V46" s="46"/>
      <c r="W46" s="46">
        <f>W45+1</f>
        <v>3</v>
      </c>
      <c r="X46" s="46"/>
      <c r="Y46" s="134">
        <f ca="1">IF($Z$41="A",(Y45+$Z$42),IF($Z$41="B",0,Y45+$AE$43))</f>
        <v>0</v>
      </c>
      <c r="Z46" s="135" t="s">
        <v>170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CTL UN Equity</v>
      </c>
      <c r="AE46" s="127">
        <f t="shared" ref="AE46:AE80" ca="1" si="14">IF(ISERROR((HLOOKUP($AD$44,$AF$44:$BO$80,W46,FALSE)))=TRUE," ",((HLOOKUP($AD$44,$AF$44:$BO$80,W46,FALSE))))</f>
        <v>13.644977890082123</v>
      </c>
      <c r="AF46" s="128" t="str">
        <f>IF(ISERROR(((VLOOKUP(AD46,'X1'!$B:$AO,6,FALSE))/(VLOOKUP(AD46,'X1'!$B:$AO,7,FALSE))-1))=TRUE," ",(((VLOOKUP(AD46,'X1'!$B:$AO,6,FALSE))/(VLOOKUP(AD46,'X1'!$B:$AO,7,FALSE))-1)))</f>
        <v xml:space="preserve"> </v>
      </c>
      <c r="AG46" s="128" t="str">
        <f>IF(ISERROR((((VLOOKUP(AD46,'X1'!$B:$G,2,FALSE))-(VLOOKUP(AD46,'X1'!$B:$G,3,FALSE)))*100)/(VLOOKUP(AD46,'X1'!$B:$G,5,FALSE)))=TRUE," ",((((VLOOKUP(AD46,'X1'!$B:$G,2,FALSE))-(VLOOKUP(AD46,'X1'!$B:$G,3,FALSE)))*100)/(VLOOKUP(AD46,'X1'!$B:$G,5,FALSE))))</f>
        <v xml:space="preserve"> </v>
      </c>
      <c r="AH46" s="128" t="str">
        <f>IF(ISERROR(((VLOOKUP(AD46,'X1'!$B:$AZ,42,FALSE))))=TRUE," ",(((VLOOKUP(AD46,'X1'!$B:$AZ,42,FALSE)))))</f>
        <v xml:space="preserve"> </v>
      </c>
      <c r="AI46" s="128" t="str">
        <f>IF(ISERROR(((VLOOKUP(AD46,'X1'!$B:$AZ,43,FALSE))))=TRUE," ",(((VLOOKUP(AD46,'X1'!$B:$AZ,43,FALSE)))))</f>
        <v xml:space="preserve"> </v>
      </c>
      <c r="AJ46" s="128" t="str">
        <f>IF(ISERROR(((VLOOKUP(AD46,'X1'!$B:$AZ,15,FALSE))))=TRUE," ",(((VLOOKUP(AD46,'X1'!$B:$AZ,15,FALSE)))))</f>
        <v xml:space="preserve"> </v>
      </c>
      <c r="AK46" s="128" t="str">
        <f>IF(ISERROR(((VLOOKUP(AD46,'X1'!$B:$AZ,14,FALSE))))=TRUE," ",(((VLOOKUP(AD46,'X1'!$B:$AZ,14,FALSE)))))</f>
        <v xml:space="preserve"> </v>
      </c>
      <c r="AL46" s="128">
        <f ca="1">IF(ISERROR(((VLOOKUP(AD46,'X2'!$B:$AO,6,FALSE))/(VLOOKUP(AD46,'X2'!$B:$AO,7,FALSE))-1))=TRUE," ",(((VLOOKUP(AD46,'X2'!$B:$AO,6,FALSE))/(VLOOKUP(AD46,'X2'!$B:$AO,7,FALSE))-1)))</f>
        <v>0.20025268477574221</v>
      </c>
      <c r="AM46" s="128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>23.529411764705884</v>
      </c>
      <c r="AN46" s="128">
        <f ca="1">IF(ISERROR(((VLOOKUP(AD46,'X2'!$B:$AZ,42,FALSE))))=TRUE," ",(((VLOOKUP(AD46,'X2'!$B:$AZ,42,FALSE)))))</f>
        <v>13.76266288630047</v>
      </c>
      <c r="AO46" s="128">
        <f ca="1">IF(ISERROR(((VLOOKUP(AD46,'X2'!$B:$AZ,43,FALSE))))=TRUE," ",(((VLOOKUP(AD46,'X2'!$B:$AZ,43,FALSE)))))</f>
        <v>45.000431458158133</v>
      </c>
      <c r="AP46" s="128">
        <f ca="1">IF(ISERROR(((VLOOKUP(AD46,'X2'!$B:$AZ,15,FALSE))))=TRUE," ",(((VLOOKUP(AD46,'X2'!$B:$AZ,15,FALSE)))))</f>
        <v>13.644977890082123</v>
      </c>
      <c r="AQ46" s="128">
        <f ca="1">IF(ISERROR(((VLOOKUP(AD46,'X2'!$B:$AZ,14,FALSE))))=TRUE," ",(((VLOOKUP(AD46,'X2'!$B:$AZ,14,FALSE)))))</f>
        <v>77.222222222222243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2:67" ht="14.1" customHeight="1" x14ac:dyDescent="0.2">
      <c r="B47" s="129"/>
      <c r="C47" s="130"/>
      <c r="D47" s="130"/>
      <c r="E47" s="130"/>
      <c r="F47" s="130"/>
      <c r="G47" s="130"/>
      <c r="H47" s="130" t="s">
        <v>900</v>
      </c>
      <c r="I47" s="136" t="s">
        <v>148</v>
      </c>
      <c r="J47" s="136" t="s">
        <v>9</v>
      </c>
      <c r="K47" s="136" t="s">
        <v>869</v>
      </c>
      <c r="L47" s="136" t="s">
        <v>914</v>
      </c>
      <c r="M47" s="136" t="s">
        <v>938</v>
      </c>
      <c r="N47" s="136" t="s">
        <v>131</v>
      </c>
      <c r="O47" s="136" t="s">
        <v>914</v>
      </c>
      <c r="P47" s="136" t="s">
        <v>938</v>
      </c>
      <c r="Q47" s="136" t="s">
        <v>131</v>
      </c>
      <c r="R47" s="129" t="s">
        <v>157</v>
      </c>
      <c r="S47" s="129"/>
      <c r="V47" s="46"/>
      <c r="W47" s="46">
        <f t="shared" ref="W47:W80" si="15">W46+1</f>
        <v>4</v>
      </c>
      <c r="X47" s="46"/>
      <c r="Y47" s="134">
        <f t="shared" ref="Y47:Y61" ca="1" si="16">IF($Z$41="A",(Y46+$Z$42),IF($Z$41="B",0,Y46+$AE$43))</f>
        <v>0</v>
      </c>
      <c r="Z47" s="137" t="s">
        <v>170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D UN Equity</v>
      </c>
      <c r="AE47" s="127">
        <f t="shared" ca="1" si="14"/>
        <v>5.3002762832630514</v>
      </c>
      <c r="AF47" s="128" t="str">
        <f>IF(ISERROR(((VLOOKUP(AD47,'X1'!$B:$AO,6,FALSE))/(VLOOKUP(AD47,'X1'!$B:$AO,7,FALSE))-1))=TRUE," ",(((VLOOKUP(AD47,'X1'!$B:$AO,6,FALSE))/(VLOOKUP(AD47,'X1'!$B:$AO,7,FALSE))-1)))</f>
        <v xml:space="preserve"> </v>
      </c>
      <c r="AG47" s="128" t="str">
        <f>IF(ISERROR((((VLOOKUP(AD47,'X1'!$B:$G,2,FALSE))-(VLOOKUP(AD47,'X1'!$B:$G,3,FALSE)))*100)/(VLOOKUP(AD47,'X1'!$B:$G,5,FALSE)))=TRUE," ",((((VLOOKUP(AD47,'X1'!$B:$G,2,FALSE))-(VLOOKUP(AD47,'X1'!$B:$G,3,FALSE)))*100)/(VLOOKUP(AD47,'X1'!$B:$G,5,FALSE))))</f>
        <v xml:space="preserve"> </v>
      </c>
      <c r="AH47" s="128" t="str">
        <f>IF(ISERROR(((VLOOKUP(AD47,'X1'!$B:$AZ,42,FALSE))))=TRUE," ",(((VLOOKUP(AD47,'X1'!$B:$AZ,42,FALSE)))))</f>
        <v xml:space="preserve"> </v>
      </c>
      <c r="AI47" s="128" t="str">
        <f>IF(ISERROR(((VLOOKUP(AD47,'X1'!$B:$AZ,43,FALSE))))=TRUE," ",(((VLOOKUP(AD47,'X1'!$B:$AZ,43,FALSE)))))</f>
        <v xml:space="preserve"> </v>
      </c>
      <c r="AJ47" s="128" t="str">
        <f>IF(ISERROR(((VLOOKUP(AD47,'X1'!$B:$AZ,15,FALSE))))=TRUE," ",(((VLOOKUP(AD47,'X1'!$B:$AZ,15,FALSE)))))</f>
        <v xml:space="preserve"> </v>
      </c>
      <c r="AK47" s="128" t="str">
        <f>IF(ISERROR(((VLOOKUP(AD47,'X1'!$B:$AZ,14,FALSE))))=TRUE," ",(((VLOOKUP(AD47,'X1'!$B:$AZ,14,FALSE)))))</f>
        <v xml:space="preserve"> </v>
      </c>
      <c r="AL47" s="128">
        <f ca="1">IF(ISERROR(((VLOOKUP(AD47,'X2'!$B:$AO,6,FALSE))/(VLOOKUP(AD47,'X2'!$B:$AO,7,FALSE))-1))=TRUE," ",(((VLOOKUP(AD47,'X2'!$B:$AO,6,FALSE))/(VLOOKUP(AD47,'X2'!$B:$AO,7,FALSE))-1)))</f>
        <v>0.11967427657408769</v>
      </c>
      <c r="AM47" s="128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>35.294117647058826</v>
      </c>
      <c r="AN47" s="128">
        <f ca="1">IF(ISERROR(((VLOOKUP(AD47,'X2'!$B:$AZ,42,FALSE))))=TRUE," ",(((VLOOKUP(AD47,'X2'!$B:$AZ,42,FALSE)))))</f>
        <v>-2.1503854616628182</v>
      </c>
      <c r="AO47" s="128">
        <f ca="1">IF(ISERROR(((VLOOKUP(AD47,'X2'!$B:$AZ,43,FALSE))))=TRUE," ",(((VLOOKUP(AD47,'X2'!$B:$AZ,43,FALSE)))))</f>
        <v>-7.7367954654208537</v>
      </c>
      <c r="AP47" s="128">
        <f ca="1">IF(ISERROR(((VLOOKUP(AD47,'X2'!$B:$AZ,15,FALSE))))=TRUE," ",(((VLOOKUP(AD47,'X2'!$B:$AZ,15,FALSE)))))</f>
        <v>5.3002762832630514</v>
      </c>
      <c r="AQ47" s="128">
        <f ca="1">IF(ISERROR(((VLOOKUP(AD47,'X2'!$B:$AZ,14,FALSE))))=TRUE," ",(((VLOOKUP(AD47,'X2'!$B:$AZ,14,FALSE)))))</f>
        <v>1.8681318681318699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2:67" ht="14.1" customHeight="1" x14ac:dyDescent="0.2">
      <c r="B48" s="138" t="str">
        <f>IF((IF($X$1=1,'X1'!B7,(IF($X$1=2,'X2'!B7,(IF($X$1=3,'X3'!B7,(IF($X$1=4,'X4'!B7,(IF($X$1=5,'X5'!B7,'X6'!B7))))))))))="","",(IF($X$1=1,'X1'!B7,(IF($X$1=2,'X2'!B7,(IF($X$1=3,'X3'!B7,(IF($X$1=4,'X4'!B7,(IF($X$1=5,'X5'!B7,'X6'!B7)))))))))))</f>
        <v>A UN Equity</v>
      </c>
      <c r="C48" s="138" t="str">
        <f ca="1"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Agilent Technologies Inc</v>
      </c>
      <c r="D48" s="138" t="str">
        <f ca="1"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Health Care</v>
      </c>
      <c r="E48" s="139">
        <f ca="1"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71.930000000000007</v>
      </c>
      <c r="F48" s="139">
        <f ca="1"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80</v>
      </c>
      <c r="G48" s="139">
        <f ca="1"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11.219240928680652</v>
      </c>
      <c r="H48" s="139">
        <f ca="1"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22912.082574220003</v>
      </c>
      <c r="I48" s="140">
        <f ca="1"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13</v>
      </c>
      <c r="J48" s="140">
        <f ca="1"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1</v>
      </c>
      <c r="K48" s="140">
        <f ca="1"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15</v>
      </c>
      <c r="L48" s="141">
        <f ca="1"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23.637857377587906</v>
      </c>
      <c r="M48" s="141">
        <f ca="1"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21.363231363231364</v>
      </c>
      <c r="N48" s="142">
        <f ca="1"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49.504667166302596</v>
      </c>
      <c r="O48" s="141">
        <f ca="1"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17.147935890097308</v>
      </c>
      <c r="P48" s="141">
        <f ca="1"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15.699869331283626</v>
      </c>
      <c r="Q48" s="142">
        <f ca="1"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61.205512161810425</v>
      </c>
      <c r="R48" s="142">
        <f ca="1"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0.93980258584735166</v>
      </c>
      <c r="S48" s="142">
        <f ca="1"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10.757575757575749</v>
      </c>
      <c r="V48" s="46"/>
      <c r="W48" s="46">
        <f t="shared" si="15"/>
        <v>5</v>
      </c>
      <c r="X48" s="46"/>
      <c r="Y48" s="134">
        <f t="shared" ca="1" si="16"/>
        <v>0</v>
      </c>
      <c r="Z48" s="100" t="s">
        <v>170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F UN Equity</v>
      </c>
      <c r="AE48" s="127">
        <f t="shared" ca="1" si="14"/>
        <v>6.5268065268065278</v>
      </c>
      <c r="AF48" s="128" t="str">
        <f>IF(ISERROR(((VLOOKUP(AD48,'X1'!$B:$AO,6,FALSE))/(VLOOKUP(AD48,'X1'!$B:$AO,7,FALSE))-1))=TRUE," ",(((VLOOKUP(AD48,'X1'!$B:$AO,6,FALSE))/(VLOOKUP(AD48,'X1'!$B:$AO,7,FALSE))-1)))</f>
        <v xml:space="preserve"> </v>
      </c>
      <c r="AG48" s="128" t="str">
        <f>IF(ISERROR((((VLOOKUP(AD48,'X1'!$B:$G,2,FALSE))-(VLOOKUP(AD48,'X1'!$B:$G,3,FALSE)))*100)/(VLOOKUP(AD48,'X1'!$B:$G,5,FALSE)))=TRUE," ",((((VLOOKUP(AD48,'X1'!$B:$G,2,FALSE))-(VLOOKUP(AD48,'X1'!$B:$G,3,FALSE)))*100)/(VLOOKUP(AD48,'X1'!$B:$G,5,FALSE))))</f>
        <v xml:space="preserve"> </v>
      </c>
      <c r="AH48" s="128" t="str">
        <f>IF(ISERROR(((VLOOKUP(AD48,'X1'!$B:$AZ,42,FALSE))))=TRUE," ",(((VLOOKUP(AD48,'X1'!$B:$AZ,42,FALSE)))))</f>
        <v xml:space="preserve"> </v>
      </c>
      <c r="AI48" s="128" t="str">
        <f>IF(ISERROR(((VLOOKUP(AD48,'X1'!$B:$AZ,43,FALSE))))=TRUE," ",(((VLOOKUP(AD48,'X1'!$B:$AZ,43,FALSE)))))</f>
        <v xml:space="preserve"> </v>
      </c>
      <c r="AJ48" s="128" t="str">
        <f>IF(ISERROR(((VLOOKUP(AD48,'X1'!$B:$AZ,15,FALSE))))=TRUE," ",(((VLOOKUP(AD48,'X1'!$B:$AZ,15,FALSE)))))</f>
        <v xml:space="preserve"> </v>
      </c>
      <c r="AK48" s="128" t="str">
        <f>IF(ISERROR(((VLOOKUP(AD48,'X1'!$B:$AZ,14,FALSE))))=TRUE," ",(((VLOOKUP(AD48,'X1'!$B:$AZ,14,FALSE)))))</f>
        <v xml:space="preserve"> </v>
      </c>
      <c r="AL48" s="128">
        <f ca="1">IF(ISERROR(((VLOOKUP(AD48,'X2'!$B:$AO,6,FALSE))/(VLOOKUP(AD48,'X2'!$B:$AO,7,FALSE))-1))=TRUE," ",(((VLOOKUP(AD48,'X2'!$B:$AO,6,FALSE))/(VLOOKUP(AD48,'X2'!$B:$AO,7,FALSE))-1)))</f>
        <v>0.16550116550116556</v>
      </c>
      <c r="AM48" s="128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>17.391304347826086</v>
      </c>
      <c r="AN48" s="128">
        <f ca="1">IF(ISERROR(((VLOOKUP(AD48,'X2'!$B:$AZ,42,FALSE))))=TRUE," ",(((VLOOKUP(AD48,'X2'!$B:$AZ,42,FALSE)))))</f>
        <v>57.504491230598397</v>
      </c>
      <c r="AO48" s="128">
        <f ca="1">IF(ISERROR(((VLOOKUP(AD48,'X2'!$B:$AZ,43,FALSE))))=TRUE," ",(((VLOOKUP(AD48,'X2'!$B:$AZ,43,FALSE)))))</f>
        <v>78.719091221763946</v>
      </c>
      <c r="AP48" s="128">
        <f ca="1">IF(ISERROR(((VLOOKUP(AD48,'X2'!$B:$AZ,15,FALSE))))=TRUE," ",(((VLOOKUP(AD48,'X2'!$B:$AZ,15,FALSE)))))</f>
        <v>6.5268065268065278</v>
      </c>
      <c r="AQ48" s="128">
        <f ca="1">IF(ISERROR(((VLOOKUP(AD48,'X2'!$B:$AZ,14,FALSE))))=TRUE," ",(((VLOOKUP(AD48,'X2'!$B:$AZ,14,FALSE)))))</f>
        <v>-19.487179487179489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2:67" ht="14.1" customHeight="1" x14ac:dyDescent="0.2">
      <c r="B49" s="138" t="str">
        <f>IF((IF($X$1=1,'X1'!B8,(IF($X$1=2,'X2'!B8,(IF($X$1=3,'X3'!B8,(IF($X$1=4,'X4'!B8,(IF($X$1=5,'X5'!B8,'X6'!B8))))))))))="","",(IF($X$1=1,'X1'!B8,(IF($X$1=2,'X2'!B8,(IF($X$1=3,'X3'!B8,(IF($X$1=4,'X4'!B8,(IF($X$1=5,'X5'!B8,'X6'!B8)))))))))))</f>
        <v>AAL UW Equity</v>
      </c>
      <c r="C49" s="138" t="str">
        <f ca="1"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American Airlines Group Inc</v>
      </c>
      <c r="D49" s="138" t="str">
        <f ca="1"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Industrials</v>
      </c>
      <c r="E49" s="139">
        <f ca="1"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33.97</v>
      </c>
      <c r="F49" s="139">
        <f ca="1"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42</v>
      </c>
      <c r="G49" s="139">
        <f ca="1"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23.638504562849572</v>
      </c>
      <c r="H49" s="139">
        <f ca="1"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15645.952298109998</v>
      </c>
      <c r="I49" s="140">
        <f ca="1"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15</v>
      </c>
      <c r="J49" s="140">
        <f ca="1"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40">
        <f ca="1"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20</v>
      </c>
      <c r="L49" s="141">
        <f ca="1"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5.7693614130434785</v>
      </c>
      <c r="M49" s="141">
        <f ca="1"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5.758603153076792</v>
      </c>
      <c r="N49" s="142">
        <f ca="1"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-63.509955913474926</v>
      </c>
      <c r="O49" s="141">
        <f ca="1"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5.3987053596168453</v>
      </c>
      <c r="P49" s="141">
        <f ca="1"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5.7020449005772926</v>
      </c>
      <c r="Q49" s="142">
        <f ca="1"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-49.247473976717451</v>
      </c>
      <c r="R49" s="142">
        <f ca="1"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1.2246099499558434</v>
      </c>
      <c r="S49" s="142">
        <f ca="1"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9.2631578947368514</v>
      </c>
      <c r="V49" s="46"/>
      <c r="W49" s="46">
        <f t="shared" si="15"/>
        <v>6</v>
      </c>
      <c r="X49" s="46"/>
      <c r="Y49" s="134">
        <f t="shared" ca="1" si="16"/>
        <v>0</v>
      </c>
      <c r="Z49" s="101" t="s">
        <v>170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HP UN Equity</v>
      </c>
      <c r="AE49" s="127">
        <f t="shared" ca="1" si="14"/>
        <v>5.2530476542297739</v>
      </c>
      <c r="AF49" s="128" t="str">
        <f>IF(ISERROR(((VLOOKUP(AD49,'X1'!$B:$AO,6,FALSE))/(VLOOKUP(AD49,'X1'!$B:$AO,7,FALSE))-1))=TRUE," ",(((VLOOKUP(AD49,'X1'!$B:$AO,6,FALSE))/(VLOOKUP(AD49,'X1'!$B:$AO,7,FALSE))-1)))</f>
        <v xml:space="preserve"> </v>
      </c>
      <c r="AG49" s="128" t="str">
        <f>IF(ISERROR((((VLOOKUP(AD49,'X1'!$B:$G,2,FALSE))-(VLOOKUP(AD49,'X1'!$B:$G,3,FALSE)))*100)/(VLOOKUP(AD49,'X1'!$B:$G,5,FALSE)))=TRUE," ",((((VLOOKUP(AD49,'X1'!$B:$G,2,FALSE))-(VLOOKUP(AD49,'X1'!$B:$G,3,FALSE)))*100)/(VLOOKUP(AD49,'X1'!$B:$G,5,FALSE))))</f>
        <v xml:space="preserve"> </v>
      </c>
      <c r="AH49" s="128" t="str">
        <f>IF(ISERROR(((VLOOKUP(AD49,'X1'!$B:$AZ,42,FALSE))))=TRUE," ",(((VLOOKUP(AD49,'X1'!$B:$AZ,42,FALSE)))))</f>
        <v xml:space="preserve"> </v>
      </c>
      <c r="AI49" s="128" t="str">
        <f>IF(ISERROR(((VLOOKUP(AD49,'X1'!$B:$AZ,43,FALSE))))=TRUE," ",(((VLOOKUP(AD49,'X1'!$B:$AZ,43,FALSE)))))</f>
        <v xml:space="preserve"> </v>
      </c>
      <c r="AJ49" s="128" t="str">
        <f>IF(ISERROR(((VLOOKUP(AD49,'X1'!$B:$AZ,15,FALSE))))=TRUE," ",(((VLOOKUP(AD49,'X1'!$B:$AZ,15,FALSE)))))</f>
        <v xml:space="preserve"> </v>
      </c>
      <c r="AK49" s="128" t="str">
        <f>IF(ISERROR(((VLOOKUP(AD49,'X1'!$B:$AZ,14,FALSE))))=TRUE," ",(((VLOOKUP(AD49,'X1'!$B:$AZ,14,FALSE)))))</f>
        <v xml:space="preserve"> </v>
      </c>
      <c r="AL49" s="128">
        <f ca="1">IF(ISERROR(((VLOOKUP(AD49,'X2'!$B:$AO,6,FALSE))/(VLOOKUP(AD49,'X2'!$B:$AO,7,FALSE))-1))=TRUE," ",(((VLOOKUP(AD49,'X2'!$B:$AO,6,FALSE))/(VLOOKUP(AD49,'X2'!$B:$AO,7,FALSE))-1)))</f>
        <v>0.17288511267085327</v>
      </c>
      <c r="AM49" s="128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>35.714285714285715</v>
      </c>
      <c r="AN49" s="128">
        <f ca="1">IF(ISERROR(((VLOOKUP(AD49,'X2'!$B:$AZ,42,FALSE))))=TRUE," ",(((VLOOKUP(AD49,'X2'!$B:$AZ,42,FALSE)))))</f>
        <v>-141.14404944172412</v>
      </c>
      <c r="AO49" s="128">
        <f ca="1">IF(ISERROR(((VLOOKUP(AD49,'X2'!$B:$AZ,43,FALSE))))=TRUE," ",(((VLOOKUP(AD49,'X2'!$B:$AZ,43,FALSE)))))</f>
        <v>29.629832144838463</v>
      </c>
      <c r="AP49" s="128">
        <f ca="1">IF(ISERROR(((VLOOKUP(AD49,'X2'!$B:$AZ,15,FALSE))))=TRUE," ",(((VLOOKUP(AD49,'X2'!$B:$AZ,15,FALSE)))))</f>
        <v>5.2530476542297739</v>
      </c>
      <c r="AQ49" s="128">
        <f ca="1">IF(ISERROR(((VLOOKUP(AD49,'X2'!$B:$AZ,14,FALSE))))=TRUE," ",(((VLOOKUP(AD49,'X2'!$B:$AZ,14,FALSE)))))</f>
        <v>1565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2:67" ht="14.1" customHeight="1" x14ac:dyDescent="0.2">
      <c r="B50" s="138" t="str">
        <f>IF((IF($X$1=1,'X1'!B9,(IF($X$1=2,'X2'!B9,(IF($X$1=3,'X3'!B9,(IF($X$1=4,'X4'!B9,(IF($X$1=5,'X5'!B9,'X6'!B9))))))))))="","",(IF($X$1=1,'X1'!B9,(IF($X$1=2,'X2'!B9,(IF($X$1=3,'X3'!B9,(IF($X$1=4,'X4'!B9,(IF($X$1=5,'X5'!B9,'X6'!B9)))))))))))</f>
        <v>AAP UN Equity</v>
      </c>
      <c r="C50" s="138" t="str">
        <f ca="1"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Advance Auto Parts Inc</v>
      </c>
      <c r="D50" s="138" t="str">
        <f ca="1"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Consumer Discretionary</v>
      </c>
      <c r="E50" s="139">
        <f ca="1"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167.61</v>
      </c>
      <c r="F50" s="139">
        <f ca="1"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198.5</v>
      </c>
      <c r="G50" s="139">
        <f ca="1"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18.429687966111796</v>
      </c>
      <c r="H50" s="139">
        <f ca="1"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12217.716241590002</v>
      </c>
      <c r="I50" s="140">
        <f ca="1"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14</v>
      </c>
      <c r="J50" s="140">
        <f ca="1"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40">
        <f ca="1"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24</v>
      </c>
      <c r="L50" s="141">
        <f ca="1"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20.392991848156711</v>
      </c>
      <c r="M50" s="141">
        <f ca="1"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17.201354679802957</v>
      </c>
      <c r="N50" s="142">
        <f ca="1"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28.981548965370173</v>
      </c>
      <c r="O50" s="141">
        <f ca="1"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11.381533009107395</v>
      </c>
      <c r="P50" s="141">
        <f ca="1"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10.048487003433054</v>
      </c>
      <c r="Q50" s="142">
        <f ca="1"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6.9963096246038914</v>
      </c>
      <c r="R50" s="142">
        <f ca="1"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0.14676928584213353</v>
      </c>
      <c r="S50" s="142">
        <f ca="1"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46.883116883116884</v>
      </c>
      <c r="V50" s="46"/>
      <c r="W50" s="46">
        <f t="shared" si="15"/>
        <v>7</v>
      </c>
      <c r="X50" s="46"/>
      <c r="Y50" s="134">
        <f t="shared" ca="1" si="16"/>
        <v>0</v>
      </c>
      <c r="Z50" s="143" t="s">
        <v>170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IBM UN Equity</v>
      </c>
      <c r="AE50" s="127">
        <f t="shared" ca="1" si="14"/>
        <v>5.2568244225488625</v>
      </c>
      <c r="AF50" s="128" t="str">
        <f>IF(ISERROR(((VLOOKUP(AD50,'X1'!$B:$AO,6,FALSE))/(VLOOKUP(AD50,'X1'!$B:$AO,7,FALSE))-1))=TRUE," ",(((VLOOKUP(AD50,'X1'!$B:$AO,6,FALSE))/(VLOOKUP(AD50,'X1'!$B:$AO,7,FALSE))-1)))</f>
        <v xml:space="preserve"> </v>
      </c>
      <c r="AG50" s="128" t="str">
        <f>IF(ISERROR((((VLOOKUP(AD50,'X1'!$B:$G,2,FALSE))-(VLOOKUP(AD50,'X1'!$B:$G,3,FALSE)))*100)/(VLOOKUP(AD50,'X1'!$B:$G,5,FALSE)))=TRUE," ",((((VLOOKUP(AD50,'X1'!$B:$G,2,FALSE))-(VLOOKUP(AD50,'X1'!$B:$G,3,FALSE)))*100)/(VLOOKUP(AD50,'X1'!$B:$G,5,FALSE))))</f>
        <v xml:space="preserve"> </v>
      </c>
      <c r="AH50" s="128" t="str">
        <f>IF(ISERROR(((VLOOKUP(AD50,'X1'!$B:$AZ,42,FALSE))))=TRUE," ",(((VLOOKUP(AD50,'X1'!$B:$AZ,42,FALSE)))))</f>
        <v xml:space="preserve"> </v>
      </c>
      <c r="AI50" s="128" t="str">
        <f>IF(ISERROR(((VLOOKUP(AD50,'X1'!$B:$AZ,43,FALSE))))=TRUE," ",(((VLOOKUP(AD50,'X1'!$B:$AZ,43,FALSE)))))</f>
        <v xml:space="preserve"> </v>
      </c>
      <c r="AJ50" s="128" t="str">
        <f>IF(ISERROR(((VLOOKUP(AD50,'X1'!$B:$AZ,15,FALSE))))=TRUE," ",(((VLOOKUP(AD50,'X1'!$B:$AZ,15,FALSE)))))</f>
        <v xml:space="preserve"> </v>
      </c>
      <c r="AK50" s="128" t="str">
        <f>IF(ISERROR(((VLOOKUP(AD50,'X1'!$B:$AZ,14,FALSE))))=TRUE," ",(((VLOOKUP(AD50,'X1'!$B:$AZ,14,FALSE)))))</f>
        <v xml:space="preserve"> </v>
      </c>
      <c r="AL50" s="128">
        <f ca="1">IF(ISERROR(((VLOOKUP(AD50,'X2'!$B:$AO,6,FALSE))/(VLOOKUP(AD50,'X2'!$B:$AO,7,FALSE))-1))=TRUE," ",(((VLOOKUP(AD50,'X2'!$B:$AO,6,FALSE))/(VLOOKUP(AD50,'X2'!$B:$AO,7,FALSE))-1)))</f>
        <v>0.17105475690518501</v>
      </c>
      <c r="AM50" s="128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>18.181818181818183</v>
      </c>
      <c r="AN50" s="128">
        <f ca="1">IF(ISERROR(((VLOOKUP(AD50,'X2'!$B:$AZ,42,FALSE))))=TRUE," ",(((VLOOKUP(AD50,'X2'!$B:$AZ,42,FALSE)))))</f>
        <v>43.267425568249607</v>
      </c>
      <c r="AO50" s="128">
        <f ca="1">IF(ISERROR(((VLOOKUP(AD50,'X2'!$B:$AZ,43,FALSE))))=TRUE," ",(((VLOOKUP(AD50,'X2'!$B:$AZ,43,FALSE)))))</f>
        <v>31.915066955618254</v>
      </c>
      <c r="AP50" s="128">
        <f ca="1">IF(ISERROR(((VLOOKUP(AD50,'X2'!$B:$AZ,15,FALSE))))=TRUE," ",(((VLOOKUP(AD50,'X2'!$B:$AZ,15,FALSE)))))</f>
        <v>5.2568244225488625</v>
      </c>
      <c r="AQ50" s="128">
        <f ca="1">IF(ISERROR(((VLOOKUP(AD50,'X2'!$B:$AZ,14,FALSE))))=TRUE," ",(((VLOOKUP(AD50,'X2'!$B:$AZ,14,FALSE)))))</f>
        <v>-7.0463320463320338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2:67" ht="14.1" customHeight="1" x14ac:dyDescent="0.2">
      <c r="B51" s="138" t="str">
        <f>IF((IF($X$1=1,'X1'!B10,(IF($X$1=2,'X2'!B10,(IF($X$1=3,'X3'!B10,(IF($X$1=4,'X4'!B10,(IF($X$1=5,'X5'!B10,'X6'!B10))))))))))="","",(IF($X$1=1,'X1'!B10,(IF($X$1=2,'X2'!B10,(IF($X$1=3,'X3'!B10,(IF($X$1=4,'X4'!B10,(IF($X$1=5,'X5'!B10,'X6'!B10)))))))))))</f>
        <v>AAPL UW Equity</v>
      </c>
      <c r="C51" s="138" t="str">
        <f ca="1"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Apple Inc</v>
      </c>
      <c r="D51" s="138" t="str">
        <f ca="1"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Information Technology</v>
      </c>
      <c r="E51" s="139">
        <f ca="1"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156.82</v>
      </c>
      <c r="F51" s="139">
        <f ca="1"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180</v>
      </c>
      <c r="G51" s="139">
        <f ca="1"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14.781277898227273</v>
      </c>
      <c r="H51" s="139">
        <f ca="1"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741727.7064599999</v>
      </c>
      <c r="I51" s="140">
        <f ca="1"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23</v>
      </c>
      <c r="J51" s="140">
        <f ca="1"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0</v>
      </c>
      <c r="K51" s="140">
        <f ca="1"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46</v>
      </c>
      <c r="L51" s="141">
        <f ca="1"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13.009789281566285</v>
      </c>
      <c r="M51" s="141">
        <f ca="1"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11.643032147895166</v>
      </c>
      <c r="N51" s="142">
        <f ca="1"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-17.715714018629225</v>
      </c>
      <c r="O51" s="141">
        <f ca="1"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8.0729124866824034</v>
      </c>
      <c r="P51" s="141">
        <f ca="1"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7.7462028247389547</v>
      </c>
      <c r="Q51" s="142">
        <f ca="1"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-24.107601031757387</v>
      </c>
      <c r="R51" s="142">
        <f ca="1"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1.9640351995918888</v>
      </c>
      <c r="S51" s="142">
        <f ca="1"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7.1914954216121689</v>
      </c>
      <c r="V51" s="46"/>
      <c r="W51" s="46">
        <f t="shared" si="15"/>
        <v>8</v>
      </c>
      <c r="X51" s="46"/>
      <c r="Y51" s="134">
        <f t="shared" ca="1" si="16"/>
        <v>0</v>
      </c>
      <c r="Z51" s="144" t="s">
        <v>170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IRM UN Equity</v>
      </c>
      <c r="AE51" s="127">
        <f t="shared" ca="1" si="14"/>
        <v>6.9191919191919196</v>
      </c>
      <c r="AF51" s="128" t="str">
        <f>IF(ISERROR(((VLOOKUP(AD51,'X1'!$B:$AO,6,FALSE))/(VLOOKUP(AD51,'X1'!$B:$AO,7,FALSE))-1))=TRUE," ",(((VLOOKUP(AD51,'X1'!$B:$AO,6,FALSE))/(VLOOKUP(AD51,'X1'!$B:$AO,7,FALSE))-1)))</f>
        <v xml:space="preserve"> </v>
      </c>
      <c r="AG51" s="128" t="str">
        <f>IF(ISERROR((((VLOOKUP(AD51,'X1'!$B:$G,2,FALSE))-(VLOOKUP(AD51,'X1'!$B:$G,3,FALSE)))*100)/(VLOOKUP(AD51,'X1'!$B:$G,5,FALSE)))=TRUE," ",((((VLOOKUP(AD51,'X1'!$B:$G,2,FALSE))-(VLOOKUP(AD51,'X1'!$B:$G,3,FALSE)))*100)/(VLOOKUP(AD51,'X1'!$B:$G,5,FALSE))))</f>
        <v xml:space="preserve"> </v>
      </c>
      <c r="AH51" s="128" t="str">
        <f>IF(ISERROR(((VLOOKUP(AD51,'X1'!$B:$AZ,42,FALSE))))=TRUE," ",(((VLOOKUP(AD51,'X1'!$B:$AZ,42,FALSE)))))</f>
        <v xml:space="preserve"> </v>
      </c>
      <c r="AI51" s="128" t="str">
        <f>IF(ISERROR(((VLOOKUP(AD51,'X1'!$B:$AZ,43,FALSE))))=TRUE," ",(((VLOOKUP(AD51,'X1'!$B:$AZ,43,FALSE)))))</f>
        <v xml:space="preserve"> </v>
      </c>
      <c r="AJ51" s="128" t="str">
        <f>IF(ISERROR(((VLOOKUP(AD51,'X1'!$B:$AZ,15,FALSE))))=TRUE," ",(((VLOOKUP(AD51,'X1'!$B:$AZ,15,FALSE)))))</f>
        <v xml:space="preserve"> </v>
      </c>
      <c r="AK51" s="128" t="str">
        <f>IF(ISERROR(((VLOOKUP(AD51,'X1'!$B:$AZ,14,FALSE))))=TRUE," ",(((VLOOKUP(AD51,'X1'!$B:$AZ,14,FALSE)))))</f>
        <v xml:space="preserve"> </v>
      </c>
      <c r="AL51" s="128">
        <f ca="1">IF(ISERROR(((VLOOKUP(AD51,'X2'!$B:$AO,6,FALSE))/(VLOOKUP(AD51,'X2'!$B:$AO,7,FALSE))-1))=TRUE," ",(((VLOOKUP(AD51,'X2'!$B:$AO,6,FALSE))/(VLOOKUP(AD51,'X2'!$B:$AO,7,FALSE))-1)))</f>
        <v>1.0101010101010166E-2</v>
      </c>
      <c r="AM51" s="128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>27.272727272727273</v>
      </c>
      <c r="AN51" s="128">
        <f ca="1">IF(ISERROR(((VLOOKUP(AD51,'X2'!$B:$AZ,42,FALSE))))=TRUE," ",(((VLOOKUP(AD51,'X2'!$B:$AZ,42,FALSE)))))</f>
        <v>-87.222418459008196</v>
      </c>
      <c r="AO51" s="128">
        <f ca="1">IF(ISERROR(((VLOOKUP(AD51,'X2'!$B:$AZ,43,FALSE))))=TRUE," ",(((VLOOKUP(AD51,'X2'!$B:$AZ,43,FALSE)))))</f>
        <v>-11.225345831143496</v>
      </c>
      <c r="AP51" s="128">
        <f ca="1">IF(ISERROR(((VLOOKUP(AD51,'X2'!$B:$AZ,15,FALSE))))=TRUE," ",(((VLOOKUP(AD51,'X2'!$B:$AZ,15,FALSE)))))</f>
        <v>6.9191919191919196</v>
      </c>
      <c r="AQ51" s="128">
        <f ca="1">IF(ISERROR(((VLOOKUP(AD51,'X2'!$B:$AZ,14,FALSE))))=TRUE," ",(((VLOOKUP(AD51,'X2'!$B:$AZ,14,FALSE)))))</f>
        <v>5.2473955547949593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2:67" ht="14.1" customHeight="1" x14ac:dyDescent="0.2">
      <c r="B52" s="138" t="str">
        <f>IF((IF($X$1=1,'X1'!B11,(IF($X$1=2,'X2'!B11,(IF($X$1=3,'X3'!B11,(IF($X$1=4,'X4'!B11,(IF($X$1=5,'X5'!B11,'X6'!B11))))))))))="","",(IF($X$1=1,'X1'!B11,(IF($X$1=2,'X2'!B11,(IF($X$1=3,'X3'!B11,(IF($X$1=4,'X4'!B11,(IF($X$1=5,'X5'!B11,'X6'!B11)))))))))))</f>
        <v>ABBV UN Equity</v>
      </c>
      <c r="C52" s="138" t="str">
        <f ca="1"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AbbVie Inc</v>
      </c>
      <c r="D52" s="138" t="str">
        <f ca="1"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Health Care</v>
      </c>
      <c r="E52" s="139">
        <f ca="1"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89.5</v>
      </c>
      <c r="F52" s="139">
        <f ca="1"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94</v>
      </c>
      <c r="G52" s="139">
        <f ca="1"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5.027932960893855</v>
      </c>
      <c r="H52" s="139">
        <f ca="1"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134627.3612665</v>
      </c>
      <c r="I52" s="140">
        <f ca="1"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7</v>
      </c>
      <c r="J52" s="140">
        <f ca="1"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3</v>
      </c>
      <c r="K52" s="140">
        <f ca="1"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19</v>
      </c>
      <c r="L52" s="141">
        <f ca="1"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10.226234003656307</v>
      </c>
      <c r="M52" s="141">
        <f ca="1"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9.2919435215946855</v>
      </c>
      <c r="N52" s="142">
        <f ca="1"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-35.321138178498742</v>
      </c>
      <c r="O52" s="141">
        <f ca="1"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10.057979485394135</v>
      </c>
      <c r="P52" s="141">
        <f ca="1"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9.5024769221981042</v>
      </c>
      <c r="Q52" s="142">
        <f ca="1"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-5.4462446881271216</v>
      </c>
      <c r="R52" s="142">
        <f ca="1"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4.8648044692737438</v>
      </c>
      <c r="S52" s="142">
        <f ca="1"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30.675675675675674</v>
      </c>
      <c r="V52" s="46"/>
      <c r="W52" s="46">
        <f t="shared" si="15"/>
        <v>9</v>
      </c>
      <c r="X52" s="46"/>
      <c r="Y52" s="134">
        <f t="shared" ca="1" si="16"/>
        <v>0</v>
      </c>
      <c r="Z52" s="102" t="s">
        <v>170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IVZ UN Equity</v>
      </c>
      <c r="AE52" s="127">
        <f t="shared" ca="1" si="14"/>
        <v>6.6560509554140133</v>
      </c>
      <c r="AF52" s="128" t="str">
        <f>IF(ISERROR(((VLOOKUP(AD52,'X1'!$B:$AO,6,FALSE))/(VLOOKUP(AD52,'X1'!$B:$AO,7,FALSE))-1))=TRUE," ",(((VLOOKUP(AD52,'X1'!$B:$AO,6,FALSE))/(VLOOKUP(AD52,'X1'!$B:$AO,7,FALSE))-1)))</f>
        <v xml:space="preserve"> </v>
      </c>
      <c r="AG52" s="128" t="str">
        <f>IF(ISERROR((((VLOOKUP(AD52,'X1'!$B:$G,2,FALSE))-(VLOOKUP(AD52,'X1'!$B:$G,3,FALSE)))*100)/(VLOOKUP(AD52,'X1'!$B:$G,5,FALSE)))=TRUE," ",((((VLOOKUP(AD52,'X1'!$B:$G,2,FALSE))-(VLOOKUP(AD52,'X1'!$B:$G,3,FALSE)))*100)/(VLOOKUP(AD52,'X1'!$B:$G,5,FALSE))))</f>
        <v xml:space="preserve"> </v>
      </c>
      <c r="AH52" s="128" t="str">
        <f>IF(ISERROR(((VLOOKUP(AD52,'X1'!$B:$AZ,42,FALSE))))=TRUE," ",(((VLOOKUP(AD52,'X1'!$B:$AZ,42,FALSE)))))</f>
        <v xml:space="preserve"> </v>
      </c>
      <c r="AI52" s="128" t="str">
        <f>IF(ISERROR(((VLOOKUP(AD52,'X1'!$B:$AZ,43,FALSE))))=TRUE," ",(((VLOOKUP(AD52,'X1'!$B:$AZ,43,FALSE)))))</f>
        <v xml:space="preserve"> </v>
      </c>
      <c r="AJ52" s="128" t="str">
        <f>IF(ISERROR(((VLOOKUP(AD52,'X1'!$B:$AZ,15,FALSE))))=TRUE," ",(((VLOOKUP(AD52,'X1'!$B:$AZ,15,FALSE)))))</f>
        <v xml:space="preserve"> </v>
      </c>
      <c r="AK52" s="128" t="str">
        <f>IF(ISERROR(((VLOOKUP(AD52,'X1'!$B:$AZ,14,FALSE))))=TRUE," ",(((VLOOKUP(AD52,'X1'!$B:$AZ,14,FALSE)))))</f>
        <v xml:space="preserve"> </v>
      </c>
      <c r="AL52" s="128">
        <f ca="1">IF(ISERROR(((VLOOKUP(AD52,'X2'!$B:$AO,6,FALSE))/(VLOOKUP(AD52,'X2'!$B:$AO,7,FALSE))-1))=TRUE," ",(((VLOOKUP(AD52,'X2'!$B:$AO,6,FALSE))/(VLOOKUP(AD52,'X2'!$B:$AO,7,FALSE))-1)))</f>
        <v>8.4925690021231404E-3</v>
      </c>
      <c r="AM52" s="128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>35.294117647058826</v>
      </c>
      <c r="AN52" s="128">
        <f ca="1">IF(ISERROR(((VLOOKUP(AD52,'X2'!$B:$AZ,42,FALSE))))=TRUE," ",(((VLOOKUP(AD52,'X2'!$B:$AZ,42,FALSE)))))</f>
        <v>49.20750655680218</v>
      </c>
      <c r="AO52" s="128">
        <f ca="1">IF(ISERROR(((VLOOKUP(AD52,'X2'!$B:$AZ,43,FALSE))))=TRUE," ",(((VLOOKUP(AD52,'X2'!$B:$AZ,43,FALSE)))))</f>
        <v>10.708046964956131</v>
      </c>
      <c r="AP52" s="128">
        <f ca="1">IF(ISERROR(((VLOOKUP(AD52,'X2'!$B:$AZ,15,FALSE))))=TRUE," ",(((VLOOKUP(AD52,'X2'!$B:$AZ,15,FALSE)))))</f>
        <v>6.6560509554140133</v>
      </c>
      <c r="AQ52" s="128">
        <f ca="1">IF(ISERROR(((VLOOKUP(AD52,'X2'!$B:$AZ,14,FALSE))))=TRUE," ",(((VLOOKUP(AD52,'X2'!$B:$AZ,14,FALSE)))))</f>
        <v>-25.342465753424648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2:67" ht="14.1" customHeight="1" x14ac:dyDescent="0.2">
      <c r="B53" s="138" t="str">
        <f>IF((IF($X$1=1,'X1'!B12,(IF($X$1=2,'X2'!B12,(IF($X$1=3,'X3'!B12,(IF($X$1=4,'X4'!B12,(IF($X$1=5,'X5'!B12,'X6'!B12))))))))))="","",(IF($X$1=1,'X1'!B12,(IF($X$1=2,'X2'!B12,(IF($X$1=3,'X3'!B12,(IF($X$1=4,'X4'!B12,(IF($X$1=5,'X5'!B12,'X6'!B12)))))))))))</f>
        <v>ABC UN Equity</v>
      </c>
      <c r="C53" s="138" t="str">
        <f ca="1"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AmerisourceBergen Corp</v>
      </c>
      <c r="D53" s="138" t="str">
        <f ca="1"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Health Care</v>
      </c>
      <c r="E53" s="139">
        <f ca="1"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79.86</v>
      </c>
      <c r="F53" s="139">
        <f ca="1"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90</v>
      </c>
      <c r="G53" s="139">
        <f ca="1"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12.697220135236664</v>
      </c>
      <c r="H53" s="139">
        <f ca="1"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16852.487964840002</v>
      </c>
      <c r="I53" s="140">
        <f ca="1"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10</v>
      </c>
      <c r="J53" s="140">
        <f ca="1"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0</v>
      </c>
      <c r="K53" s="140">
        <f ca="1"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18</v>
      </c>
      <c r="L53" s="141">
        <f ca="1"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11.716549295774648</v>
      </c>
      <c r="M53" s="141">
        <f ca="1"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10.718024426251509</v>
      </c>
      <c r="N53" s="142">
        <f ca="1"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-25.895195371505643</v>
      </c>
      <c r="O53" s="141">
        <f ca="1"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8.0214753695895809</v>
      </c>
      <c r="P53" s="141">
        <f ca="1"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7.6417726255847054</v>
      </c>
      <c r="Q53" s="142">
        <f ca="1"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-24.59115467099533</v>
      </c>
      <c r="R53" s="142">
        <f ca="1"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2.0122714750813921</v>
      </c>
      <c r="S53" s="142">
        <f ca="1"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-1.8709677419354784</v>
      </c>
      <c r="V53" s="46"/>
      <c r="W53" s="46">
        <f t="shared" si="15"/>
        <v>10</v>
      </c>
      <c r="X53" s="46"/>
      <c r="Y53" s="134">
        <f t="shared" ca="1" si="16"/>
        <v>0</v>
      </c>
      <c r="Z53" s="103" t="s">
        <v>170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KHC UW Equity</v>
      </c>
      <c r="AE53" s="127">
        <f t="shared" ca="1" si="14"/>
        <v>5.4555017883442041</v>
      </c>
      <c r="AF53" s="128" t="str">
        <f>IF(ISERROR(((VLOOKUP(AD53,'X1'!$B:$AO,6,FALSE))/(VLOOKUP(AD53,'X1'!$B:$AO,7,FALSE))-1))=TRUE," ",(((VLOOKUP(AD53,'X1'!$B:$AO,6,FALSE))/(VLOOKUP(AD53,'X1'!$B:$AO,7,FALSE))-1)))</f>
        <v xml:space="preserve"> </v>
      </c>
      <c r="AG53" s="128" t="str">
        <f>IF(ISERROR((((VLOOKUP(AD53,'X1'!$B:$G,2,FALSE))-(VLOOKUP(AD53,'X1'!$B:$G,3,FALSE)))*100)/(VLOOKUP(AD53,'X1'!$B:$G,5,FALSE)))=TRUE," ",((((VLOOKUP(AD53,'X1'!$B:$G,2,FALSE))-(VLOOKUP(AD53,'X1'!$B:$G,3,FALSE)))*100)/(VLOOKUP(AD53,'X1'!$B:$G,5,FALSE))))</f>
        <v xml:space="preserve"> </v>
      </c>
      <c r="AH53" s="128" t="str">
        <f>IF(ISERROR(((VLOOKUP(AD53,'X1'!$B:$AZ,42,FALSE))))=TRUE," ",(((VLOOKUP(AD53,'X1'!$B:$AZ,42,FALSE)))))</f>
        <v xml:space="preserve"> </v>
      </c>
      <c r="AI53" s="128" t="str">
        <f>IF(ISERROR(((VLOOKUP(AD53,'X1'!$B:$AZ,43,FALSE))))=TRUE," ",(((VLOOKUP(AD53,'X1'!$B:$AZ,43,FALSE)))))</f>
        <v xml:space="preserve"> </v>
      </c>
      <c r="AJ53" s="128" t="str">
        <f>IF(ISERROR(((VLOOKUP(AD53,'X1'!$B:$AZ,15,FALSE))))=TRUE," ",(((VLOOKUP(AD53,'X1'!$B:$AZ,15,FALSE)))))</f>
        <v xml:space="preserve"> </v>
      </c>
      <c r="AK53" s="128" t="str">
        <f>IF(ISERROR(((VLOOKUP(AD53,'X1'!$B:$AZ,14,FALSE))))=TRUE," ",(((VLOOKUP(AD53,'X1'!$B:$AZ,14,FALSE)))))</f>
        <v xml:space="preserve"> </v>
      </c>
      <c r="AL53" s="128">
        <f ca="1">IF(ISERROR(((VLOOKUP(AD53,'X2'!$B:$AO,6,FALSE))/(VLOOKUP(AD53,'X2'!$B:$AO,7,FALSE))-1))=TRUE," ",(((VLOOKUP(AD53,'X2'!$B:$AO,6,FALSE))/(VLOOKUP(AD53,'X2'!$B:$AO,7,FALSE))-1)))</f>
        <v>0.22028192720387119</v>
      </c>
      <c r="AM53" s="128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>47.826086956521742</v>
      </c>
      <c r="AN53" s="128">
        <f ca="1">IF(ISERROR(((VLOOKUP(AD53,'X2'!$B:$AZ,42,FALSE))))=TRUE," ",(((VLOOKUP(AD53,'X2'!$B:$AZ,42,FALSE)))))</f>
        <v>18.730025121105186</v>
      </c>
      <c r="AO53" s="128">
        <f ca="1">IF(ISERROR(((VLOOKUP(AD53,'X2'!$B:$AZ,43,FALSE))))=TRUE," ",(((VLOOKUP(AD53,'X2'!$B:$AZ,43,FALSE)))))</f>
        <v>-11.674117856628241</v>
      </c>
      <c r="AP53" s="128">
        <f ca="1">IF(ISERROR(((VLOOKUP(AD53,'X2'!$B:$AZ,15,FALSE))))=TRUE," ",(((VLOOKUP(AD53,'X2'!$B:$AZ,15,FALSE)))))</f>
        <v>5.4555017883442041</v>
      </c>
      <c r="AQ53" s="128">
        <f ca="1">IF(ISERROR(((VLOOKUP(AD53,'X2'!$B:$AZ,14,FALSE))))=TRUE," ",(((VLOOKUP(AD53,'X2'!$B:$AZ,14,FALSE)))))</f>
        <v>4.8888888888888937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2:67" ht="14.1" customHeight="1" x14ac:dyDescent="0.2">
      <c r="B54" s="138" t="str">
        <f>IF((IF($X$1=1,'X1'!B13,(IF($X$1=2,'X2'!B13,(IF($X$1=3,'X3'!B13,(IF($X$1=4,'X4'!B13,(IF($X$1=5,'X5'!B13,'X6'!B13))))))))))="","",(IF($X$1=1,'X1'!B13,(IF($X$1=2,'X2'!B13,(IF($X$1=3,'X3'!B13,(IF($X$1=4,'X4'!B13,(IF($X$1=5,'X5'!B13,'X6'!B13)))))))))))</f>
        <v>ABMD UW Equity</v>
      </c>
      <c r="C54" s="138" t="str">
        <f ca="1"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ABIOMED Inc</v>
      </c>
      <c r="D54" s="138" t="str">
        <f ca="1"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Health Care</v>
      </c>
      <c r="E54" s="139">
        <f ca="1"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333.74</v>
      </c>
      <c r="F54" s="139">
        <f ca="1"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440</v>
      </c>
      <c r="G54" s="139">
        <f ca="1"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31.839156229400125</v>
      </c>
      <c r="H54" s="139">
        <f ca="1"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15031.49174098</v>
      </c>
      <c r="I54" s="140">
        <f ca="1"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11</v>
      </c>
      <c r="J54" s="140">
        <f ca="1"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40">
        <f ca="1"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11</v>
      </c>
      <c r="L54" s="141" t="str">
        <f ca="1"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NA</v>
      </c>
      <c r="M54" s="141" t="str">
        <f ca="1"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NA</v>
      </c>
      <c r="N54" s="142" t="str">
        <f ca="1"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 xml:space="preserve"> </v>
      </c>
      <c r="O54" s="141" t="str">
        <f ca="1"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NA</v>
      </c>
      <c r="P54" s="141" t="str">
        <f ca="1"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NA</v>
      </c>
      <c r="Q54" s="142" t="str">
        <f ca="1"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 xml:space="preserve"> </v>
      </c>
      <c r="R54" s="142" t="str">
        <f ca="1"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 xml:space="preserve"> </v>
      </c>
      <c r="S54" s="142">
        <f ca="1"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35.14285714285716</v>
      </c>
      <c r="V54" s="46"/>
      <c r="W54" s="46">
        <f t="shared" si="15"/>
        <v>11</v>
      </c>
      <c r="X54" s="46"/>
      <c r="Y54" s="134">
        <f t="shared" ca="1" si="16"/>
        <v>0</v>
      </c>
      <c r="Z54" s="104" t="s">
        <v>170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KIM UN Equity</v>
      </c>
      <c r="AE54" s="127">
        <f t="shared" ca="1" si="14"/>
        <v>6.8459214501510566</v>
      </c>
      <c r="AF54" s="128" t="str">
        <f>IF(ISERROR(((VLOOKUP(AD54,'X1'!$B:$AO,6,FALSE))/(VLOOKUP(AD54,'X1'!$B:$AO,7,FALSE))-1))=TRUE," ",(((VLOOKUP(AD54,'X1'!$B:$AO,6,FALSE))/(VLOOKUP(AD54,'X1'!$B:$AO,7,FALSE))-1)))</f>
        <v xml:space="preserve"> </v>
      </c>
      <c r="AG54" s="128" t="str">
        <f>IF(ISERROR((((VLOOKUP(AD54,'X1'!$B:$G,2,FALSE))-(VLOOKUP(AD54,'X1'!$B:$G,3,FALSE)))*100)/(VLOOKUP(AD54,'X1'!$B:$G,5,FALSE)))=TRUE," ",((((VLOOKUP(AD54,'X1'!$B:$G,2,FALSE))-(VLOOKUP(AD54,'X1'!$B:$G,3,FALSE)))*100)/(VLOOKUP(AD54,'X1'!$B:$G,5,FALSE))))</f>
        <v xml:space="preserve"> </v>
      </c>
      <c r="AH54" s="128" t="str">
        <f>IF(ISERROR(((VLOOKUP(AD54,'X1'!$B:$AZ,42,FALSE))))=TRUE," ",(((VLOOKUP(AD54,'X1'!$B:$AZ,42,FALSE)))))</f>
        <v xml:space="preserve"> </v>
      </c>
      <c r="AI54" s="128" t="str">
        <f>IF(ISERROR(((VLOOKUP(AD54,'X1'!$B:$AZ,43,FALSE))))=TRUE," ",(((VLOOKUP(AD54,'X1'!$B:$AZ,43,FALSE)))))</f>
        <v xml:space="preserve"> </v>
      </c>
      <c r="AJ54" s="128" t="str">
        <f>IF(ISERROR(((VLOOKUP(AD54,'X1'!$B:$AZ,15,FALSE))))=TRUE," ",(((VLOOKUP(AD54,'X1'!$B:$AZ,15,FALSE)))))</f>
        <v xml:space="preserve"> </v>
      </c>
      <c r="AK54" s="128" t="str">
        <f>IF(ISERROR(((VLOOKUP(AD54,'X1'!$B:$AZ,14,FALSE))))=TRUE," ",(((VLOOKUP(AD54,'X1'!$B:$AZ,14,FALSE)))))</f>
        <v xml:space="preserve"> </v>
      </c>
      <c r="AL54" s="128">
        <f ca="1">IF(ISERROR(((VLOOKUP(AD54,'X2'!$B:$AO,6,FALSE))/(VLOOKUP(AD54,'X2'!$B:$AO,7,FALSE))-1))=TRUE," ",(((VLOOKUP(AD54,'X2'!$B:$AO,6,FALSE))/(VLOOKUP(AD54,'X2'!$B:$AO,7,FALSE))-1)))</f>
        <v>2.7190332326283873E-2</v>
      </c>
      <c r="AM54" s="128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>13.043478260869565</v>
      </c>
      <c r="AN54" s="128">
        <f ca="1">IF(ISERROR(((VLOOKUP(AD54,'X2'!$B:$AZ,42,FALSE))))=TRUE," ",(((VLOOKUP(AD54,'X2'!$B:$AZ,42,FALSE)))))</f>
        <v>-47.638085711284987</v>
      </c>
      <c r="AO54" s="128">
        <f ca="1">IF(ISERROR(((VLOOKUP(AD54,'X2'!$B:$AZ,43,FALSE))))=TRUE," ",(((VLOOKUP(AD54,'X2'!$B:$AZ,43,FALSE)))))</f>
        <v>-53.611739659091363</v>
      </c>
      <c r="AP54" s="128">
        <f ca="1">IF(ISERROR(((VLOOKUP(AD54,'X2'!$B:$AZ,15,FALSE))))=TRUE," ",(((VLOOKUP(AD54,'X2'!$B:$AZ,15,FALSE)))))</f>
        <v>6.8459214501510566</v>
      </c>
      <c r="AQ54" s="128">
        <f ca="1">IF(ISERROR(((VLOOKUP(AD54,'X2'!$B:$AZ,14,FALSE))))=TRUE," ",(((VLOOKUP(AD54,'X2'!$B:$AZ,14,FALSE)))))</f>
        <v>-24.02150235401588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2:67" ht="14.1" customHeight="1" x14ac:dyDescent="0.2">
      <c r="B55" s="138" t="str">
        <f>IF((IF($X$1=1,'X1'!B14,(IF($X$1=2,'X2'!B14,(IF($X$1=3,'X3'!B14,(IF($X$1=4,'X4'!B14,(IF($X$1=5,'X5'!B14,'X6'!B14))))))))))="","",(IF($X$1=1,'X1'!B14,(IF($X$1=2,'X2'!B14,(IF($X$1=3,'X3'!B14,(IF($X$1=4,'X4'!B14,(IF($X$1=5,'X5'!B14,'X6'!B14)))))))))))</f>
        <v>ABT UN Equity</v>
      </c>
      <c r="C55" s="138" t="str">
        <f ca="1"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Abbott Laboratories</v>
      </c>
      <c r="D55" s="138" t="str">
        <f ca="1"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Health Care</v>
      </c>
      <c r="E55" s="139">
        <f ca="1"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71.42</v>
      </c>
      <c r="F55" s="139">
        <f ca="1"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80</v>
      </c>
      <c r="G55" s="139">
        <f ca="1"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12.013441612993558</v>
      </c>
      <c r="H55" s="139">
        <f ca="1"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125437.30514544</v>
      </c>
      <c r="I55" s="140">
        <f ca="1"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21</v>
      </c>
      <c r="J55" s="140">
        <f ca="1"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2</v>
      </c>
      <c r="K55" s="140">
        <f ca="1"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25</v>
      </c>
      <c r="L55" s="141">
        <f ca="1"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22.318749999999998</v>
      </c>
      <c r="M55" s="141">
        <f ca="1"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19.849916620344636</v>
      </c>
      <c r="N55" s="142">
        <f ca="1"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41.161579791984117</v>
      </c>
      <c r="O55" s="141">
        <f ca="1"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16.862371448772908</v>
      </c>
      <c r="P55" s="141">
        <f ca="1"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14.583995407695713</v>
      </c>
      <c r="Q55" s="142">
        <f ca="1"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58.52095803739914</v>
      </c>
      <c r="R55" s="142">
        <f ca="1"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1.7180061607392887</v>
      </c>
      <c r="S55" s="142">
        <f ca="1"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9.3243243243243334</v>
      </c>
      <c r="V55" s="46"/>
      <c r="W55" s="46">
        <f t="shared" si="15"/>
        <v>12</v>
      </c>
      <c r="X55" s="46"/>
      <c r="Y55" s="134">
        <f t="shared" ca="1" si="16"/>
        <v>0</v>
      </c>
      <c r="Z55" s="145" t="s">
        <v>170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KMI UN Equity</v>
      </c>
      <c r="AE55" s="127">
        <f t="shared" ca="1" si="14"/>
        <v>5.5191560244308713</v>
      </c>
      <c r="AF55" s="128" t="str">
        <f>IF(ISERROR(((VLOOKUP(AD55,'X1'!$B:$AO,6,FALSE))/(VLOOKUP(AD55,'X1'!$B:$AO,7,FALSE))-1))=TRUE," ",(((VLOOKUP(AD55,'X1'!$B:$AO,6,FALSE))/(VLOOKUP(AD55,'X1'!$B:$AO,7,FALSE))-1)))</f>
        <v xml:space="preserve"> </v>
      </c>
      <c r="AG55" s="128" t="str">
        <f>IF(ISERROR((((VLOOKUP(AD55,'X1'!$B:$G,2,FALSE))-(VLOOKUP(AD55,'X1'!$B:$G,3,FALSE)))*100)/(VLOOKUP(AD55,'X1'!$B:$G,5,FALSE)))=TRUE," ",((((VLOOKUP(AD55,'X1'!$B:$G,2,FALSE))-(VLOOKUP(AD55,'X1'!$B:$G,3,FALSE)))*100)/(VLOOKUP(AD55,'X1'!$B:$G,5,FALSE))))</f>
        <v xml:space="preserve"> </v>
      </c>
      <c r="AH55" s="128" t="str">
        <f>IF(ISERROR(((VLOOKUP(AD55,'X1'!$B:$AZ,42,FALSE))))=TRUE," ",(((VLOOKUP(AD55,'X1'!$B:$AZ,42,FALSE)))))</f>
        <v xml:space="preserve"> </v>
      </c>
      <c r="AI55" s="128" t="str">
        <f>IF(ISERROR(((VLOOKUP(AD55,'X1'!$B:$AZ,43,FALSE))))=TRUE," ",(((VLOOKUP(AD55,'X1'!$B:$AZ,43,FALSE)))))</f>
        <v xml:space="preserve"> </v>
      </c>
      <c r="AJ55" s="128" t="str">
        <f>IF(ISERROR(((VLOOKUP(AD55,'X1'!$B:$AZ,15,FALSE))))=TRUE," ",(((VLOOKUP(AD55,'X1'!$B:$AZ,15,FALSE)))))</f>
        <v xml:space="preserve"> </v>
      </c>
      <c r="AK55" s="128" t="str">
        <f>IF(ISERROR(((VLOOKUP(AD55,'X1'!$B:$AZ,14,FALSE))))=TRUE," ",(((VLOOKUP(AD55,'X1'!$B:$AZ,14,FALSE)))))</f>
        <v xml:space="preserve"> </v>
      </c>
      <c r="AL55" s="128">
        <f ca="1">IF(ISERROR(((VLOOKUP(AD55,'X2'!$B:$AO,6,FALSE))/(VLOOKUP(AD55,'X2'!$B:$AO,7,FALSE))-1))=TRUE," ",(((VLOOKUP(AD55,'X2'!$B:$AO,6,FALSE))/(VLOOKUP(AD55,'X2'!$B:$AO,7,FALSE))-1)))</f>
        <v>0.16601887840088825</v>
      </c>
      <c r="AM55" s="128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>81.818181818181813</v>
      </c>
      <c r="AN55" s="128">
        <f ca="1">IF(ISERROR(((VLOOKUP(AD55,'X2'!$B:$AZ,42,FALSE))))=TRUE," ",(((VLOOKUP(AD55,'X2'!$B:$AZ,42,FALSE)))))</f>
        <v>-12.226214270838408</v>
      </c>
      <c r="AO55" s="128">
        <f ca="1">IF(ISERROR(((VLOOKUP(AD55,'X2'!$B:$AZ,43,FALSE))))=TRUE," ",(((VLOOKUP(AD55,'X2'!$B:$AZ,43,FALSE)))))</f>
        <v>8.6289336661732321</v>
      </c>
      <c r="AP55" s="128">
        <f ca="1">IF(ISERROR(((VLOOKUP(AD55,'X2'!$B:$AZ,15,FALSE))))=TRUE," ",(((VLOOKUP(AD55,'X2'!$B:$AZ,15,FALSE)))))</f>
        <v>5.5191560244308713</v>
      </c>
      <c r="AQ55" s="128">
        <f ca="1">IF(ISERROR(((VLOOKUP(AD55,'X2'!$B:$AZ,14,FALSE))))=TRUE," ",(((VLOOKUP(AD55,'X2'!$B:$AZ,14,FALSE)))))</f>
        <v>12.272727272727272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2:67" ht="14.1" customHeight="1" x14ac:dyDescent="0.2">
      <c r="B56" s="138" t="str">
        <f>IF((IF($X$1=1,'X1'!B15,(IF($X$1=2,'X2'!B15,(IF($X$1=3,'X3'!B15,(IF($X$1=4,'X4'!B15,(IF($X$1=5,'X5'!B15,'X6'!B15))))))))))="","",(IF($X$1=1,'X1'!B15,(IF($X$1=2,'X2'!B15,(IF($X$1=3,'X3'!B15,(IF($X$1=4,'X4'!B15,(IF($X$1=5,'X5'!B15,'X6'!B15)))))))))))</f>
        <v>ACN UN Equity</v>
      </c>
      <c r="C56" s="138" t="str">
        <f ca="1"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Accenture PLC</v>
      </c>
      <c r="D56" s="138" t="str">
        <f ca="1"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Information Technology</v>
      </c>
      <c r="E56" s="139">
        <f ca="1"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150.44999999999999</v>
      </c>
      <c r="F56" s="139">
        <f ca="1"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170</v>
      </c>
      <c r="G56" s="139">
        <f ca="1"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12.994350282485879</v>
      </c>
      <c r="H56" s="139">
        <f ca="1"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96048.516398099979</v>
      </c>
      <c r="I56" s="140">
        <f ca="1"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19</v>
      </c>
      <c r="J56" s="140">
        <f ca="1"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2</v>
      </c>
      <c r="K56" s="140">
        <f ca="1"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28</v>
      </c>
      <c r="L56" s="141">
        <f ca="1"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20.817766708177665</v>
      </c>
      <c r="M56" s="141">
        <f ca="1"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19.082952815829525</v>
      </c>
      <c r="N56" s="142">
        <f ca="1"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31.668164044461822</v>
      </c>
      <c r="O56" s="141">
        <f ca="1"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12.829007257742507</v>
      </c>
      <c r="P56" s="141">
        <f ca="1"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11.931647761241992</v>
      </c>
      <c r="Q56" s="142">
        <f ca="1"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20.603826534379955</v>
      </c>
      <c r="R56" s="142">
        <f ca="1"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1.9481555333998009</v>
      </c>
      <c r="S56" s="142">
        <f ca="1"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-0.50632911392405111</v>
      </c>
      <c r="V56" s="46"/>
      <c r="W56" s="46">
        <f t="shared" si="15"/>
        <v>13</v>
      </c>
      <c r="X56" s="46"/>
      <c r="Y56" s="134">
        <f t="shared" ca="1" si="16"/>
        <v>0</v>
      </c>
      <c r="Z56" s="105" t="s">
        <v>170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LB UN Equity</v>
      </c>
      <c r="AE56" s="127">
        <f t="shared" ca="1" si="14"/>
        <v>8.7998536406878909</v>
      </c>
      <c r="AF56" s="128" t="str">
        <f>IF(ISERROR(((VLOOKUP(AD56,'X1'!$B:$AO,6,FALSE))/(VLOOKUP(AD56,'X1'!$B:$AO,7,FALSE))-1))=TRUE," ",(((VLOOKUP(AD56,'X1'!$B:$AO,6,FALSE))/(VLOOKUP(AD56,'X1'!$B:$AO,7,FALSE))-1)))</f>
        <v xml:space="preserve"> </v>
      </c>
      <c r="AG56" s="128" t="str">
        <f>IF(ISERROR((((VLOOKUP(AD56,'X1'!$B:$G,2,FALSE))-(VLOOKUP(AD56,'X1'!$B:$G,3,FALSE)))*100)/(VLOOKUP(AD56,'X1'!$B:$G,5,FALSE)))=TRUE," ",((((VLOOKUP(AD56,'X1'!$B:$G,2,FALSE))-(VLOOKUP(AD56,'X1'!$B:$G,3,FALSE)))*100)/(VLOOKUP(AD56,'X1'!$B:$G,5,FALSE))))</f>
        <v xml:space="preserve"> </v>
      </c>
      <c r="AH56" s="128" t="str">
        <f>IF(ISERROR(((VLOOKUP(AD56,'X1'!$B:$AZ,42,FALSE))))=TRUE," ",(((VLOOKUP(AD56,'X1'!$B:$AZ,42,FALSE)))))</f>
        <v xml:space="preserve"> </v>
      </c>
      <c r="AI56" s="128" t="str">
        <f>IF(ISERROR(((VLOOKUP(AD56,'X1'!$B:$AZ,43,FALSE))))=TRUE," ",(((VLOOKUP(AD56,'X1'!$B:$AZ,43,FALSE)))))</f>
        <v xml:space="preserve"> </v>
      </c>
      <c r="AJ56" s="128" t="str">
        <f>IF(ISERROR(((VLOOKUP(AD56,'X1'!$B:$AZ,15,FALSE))))=TRUE," ",(((VLOOKUP(AD56,'X1'!$B:$AZ,15,FALSE)))))</f>
        <v xml:space="preserve"> </v>
      </c>
      <c r="AK56" s="128" t="str">
        <f>IF(ISERROR(((VLOOKUP(AD56,'X1'!$B:$AZ,14,FALSE))))=TRUE," ",(((VLOOKUP(AD56,'X1'!$B:$AZ,14,FALSE)))))</f>
        <v xml:space="preserve"> </v>
      </c>
      <c r="AL56" s="128">
        <f ca="1">IF(ISERROR(((VLOOKUP(AD56,'X2'!$B:$AO,6,FALSE))/(VLOOKUP(AD56,'X2'!$B:$AO,7,FALSE))-1))=TRUE," ",(((VLOOKUP(AD56,'X2'!$B:$AO,6,FALSE))/(VLOOKUP(AD56,'X2'!$B:$AO,7,FALSE))-1)))</f>
        <v>0.28064398097328946</v>
      </c>
      <c r="AM56" s="128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>20.689655172413794</v>
      </c>
      <c r="AN56" s="128">
        <f ca="1">IF(ISERROR(((VLOOKUP(AD56,'X2'!$B:$AZ,42,FALSE))))=TRUE," ",(((VLOOKUP(AD56,'X2'!$B:$AZ,42,FALSE)))))</f>
        <v>37.005567595214686</v>
      </c>
      <c r="AO56" s="128">
        <f ca="1">IF(ISERROR(((VLOOKUP(AD56,'X2'!$B:$AZ,43,FALSE))))=TRUE," ",(((VLOOKUP(AD56,'X2'!$B:$AZ,43,FALSE)))))</f>
        <v>37.307254378992297</v>
      </c>
      <c r="AP56" s="128">
        <f ca="1">IF(ISERROR(((VLOOKUP(AD56,'X2'!$B:$AZ,15,FALSE))))=TRUE," ",(((VLOOKUP(AD56,'X2'!$B:$AZ,15,FALSE)))))</f>
        <v>8.7998536406878909</v>
      </c>
      <c r="AQ56" s="128">
        <f ca="1">IF(ISERROR(((VLOOKUP(AD56,'X2'!$B:$AZ,14,FALSE))))=TRUE," ",(((VLOOKUP(AD56,'X2'!$B:$AZ,14,FALSE)))))</f>
        <v>-1.8957345971563999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2:67" ht="14.1" customHeight="1" x14ac:dyDescent="0.2">
      <c r="B57" s="138" t="str">
        <f>IF((IF($X$1=1,'X1'!B16,(IF($X$1=2,'X2'!B16,(IF($X$1=3,'X3'!B16,(IF($X$1=4,'X4'!B16,(IF($X$1=5,'X5'!B16,'X6'!B16))))))))))="","",(IF($X$1=1,'X1'!B16,(IF($X$1=2,'X2'!B16,(IF($X$1=3,'X3'!B16,(IF($X$1=4,'X4'!B16,(IF($X$1=5,'X5'!B16,'X6'!B16)))))))))))</f>
        <v>ADBE UW Equity</v>
      </c>
      <c r="C57" s="138" t="str">
        <f ca="1"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Adobe Inc</v>
      </c>
      <c r="D57" s="138" t="str">
        <f ca="1"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Information Technology</v>
      </c>
      <c r="E57" s="139">
        <f ca="1"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247.51</v>
      </c>
      <c r="F57" s="139">
        <f ca="1"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296</v>
      </c>
      <c r="G57" s="139">
        <f ca="1"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19.591127631206827</v>
      </c>
      <c r="H57" s="139">
        <f ca="1"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120817.92926777</v>
      </c>
      <c r="I57" s="140">
        <f ca="1"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24</v>
      </c>
      <c r="J57" s="140">
        <f ca="1"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40">
        <f ca="1"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34</v>
      </c>
      <c r="L57" s="141">
        <f ca="1"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31.825896875401824</v>
      </c>
      <c r="M57" s="141">
        <f ca="1"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25.672648065553364</v>
      </c>
      <c r="N57" s="142">
        <f ca="1"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101.29236096235199</v>
      </c>
      <c r="O57" s="141">
        <f ca="1"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24.807325139349626</v>
      </c>
      <c r="P57" s="141">
        <f ca="1"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20.422800979915099</v>
      </c>
      <c r="Q57" s="142">
        <f ca="1"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133.2104330272673</v>
      </c>
      <c r="R57" s="142">
        <f ca="1"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0</v>
      </c>
      <c r="S57" s="142">
        <f ca="1"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4.2580645161290356</v>
      </c>
      <c r="V57" s="46"/>
      <c r="W57" s="46">
        <f t="shared" si="15"/>
        <v>14</v>
      </c>
      <c r="X57" s="46"/>
      <c r="Y57" s="134">
        <f t="shared" ca="1" si="16"/>
        <v>0</v>
      </c>
      <c r="Z57" s="146" t="s">
        <v>170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M UN Equity</v>
      </c>
      <c r="AE57" s="127">
        <f t="shared" ca="1" si="14"/>
        <v>5.944164404808066</v>
      </c>
      <c r="AF57" s="128" t="str">
        <f>IF(ISERROR(((VLOOKUP(AD57,'X1'!$B:$AO,6,FALSE))/(VLOOKUP(AD57,'X1'!$B:$AO,7,FALSE))-1))=TRUE," ",(((VLOOKUP(AD57,'X1'!$B:$AO,6,FALSE))/(VLOOKUP(AD57,'X1'!$B:$AO,7,FALSE))-1)))</f>
        <v xml:space="preserve"> </v>
      </c>
      <c r="AG57" s="128" t="str">
        <f>IF(ISERROR((((VLOOKUP(AD57,'X1'!$B:$G,2,FALSE))-(VLOOKUP(AD57,'X1'!$B:$G,3,FALSE)))*100)/(VLOOKUP(AD57,'X1'!$B:$G,5,FALSE)))=TRUE," ",((((VLOOKUP(AD57,'X1'!$B:$G,2,FALSE))-(VLOOKUP(AD57,'X1'!$B:$G,3,FALSE)))*100)/(VLOOKUP(AD57,'X1'!$B:$G,5,FALSE))))</f>
        <v xml:space="preserve"> </v>
      </c>
      <c r="AH57" s="128" t="str">
        <f>IF(ISERROR(((VLOOKUP(AD57,'X1'!$B:$AZ,42,FALSE))))=TRUE," ",(((VLOOKUP(AD57,'X1'!$B:$AZ,42,FALSE)))))</f>
        <v xml:space="preserve"> </v>
      </c>
      <c r="AI57" s="128" t="str">
        <f>IF(ISERROR(((VLOOKUP(AD57,'X1'!$B:$AZ,43,FALSE))))=TRUE," ",(((VLOOKUP(AD57,'X1'!$B:$AZ,43,FALSE)))))</f>
        <v xml:space="preserve"> </v>
      </c>
      <c r="AJ57" s="128" t="str">
        <f>IF(ISERROR(((VLOOKUP(AD57,'X1'!$B:$AZ,15,FALSE))))=TRUE," ",(((VLOOKUP(AD57,'X1'!$B:$AZ,15,FALSE)))))</f>
        <v xml:space="preserve"> </v>
      </c>
      <c r="AK57" s="128" t="str">
        <f>IF(ISERROR(((VLOOKUP(AD57,'X1'!$B:$AZ,14,FALSE))))=TRUE," ",(((VLOOKUP(AD57,'X1'!$B:$AZ,14,FALSE)))))</f>
        <v xml:space="preserve"> </v>
      </c>
      <c r="AL57" s="128">
        <f ca="1">IF(ISERROR(((VLOOKUP(AD57,'X2'!$B:$AO,6,FALSE))/(VLOOKUP(AD57,'X2'!$B:$AO,7,FALSE))-1))=TRUE," ",(((VLOOKUP(AD57,'X2'!$B:$AO,6,FALSE))/(VLOOKUP(AD57,'X2'!$B:$AO,7,FALSE))-1)))</f>
        <v>8.5692128732066664E-2</v>
      </c>
      <c r="AM57" s="128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>-5</v>
      </c>
      <c r="AN57" s="128">
        <f ca="1">IF(ISERROR(((VLOOKUP(AD57,'X2'!$B:$AZ,42,FALSE))))=TRUE," ",(((VLOOKUP(AD57,'X2'!$B:$AZ,42,FALSE)))))</f>
        <v>59.393444365671378</v>
      </c>
      <c r="AO57" s="128">
        <f ca="1">IF(ISERROR(((VLOOKUP(AD57,'X2'!$B:$AZ,43,FALSE))))=TRUE," ",(((VLOOKUP(AD57,'X2'!$B:$AZ,43,FALSE)))))</f>
        <v>56.963763298263046</v>
      </c>
      <c r="AP57" s="128">
        <f ca="1">IF(ISERROR(((VLOOKUP(AD57,'X2'!$B:$AZ,15,FALSE))))=TRUE," ",(((VLOOKUP(AD57,'X2'!$B:$AZ,15,FALSE)))))</f>
        <v>5.944164404808066</v>
      </c>
      <c r="AQ57" s="128">
        <f ca="1">IF(ISERROR(((VLOOKUP(AD57,'X2'!$B:$AZ,14,FALSE))))=TRUE," ",(((VLOOKUP(AD57,'X2'!$B:$AZ,14,FALSE)))))</f>
        <v>-9.503546099290773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2:67" ht="14.1" customHeight="1" x14ac:dyDescent="0.2">
      <c r="B58" s="138" t="str">
        <f>IF((IF($X$1=1,'X1'!B17,(IF($X$1=2,'X2'!B17,(IF($X$1=3,'X3'!B17,(IF($X$1=4,'X4'!B17,(IF($X$1=5,'X5'!B17,'X6'!B17))))))))))="","",(IF($X$1=1,'X1'!B17,(IF($X$1=2,'X2'!B17,(IF($X$1=3,'X3'!B17,(IF($X$1=4,'X4'!B17,(IF($X$1=5,'X5'!B17,'X6'!B17)))))))))))</f>
        <v>ADI UW Equity</v>
      </c>
      <c r="C58" s="138" t="str">
        <f ca="1"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Analog Devices Inc</v>
      </c>
      <c r="D58" s="138" t="str">
        <f ca="1"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Information Technology</v>
      </c>
      <c r="E58" s="139">
        <f ca="1"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91.36</v>
      </c>
      <c r="F58" s="139">
        <f ca="1"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100</v>
      </c>
      <c r="G58" s="139">
        <f ca="1"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9.4570928196147097</v>
      </c>
      <c r="H58" s="139">
        <f ca="1"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33817.77676208</v>
      </c>
      <c r="I58" s="140">
        <f ca="1"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13</v>
      </c>
      <c r="J58" s="140">
        <f ca="1"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1</v>
      </c>
      <c r="K58" s="140">
        <f ca="1"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26</v>
      </c>
      <c r="L58" s="141">
        <f ca="1"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16.653299307327742</v>
      </c>
      <c r="M58" s="141">
        <f ca="1"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15.331431448229567</v>
      </c>
      <c r="N58" s="142">
        <f ca="1"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5.3287499959065565</v>
      </c>
      <c r="O58" s="141">
        <f ca="1"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13.777183887915937</v>
      </c>
      <c r="P58" s="141">
        <f ca="1"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13.074677569472145</v>
      </c>
      <c r="Q58" s="142">
        <f ca="1"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29.517511555516318</v>
      </c>
      <c r="R58" s="142">
        <f ca="1"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2.165061295971979</v>
      </c>
      <c r="S58" s="142">
        <f ca="1"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-9.9295774647887178</v>
      </c>
      <c r="V58" s="46"/>
      <c r="W58" s="46">
        <f t="shared" si="15"/>
        <v>15</v>
      </c>
      <c r="X58" s="46"/>
      <c r="Y58" s="134">
        <f t="shared" ca="1" si="16"/>
        <v>0</v>
      </c>
      <c r="Z58" s="147" t="s">
        <v>170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MAC UN Equity</v>
      </c>
      <c r="AE58" s="127">
        <f t="shared" ca="1" si="14"/>
        <v>6.6140881590319793</v>
      </c>
      <c r="AF58" s="128" t="str">
        <f>IF(ISERROR(((VLOOKUP(AD58,'X1'!$B:$AO,6,FALSE))/(VLOOKUP(AD58,'X1'!$B:$AO,7,FALSE))-1))=TRUE," ",(((VLOOKUP(AD58,'X1'!$B:$AO,6,FALSE))/(VLOOKUP(AD58,'X1'!$B:$AO,7,FALSE))-1)))</f>
        <v xml:space="preserve"> </v>
      </c>
      <c r="AG58" s="128" t="str">
        <f>IF(ISERROR((((VLOOKUP(AD58,'X1'!$B:$G,2,FALSE))-(VLOOKUP(AD58,'X1'!$B:$G,3,FALSE)))*100)/(VLOOKUP(AD58,'X1'!$B:$G,5,FALSE)))=TRUE," ",((((VLOOKUP(AD58,'X1'!$B:$G,2,FALSE))-(VLOOKUP(AD58,'X1'!$B:$G,3,FALSE)))*100)/(VLOOKUP(AD58,'X1'!$B:$G,5,FALSE))))</f>
        <v xml:space="preserve"> </v>
      </c>
      <c r="AH58" s="128" t="str">
        <f>IF(ISERROR(((VLOOKUP(AD58,'X1'!$B:$AZ,42,FALSE))))=TRUE," ",(((VLOOKUP(AD58,'X1'!$B:$AZ,42,FALSE)))))</f>
        <v xml:space="preserve"> </v>
      </c>
      <c r="AI58" s="128" t="str">
        <f>IF(ISERROR(((VLOOKUP(AD58,'X1'!$B:$AZ,43,FALSE))))=TRUE," ",(((VLOOKUP(AD58,'X1'!$B:$AZ,43,FALSE)))))</f>
        <v xml:space="preserve"> </v>
      </c>
      <c r="AJ58" s="128" t="str">
        <f>IF(ISERROR(((VLOOKUP(AD58,'X1'!$B:$AZ,15,FALSE))))=TRUE," ",(((VLOOKUP(AD58,'X1'!$B:$AZ,15,FALSE)))))</f>
        <v xml:space="preserve"> </v>
      </c>
      <c r="AK58" s="128" t="str">
        <f>IF(ISERROR(((VLOOKUP(AD58,'X1'!$B:$AZ,14,FALSE))))=TRUE," ",(((VLOOKUP(AD58,'X1'!$B:$AZ,14,FALSE)))))</f>
        <v xml:space="preserve"> </v>
      </c>
      <c r="AL58" s="128">
        <f ca="1">IF(ISERROR(((VLOOKUP(AD58,'X2'!$B:$AO,6,FALSE))/(VLOOKUP(AD58,'X2'!$B:$AO,7,FALSE))-1))=TRUE," ",(((VLOOKUP(AD58,'X2'!$B:$AO,6,FALSE))/(VLOOKUP(AD58,'X2'!$B:$AO,7,FALSE))-1)))</f>
        <v>0.10198789974070865</v>
      </c>
      <c r="AM58" s="128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>21.05263157894737</v>
      </c>
      <c r="AN58" s="128" t="str">
        <f ca="1">IF(ISERROR(((VLOOKUP(AD58,'X2'!$B:$AZ,42,FALSE))))=TRUE," ",(((VLOOKUP(AD58,'X2'!$B:$AZ,42,FALSE)))))</f>
        <v xml:space="preserve"> </v>
      </c>
      <c r="AO58" s="128">
        <f ca="1">IF(ISERROR(((VLOOKUP(AD58,'X2'!$B:$AZ,43,FALSE))))=TRUE," ",(((VLOOKUP(AD58,'X2'!$B:$AZ,43,FALSE)))))</f>
        <v>-21.666962443644522</v>
      </c>
      <c r="AP58" s="128">
        <f ca="1">IF(ISERROR(((VLOOKUP(AD58,'X2'!$B:$AZ,15,FALSE))))=TRUE," ",(((VLOOKUP(AD58,'X2'!$B:$AZ,15,FALSE)))))</f>
        <v>6.6140881590319793</v>
      </c>
      <c r="AQ58" s="128">
        <f ca="1">IF(ISERROR(((VLOOKUP(AD58,'X2'!$B:$AZ,14,FALSE))))=TRUE," ",(((VLOOKUP(AD58,'X2'!$B:$AZ,14,FALSE)))))</f>
        <v>-11.556696895324185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2:67" ht="14.1" customHeight="1" x14ac:dyDescent="0.2">
      <c r="B59" s="138" t="str">
        <f>IF((IF($X$1=1,'X1'!B18,(IF($X$1=2,'X2'!B18,(IF($X$1=3,'X3'!B18,(IF($X$1=4,'X4'!B18,(IF($X$1=5,'X5'!B18,'X6'!B18))))))))))="","",(IF($X$1=1,'X1'!B18,(IF($X$1=2,'X2'!B18,(IF($X$1=3,'X3'!B18,(IF($X$1=4,'X4'!B18,(IF($X$1=5,'X5'!B18,'X6'!B18)))))))))))</f>
        <v>ADM UN Equity</v>
      </c>
      <c r="C59" s="138" t="str">
        <f ca="1"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Archer-Daniels-Midland Co</v>
      </c>
      <c r="D59" s="138" t="str">
        <f ca="1"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Consumer Staples</v>
      </c>
      <c r="E59" s="139">
        <f ca="1"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44.26</v>
      </c>
      <c r="F59" s="139">
        <f ca="1"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53.5</v>
      </c>
      <c r="G59" s="139">
        <f ca="1"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20.876638047898787</v>
      </c>
      <c r="H59" s="139">
        <f ca="1"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24814.120037499997</v>
      </c>
      <c r="I59" s="140">
        <f ca="1"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7</v>
      </c>
      <c r="J59" s="140">
        <f ca="1"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1</v>
      </c>
      <c r="K59" s="140">
        <f ca="1"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15</v>
      </c>
      <c r="L59" s="141">
        <f ca="1"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12.056660310542085</v>
      </c>
      <c r="M59" s="141">
        <f ca="1"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11.511053315994797</v>
      </c>
      <c r="N59" s="142">
        <f ca="1"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-23.744061990414565</v>
      </c>
      <c r="O59" s="141">
        <f ca="1"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8.4509758043073653</v>
      </c>
      <c r="P59" s="141">
        <f ca="1"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8.241344145086936</v>
      </c>
      <c r="Q59" s="142">
        <f ca="1"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-20.553477017186019</v>
      </c>
      <c r="R59" s="142">
        <f ca="1"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3.1924988703117942</v>
      </c>
      <c r="S59" s="142">
        <f ca="1"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13.78048780487806</v>
      </c>
      <c r="V59" s="46"/>
      <c r="W59" s="46">
        <f t="shared" si="15"/>
        <v>16</v>
      </c>
      <c r="X59" s="46"/>
      <c r="Y59" s="134">
        <f t="shared" ca="1" si="16"/>
        <v>0</v>
      </c>
      <c r="Z59" s="106" t="s">
        <v>170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MO UN Equity</v>
      </c>
      <c r="AE59" s="127">
        <f t="shared" ca="1" si="14"/>
        <v>6.8019043676257507</v>
      </c>
      <c r="AF59" s="128" t="str">
        <f>IF(ISERROR(((VLOOKUP(AD59,'X1'!$B:$AO,6,FALSE))/(VLOOKUP(AD59,'X1'!$B:$AO,7,FALSE))-1))=TRUE," ",(((VLOOKUP(AD59,'X1'!$B:$AO,6,FALSE))/(VLOOKUP(AD59,'X1'!$B:$AO,7,FALSE))-1)))</f>
        <v xml:space="preserve"> </v>
      </c>
      <c r="AG59" s="128" t="str">
        <f>IF(ISERROR((((VLOOKUP(AD59,'X1'!$B:$G,2,FALSE))-(VLOOKUP(AD59,'X1'!$B:$G,3,FALSE)))*100)/(VLOOKUP(AD59,'X1'!$B:$G,5,FALSE)))=TRUE," ",((((VLOOKUP(AD59,'X1'!$B:$G,2,FALSE))-(VLOOKUP(AD59,'X1'!$B:$G,3,FALSE)))*100)/(VLOOKUP(AD59,'X1'!$B:$G,5,FALSE))))</f>
        <v xml:space="preserve"> </v>
      </c>
      <c r="AH59" s="128" t="str">
        <f>IF(ISERROR(((VLOOKUP(AD59,'X1'!$B:$AZ,42,FALSE))))=TRUE," ",(((VLOOKUP(AD59,'X1'!$B:$AZ,42,FALSE)))))</f>
        <v xml:space="preserve"> </v>
      </c>
      <c r="AI59" s="128" t="str">
        <f>IF(ISERROR(((VLOOKUP(AD59,'X1'!$B:$AZ,43,FALSE))))=TRUE," ",(((VLOOKUP(AD59,'X1'!$B:$AZ,43,FALSE)))))</f>
        <v xml:space="preserve"> </v>
      </c>
      <c r="AJ59" s="128" t="str">
        <f>IF(ISERROR(((VLOOKUP(AD59,'X1'!$B:$AZ,15,FALSE))))=TRUE," ",(((VLOOKUP(AD59,'X1'!$B:$AZ,15,FALSE)))))</f>
        <v xml:space="preserve"> </v>
      </c>
      <c r="AK59" s="128" t="str">
        <f>IF(ISERROR(((VLOOKUP(AD59,'X1'!$B:$AZ,14,FALSE))))=TRUE," ",(((VLOOKUP(AD59,'X1'!$B:$AZ,14,FALSE)))))</f>
        <v xml:space="preserve"> </v>
      </c>
      <c r="AL59" s="128">
        <f ca="1">IF(ISERROR(((VLOOKUP(AD59,'X2'!$B:$AO,6,FALSE))/(VLOOKUP(AD59,'X2'!$B:$AO,7,FALSE))-1))=TRUE," ",(((VLOOKUP(AD59,'X2'!$B:$AO,6,FALSE))/(VLOOKUP(AD59,'X2'!$B:$AO,7,FALSE))-1)))</f>
        <v>0.23162906230594071</v>
      </c>
      <c r="AM59" s="128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>36.842105263157897</v>
      </c>
      <c r="AN59" s="128">
        <f ca="1">IF(ISERROR(((VLOOKUP(AD59,'X2'!$B:$AZ,42,FALSE))))=TRUE," ",(((VLOOKUP(AD59,'X2'!$B:$AZ,42,FALSE)))))</f>
        <v>28.24072820048087</v>
      </c>
      <c r="AO59" s="128">
        <f ca="1">IF(ISERROR(((VLOOKUP(AD59,'X2'!$B:$AZ,43,FALSE))))=TRUE," ",(((VLOOKUP(AD59,'X2'!$B:$AZ,43,FALSE)))))</f>
        <v>9.1252402151009715</v>
      </c>
      <c r="AP59" s="128">
        <f ca="1">IF(ISERROR(((VLOOKUP(AD59,'X2'!$B:$AZ,15,FALSE))))=TRUE," ",(((VLOOKUP(AD59,'X2'!$B:$AZ,15,FALSE)))))</f>
        <v>6.8019043676257507</v>
      </c>
      <c r="AQ59" s="128">
        <f ca="1">IF(ISERROR(((VLOOKUP(AD59,'X2'!$B:$AZ,14,FALSE))))=TRUE," ",(((VLOOKUP(AD59,'X2'!$B:$AZ,14,FALSE)))))</f>
        <v>4.2857142857142891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2:67" ht="14.1" customHeight="1" x14ac:dyDescent="0.2">
      <c r="B60" s="138" t="str">
        <f>IF((IF($X$1=1,'X1'!B19,(IF($X$1=2,'X2'!B19,(IF($X$1=3,'X3'!B19,(IF($X$1=4,'X4'!B19,(IF($X$1=5,'X5'!B19,'X6'!B19))))))))))="","",(IF($X$1=1,'X1'!B19,(IF($X$1=2,'X2'!B19,(IF($X$1=3,'X3'!B19,(IF($X$1=4,'X4'!B19,(IF($X$1=5,'X5'!B19,'X6'!B19)))))))))))</f>
        <v>ADP UW Equity</v>
      </c>
      <c r="C60" s="138" t="str">
        <f ca="1"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Automatic Data Processing Inc</v>
      </c>
      <c r="D60" s="138" t="str">
        <f ca="1"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Information Technology</v>
      </c>
      <c r="E60" s="139">
        <f ca="1"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135.18</v>
      </c>
      <c r="F60" s="139">
        <f ca="1"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157</v>
      </c>
      <c r="G60" s="139">
        <f ca="1"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16.1414410415742</v>
      </c>
      <c r="H60" s="139">
        <f ca="1"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59172.679214820004</v>
      </c>
      <c r="I60" s="140">
        <f ca="1"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8</v>
      </c>
      <c r="J60" s="140">
        <f ca="1"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1</v>
      </c>
      <c r="K60" s="140">
        <f ca="1"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22</v>
      </c>
      <c r="L60" s="141">
        <f ca="1"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25.558706749858199</v>
      </c>
      <c r="M60" s="141">
        <f ca="1"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22.548790658882403</v>
      </c>
      <c r="N60" s="142">
        <f ca="1"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61.653650954916017</v>
      </c>
      <c r="O60" s="141">
        <f ca="1"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17.779969920170487</v>
      </c>
      <c r="P60" s="141">
        <f ca="1"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15.85605393261271</v>
      </c>
      <c r="Q60" s="142">
        <f ca="1"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67.147181770015479</v>
      </c>
      <c r="R60" s="142">
        <f ca="1"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2.0750110963160231</v>
      </c>
      <c r="S60" s="142">
        <f ca="1"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19.393939393939387</v>
      </c>
      <c r="V60" s="46"/>
      <c r="W60" s="46">
        <f t="shared" si="15"/>
        <v>17</v>
      </c>
      <c r="X60" s="46"/>
      <c r="Y60" s="134">
        <f t="shared" ca="1" si="16"/>
        <v>0</v>
      </c>
      <c r="Z60" s="107" t="s">
        <v>170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OKE UN Equity</v>
      </c>
      <c r="AE60" s="127">
        <f t="shared" ca="1" si="14"/>
        <v>5.7619876562747274</v>
      </c>
      <c r="AF60" s="128" t="str">
        <f>IF(ISERROR(((VLOOKUP(AD60,'X1'!$B:$AO,6,FALSE))/(VLOOKUP(AD60,'X1'!$B:$AO,7,FALSE))-1))=TRUE," ",(((VLOOKUP(AD60,'X1'!$B:$AO,6,FALSE))/(VLOOKUP(AD60,'X1'!$B:$AO,7,FALSE))-1)))</f>
        <v xml:space="preserve"> </v>
      </c>
      <c r="AG60" s="128" t="str">
        <f>IF(ISERROR((((VLOOKUP(AD60,'X1'!$B:$G,2,FALSE))-(VLOOKUP(AD60,'X1'!$B:$G,3,FALSE)))*100)/(VLOOKUP(AD60,'X1'!$B:$G,5,FALSE)))=TRUE," ",((((VLOOKUP(AD60,'X1'!$B:$G,2,FALSE))-(VLOOKUP(AD60,'X1'!$B:$G,3,FALSE)))*100)/(VLOOKUP(AD60,'X1'!$B:$G,5,FALSE))))</f>
        <v xml:space="preserve"> </v>
      </c>
      <c r="AH60" s="128" t="str">
        <f>IF(ISERROR(((VLOOKUP(AD60,'X1'!$B:$AZ,42,FALSE))))=TRUE," ",(((VLOOKUP(AD60,'X1'!$B:$AZ,42,FALSE)))))</f>
        <v xml:space="preserve"> </v>
      </c>
      <c r="AI60" s="128" t="str">
        <f>IF(ISERROR(((VLOOKUP(AD60,'X1'!$B:$AZ,43,FALSE))))=TRUE," ",(((VLOOKUP(AD60,'X1'!$B:$AZ,43,FALSE)))))</f>
        <v xml:space="preserve"> </v>
      </c>
      <c r="AJ60" s="128" t="str">
        <f>IF(ISERROR(((VLOOKUP(AD60,'X1'!$B:$AZ,15,FALSE))))=TRUE," ",(((VLOOKUP(AD60,'X1'!$B:$AZ,15,FALSE)))))</f>
        <v xml:space="preserve"> </v>
      </c>
      <c r="AK60" s="128" t="str">
        <f>IF(ISERROR(((VLOOKUP(AD60,'X1'!$B:$AZ,14,FALSE))))=TRUE," ",(((VLOOKUP(AD60,'X1'!$B:$AZ,14,FALSE)))))</f>
        <v xml:space="preserve"> </v>
      </c>
      <c r="AL60" s="128">
        <f ca="1">IF(ISERROR(((VLOOKUP(AD60,'X2'!$B:$AO,6,FALSE))/(VLOOKUP(AD60,'X2'!$B:$AO,7,FALSE))-1))=TRUE," ",(((VLOOKUP(AD60,'X2'!$B:$AO,6,FALSE))/(VLOOKUP(AD60,'X2'!$B:$AO,7,FALSE))-1)))</f>
        <v>0.13942079442949828</v>
      </c>
      <c r="AM60" s="128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>60.869565217391305</v>
      </c>
      <c r="AN60" s="128">
        <f ca="1">IF(ISERROR(((VLOOKUP(AD60,'X2'!$B:$AZ,42,FALSE))))=TRUE," ",(((VLOOKUP(AD60,'X2'!$B:$AZ,42,FALSE)))))</f>
        <v>-38.91691687468446</v>
      </c>
      <c r="AO60" s="128">
        <f ca="1">IF(ISERROR(((VLOOKUP(AD60,'X2'!$B:$AZ,43,FALSE))))=TRUE," ",(((VLOOKUP(AD60,'X2'!$B:$AZ,43,FALSE)))))</f>
        <v>-25.419468363838082</v>
      </c>
      <c r="AP60" s="128">
        <f ca="1">IF(ISERROR(((VLOOKUP(AD60,'X2'!$B:$AZ,15,FALSE))))=TRUE," ",(((VLOOKUP(AD60,'X2'!$B:$AZ,15,FALSE)))))</f>
        <v>5.7619876562747274</v>
      </c>
      <c r="AQ60" s="128">
        <f ca="1">IF(ISERROR(((VLOOKUP(AD60,'X2'!$B:$AZ,14,FALSE))))=TRUE," ",(((VLOOKUP(AD60,'X2'!$B:$AZ,14,FALSE)))))</f>
        <v>361.29682533793391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2:67" ht="14.1" customHeight="1" x14ac:dyDescent="0.2">
      <c r="B61" s="138" t="str">
        <f>IF((IF($X$1=1,'X1'!B20,(IF($X$1=2,'X2'!B20,(IF($X$1=3,'X3'!B20,(IF($X$1=4,'X4'!B20,(IF($X$1=5,'X5'!B20,'X6'!B20))))))))))="","",(IF($X$1=1,'X1'!B20,(IF($X$1=2,'X2'!B20,(IF($X$1=3,'X3'!B20,(IF($X$1=4,'X4'!B20,(IF($X$1=5,'X5'!B20,'X6'!B20)))))))))))</f>
        <v>ADS UN Equity</v>
      </c>
      <c r="C61" s="138" t="str">
        <f ca="1"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Alliance Data Systems Corp</v>
      </c>
      <c r="D61" s="138" t="str">
        <f ca="1"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Information Technology</v>
      </c>
      <c r="E61" s="139">
        <f ca="1"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172.52</v>
      </c>
      <c r="F61" s="139">
        <f ca="1"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209</v>
      </c>
      <c r="G61" s="139">
        <f ca="1"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21.145374449339194</v>
      </c>
      <c r="H61" s="139">
        <f ca="1"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9397.7720154400013</v>
      </c>
      <c r="I61" s="140">
        <f ca="1"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18</v>
      </c>
      <c r="J61" s="140">
        <f ca="1"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0</v>
      </c>
      <c r="K61" s="140">
        <f ca="1"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29</v>
      </c>
      <c r="L61" s="141">
        <f ca="1"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7.1374787969053832</v>
      </c>
      <c r="M61" s="141">
        <f ca="1"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6.2609326800943572</v>
      </c>
      <c r="N61" s="142">
        <f ca="1"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-54.856890161727058</v>
      </c>
      <c r="O61" s="141">
        <f ca="1"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13.068369915381643</v>
      </c>
      <c r="P61" s="141">
        <f ca="1"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12.227256907465087</v>
      </c>
      <c r="Q61" s="142">
        <f ca="1"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22.854043707130888</v>
      </c>
      <c r="R61" s="142">
        <f ca="1"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1.3679573382796197</v>
      </c>
      <c r="S61" s="142">
        <f ca="1"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11.565495207667736</v>
      </c>
      <c r="V61" s="46"/>
      <c r="W61" s="46">
        <f t="shared" si="15"/>
        <v>18</v>
      </c>
      <c r="X61" s="46"/>
      <c r="Y61" s="134">
        <f t="shared" ca="1" si="16"/>
        <v>0</v>
      </c>
      <c r="Z61" s="107" t="s">
        <v>170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PM UN Equity</v>
      </c>
      <c r="AE61" s="127">
        <f t="shared" ca="1" si="14"/>
        <v>6.364005962867596</v>
      </c>
      <c r="AF61" s="128" t="str">
        <f>IF(ISERROR(((VLOOKUP(AD61,'X1'!$B:$AO,6,FALSE))/(VLOOKUP(AD61,'X1'!$B:$AO,7,FALSE))-1))=TRUE," ",(((VLOOKUP(AD61,'X1'!$B:$AO,6,FALSE))/(VLOOKUP(AD61,'X1'!$B:$AO,7,FALSE))-1)))</f>
        <v xml:space="preserve"> </v>
      </c>
      <c r="AG61" s="128" t="str">
        <f>IF(ISERROR((((VLOOKUP(AD61,'X1'!$B:$G,2,FALSE))-(VLOOKUP(AD61,'X1'!$B:$G,3,FALSE)))*100)/(VLOOKUP(AD61,'X1'!$B:$G,5,FALSE)))=TRUE," ",((((VLOOKUP(AD61,'X1'!$B:$G,2,FALSE))-(VLOOKUP(AD61,'X1'!$B:$G,3,FALSE)))*100)/(VLOOKUP(AD61,'X1'!$B:$G,5,FALSE))))</f>
        <v xml:space="preserve"> </v>
      </c>
      <c r="AH61" s="128" t="str">
        <f>IF(ISERROR(((VLOOKUP(AD61,'X1'!$B:$AZ,42,FALSE))))=TRUE," ",(((VLOOKUP(AD61,'X1'!$B:$AZ,42,FALSE)))))</f>
        <v xml:space="preserve"> </v>
      </c>
      <c r="AI61" s="128" t="str">
        <f>IF(ISERROR(((VLOOKUP(AD61,'X1'!$B:$AZ,43,FALSE))))=TRUE," ",(((VLOOKUP(AD61,'X1'!$B:$AZ,43,FALSE)))))</f>
        <v xml:space="preserve"> </v>
      </c>
      <c r="AJ61" s="128" t="str">
        <f>IF(ISERROR(((VLOOKUP(AD61,'X1'!$B:$AZ,15,FALSE))))=TRUE," ",(((VLOOKUP(AD61,'X1'!$B:$AZ,15,FALSE)))))</f>
        <v xml:space="preserve"> </v>
      </c>
      <c r="AK61" s="128" t="str">
        <f>IF(ISERROR(((VLOOKUP(AD61,'X1'!$B:$AZ,14,FALSE))))=TRUE," ",(((VLOOKUP(AD61,'X1'!$B:$AZ,14,FALSE)))))</f>
        <v xml:space="preserve"> </v>
      </c>
      <c r="AL61" s="128">
        <f ca="1">IF(ISERROR(((VLOOKUP(AD61,'X2'!$B:$AO,6,FALSE))/(VLOOKUP(AD61,'X2'!$B:$AO,7,FALSE))-1))=TRUE," ",(((VLOOKUP(AD61,'X2'!$B:$AO,6,FALSE))/(VLOOKUP(AD61,'X2'!$B:$AO,7,FALSE))-1)))</f>
        <v>0.23322943488277526</v>
      </c>
      <c r="AM61" s="128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>47.61904761904762</v>
      </c>
      <c r="AN61" s="128">
        <f ca="1">IF(ISERROR(((VLOOKUP(AD61,'X2'!$B:$AZ,42,FALSE))))=TRUE," ",(((VLOOKUP(AD61,'X2'!$B:$AZ,42,FALSE)))))</f>
        <v>11.642024611354939</v>
      </c>
      <c r="AO61" s="128">
        <f ca="1">IF(ISERROR(((VLOOKUP(AD61,'X2'!$B:$AZ,43,FALSE))))=TRUE," ",(((VLOOKUP(AD61,'X2'!$B:$AZ,43,FALSE)))))</f>
        <v>-3.4301936229401031</v>
      </c>
      <c r="AP61" s="128">
        <f ca="1">IF(ISERROR(((VLOOKUP(AD61,'X2'!$B:$AZ,15,FALSE))))=TRUE," ",(((VLOOKUP(AD61,'X2'!$B:$AZ,15,FALSE)))))</f>
        <v>6.364005962867596</v>
      </c>
      <c r="AQ61" s="128">
        <f ca="1">IF(ISERROR(((VLOOKUP(AD61,'X2'!$B:$AZ,14,FALSE))))=TRUE," ",(((VLOOKUP(AD61,'X2'!$B:$AZ,14,FALSE)))))</f>
        <v>-11.439393939393941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2:67" ht="14.1" customHeight="1" x14ac:dyDescent="0.2">
      <c r="B62" s="138" t="str">
        <f>IF((IF($X$1=1,'X1'!B21,(IF($X$1=2,'X2'!B21,(IF($X$1=3,'X3'!B21,(IF($X$1=4,'X4'!B21,(IF($X$1=5,'X5'!B21,'X6'!B21))))))))))="","",(IF($X$1=1,'X1'!B21,(IF($X$1=2,'X2'!B21,(IF($X$1=3,'X3'!B21,(IF($X$1=4,'X4'!B21,(IF($X$1=5,'X5'!B21,'X6'!B21)))))))))))</f>
        <v>ADSK UW Equity</v>
      </c>
      <c r="C62" s="138" t="str">
        <f ca="1"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Autodesk Inc</v>
      </c>
      <c r="D62" s="138" t="str">
        <f ca="1"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Information Technology</v>
      </c>
      <c r="E62" s="139">
        <f ca="1"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141.72999999999999</v>
      </c>
      <c r="F62" s="139">
        <f ca="1"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164</v>
      </c>
      <c r="G62" s="139">
        <f ca="1"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15.71297537571439</v>
      </c>
      <c r="H62" s="139">
        <f ca="1"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31040.122326279998</v>
      </c>
      <c r="I62" s="140">
        <f ca="1"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18</v>
      </c>
      <c r="J62" s="140">
        <f ca="1"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2</v>
      </c>
      <c r="K62" s="140">
        <f ca="1"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25</v>
      </c>
      <c r="L62" s="141" t="str">
        <f ca="1"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NA</v>
      </c>
      <c r="M62" s="141" t="str">
        <f ca="1"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NA</v>
      </c>
      <c r="N62" s="142" t="str">
        <f ca="1"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 xml:space="preserve"> </v>
      </c>
      <c r="O62" s="141" t="str">
        <f ca="1"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NA</v>
      </c>
      <c r="P62" s="141">
        <f ca="1"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33.500816874180067</v>
      </c>
      <c r="Q62" s="142" t="str">
        <f ca="1"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 xml:space="preserve"> </v>
      </c>
      <c r="R62" s="142">
        <f ca="1"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0</v>
      </c>
      <c r="S62" s="142">
        <f ca="1"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568.88888888888891</v>
      </c>
      <c r="V62" s="46"/>
      <c r="W62" s="46">
        <f t="shared" si="15"/>
        <v>19</v>
      </c>
      <c r="X62" s="46"/>
      <c r="Y62" s="148">
        <f ca="1">IF($Z$41="A",((Y61+$Z$42)+0.0001),IF($Z$41="B",0,Y61+$AE$43))</f>
        <v>0</v>
      </c>
      <c r="Z62" s="107" t="s">
        <v>170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PPL UN Equity</v>
      </c>
      <c r="AE62" s="127">
        <f t="shared" ca="1" si="14"/>
        <v>5.6168939142001992</v>
      </c>
      <c r="AF62" s="128" t="str">
        <f>IF(ISERROR(((VLOOKUP(AD62,'X1'!$B:$AO,6,FALSE))/(VLOOKUP(AD62,'X1'!$B:$AO,7,FALSE))-1))=TRUE," ",(((VLOOKUP(AD62,'X1'!$B:$AO,6,FALSE))/(VLOOKUP(AD62,'X1'!$B:$AO,7,FALSE))-1)))</f>
        <v xml:space="preserve"> </v>
      </c>
      <c r="AG62" s="128" t="str">
        <f>IF(ISERROR((((VLOOKUP(AD62,'X1'!$B:$G,2,FALSE))-(VLOOKUP(AD62,'X1'!$B:$G,3,FALSE)))*100)/(VLOOKUP(AD62,'X1'!$B:$G,5,FALSE)))=TRUE," ",((((VLOOKUP(AD62,'X1'!$B:$G,2,FALSE))-(VLOOKUP(AD62,'X1'!$B:$G,3,FALSE)))*100)/(VLOOKUP(AD62,'X1'!$B:$G,5,FALSE))))</f>
        <v xml:space="preserve"> </v>
      </c>
      <c r="AH62" s="128" t="str">
        <f>IF(ISERROR(((VLOOKUP(AD62,'X1'!$B:$AZ,42,FALSE))))=TRUE," ",(((VLOOKUP(AD62,'X1'!$B:$AZ,42,FALSE)))))</f>
        <v xml:space="preserve"> </v>
      </c>
      <c r="AI62" s="128" t="str">
        <f>IF(ISERROR(((VLOOKUP(AD62,'X1'!$B:$AZ,43,FALSE))))=TRUE," ",(((VLOOKUP(AD62,'X1'!$B:$AZ,43,FALSE)))))</f>
        <v xml:space="preserve"> </v>
      </c>
      <c r="AJ62" s="128" t="str">
        <f>IF(ISERROR(((VLOOKUP(AD62,'X1'!$B:$AZ,15,FALSE))))=TRUE," ",(((VLOOKUP(AD62,'X1'!$B:$AZ,15,FALSE)))))</f>
        <v xml:space="preserve"> </v>
      </c>
      <c r="AK62" s="128" t="str">
        <f>IF(ISERROR(((VLOOKUP(AD62,'X1'!$B:$AZ,14,FALSE))))=TRUE," ",(((VLOOKUP(AD62,'X1'!$B:$AZ,14,FALSE)))))</f>
        <v xml:space="preserve"> </v>
      </c>
      <c r="AL62" s="128">
        <f ca="1">IF(ISERROR(((VLOOKUP(AD62,'X2'!$B:$AO,6,FALSE))/(VLOOKUP(AD62,'X2'!$B:$AO,7,FALSE))-1))=TRUE," ",(((VLOOKUP(AD62,'X2'!$B:$AO,6,FALSE))/(VLOOKUP(AD62,'X2'!$B:$AO,7,FALSE))-1)))</f>
        <v>1.429996674426337E-2</v>
      </c>
      <c r="AM62" s="128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>25</v>
      </c>
      <c r="AN62" s="128">
        <f ca="1">IF(ISERROR(((VLOOKUP(AD62,'X2'!$B:$AZ,42,FALSE))))=TRUE," ",(((VLOOKUP(AD62,'X2'!$B:$AZ,42,FALSE)))))</f>
        <v>21.958691688610209</v>
      </c>
      <c r="AO62" s="128">
        <f ca="1">IF(ISERROR(((VLOOKUP(AD62,'X2'!$B:$AZ,43,FALSE))))=TRUE," ",(((VLOOKUP(AD62,'X2'!$B:$AZ,43,FALSE)))))</f>
        <v>8.3966575849585112</v>
      </c>
      <c r="AP62" s="128">
        <f ca="1">IF(ISERROR(((VLOOKUP(AD62,'X2'!$B:$AZ,15,FALSE))))=TRUE," ",(((VLOOKUP(AD62,'X2'!$B:$AZ,15,FALSE)))))</f>
        <v>5.6168939142001992</v>
      </c>
      <c r="AQ62" s="128">
        <f ca="1">IF(ISERROR(((VLOOKUP(AD62,'X2'!$B:$AZ,14,FALSE))))=TRUE," ",(((VLOOKUP(AD62,'X2'!$B:$AZ,14,FALSE)))))</f>
        <v>-10.727272727272736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2:67" ht="14.1" customHeight="1" x14ac:dyDescent="0.2">
      <c r="B63" s="138" t="str">
        <f>IF((IF($X$1=1,'X1'!B22,(IF($X$1=2,'X2'!B22,(IF($X$1=3,'X3'!B22,(IF($X$1=4,'X4'!B22,(IF($X$1=5,'X5'!B22,'X6'!B22))))))))))="","",(IF($X$1=1,'X1'!B22,(IF($X$1=2,'X2'!B22,(IF($X$1=3,'X3'!B22,(IF($X$1=4,'X4'!B22,(IF($X$1=5,'X5'!B22,'X6'!B22)))))))))))</f>
        <v>AEE UN Equity</v>
      </c>
      <c r="C63" s="138" t="str">
        <f ca="1"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Ameren Corp</v>
      </c>
      <c r="D63" s="138" t="str">
        <f ca="1"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Utilities</v>
      </c>
      <c r="E63" s="139">
        <f ca="1"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67.239999999999995</v>
      </c>
      <c r="F63" s="139">
        <f ca="1"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67</v>
      </c>
      <c r="G63" s="139">
        <f ca="1"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-0.35693039857227493</v>
      </c>
      <c r="H63" s="139">
        <f ca="1"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16409.2482552</v>
      </c>
      <c r="I63" s="140">
        <f ca="1"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1</v>
      </c>
      <c r="J63" s="140">
        <f ca="1"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1</v>
      </c>
      <c r="K63" s="140">
        <f ca="1"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12</v>
      </c>
      <c r="L63" s="141">
        <f ca="1"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20.53756872327428</v>
      </c>
      <c r="M63" s="141">
        <f ca="1"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19.118566960477679</v>
      </c>
      <c r="N63" s="142">
        <f ca="1"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29.89596845987521</v>
      </c>
      <c r="O63" s="141">
        <f ca="1"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10.440836116264688</v>
      </c>
      <c r="P63" s="141">
        <f ca="1"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9.9264063969896501</v>
      </c>
      <c r="Q63" s="142">
        <f ca="1"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-1.8470593599574259</v>
      </c>
      <c r="R63" s="142">
        <f ca="1"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2.895597858417609</v>
      </c>
      <c r="S63" s="142">
        <f ca="1"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-18.974358974358978</v>
      </c>
      <c r="V63" s="46"/>
      <c r="W63" s="46">
        <f t="shared" si="15"/>
        <v>20</v>
      </c>
      <c r="X63" s="46"/>
      <c r="Y63" s="149">
        <f ca="1">IF($Z$41="A",0,IF($Z$41="B",$AE$40,Y62+$AE$43))</f>
        <v>5.2530476542297739</v>
      </c>
      <c r="Z63" s="107" t="s">
        <v>170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ca="1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2:67" ht="14.1" customHeight="1" x14ac:dyDescent="0.2">
      <c r="B64" s="138" t="str">
        <f>IF((IF($X$1=1,'X1'!B23,(IF($X$1=2,'X2'!B23,(IF($X$1=3,'X3'!B23,(IF($X$1=4,'X4'!B23,(IF($X$1=5,'X5'!B23,'X6'!B23))))))))))="","",(IF($X$1=1,'X1'!B23,(IF($X$1=2,'X2'!B23,(IF($X$1=3,'X3'!B23,(IF($X$1=4,'X4'!B23,(IF($X$1=5,'X5'!B23,'X6'!B23)))))))))))</f>
        <v>AEP UN Equity</v>
      </c>
      <c r="C64" s="138" t="str">
        <f ca="1"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American Electric Power Co Inc</v>
      </c>
      <c r="D64" s="138" t="str">
        <f ca="1"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Utilities</v>
      </c>
      <c r="E64" s="139">
        <f ca="1"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76.09</v>
      </c>
      <c r="F64" s="139">
        <f ca="1"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78</v>
      </c>
      <c r="G64" s="139">
        <f ca="1"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2.5101853068734359</v>
      </c>
      <c r="H64" s="139">
        <f ca="1"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37520.650646430004</v>
      </c>
      <c r="I64" s="140">
        <f ca="1"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12</v>
      </c>
      <c r="J64" s="140">
        <f ca="1"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1</v>
      </c>
      <c r="K64" s="140">
        <f ca="1"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20</v>
      </c>
      <c r="L64" s="141">
        <f ca="1"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18.468446601941746</v>
      </c>
      <c r="M64" s="141">
        <f ca="1"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17.372146118721464</v>
      </c>
      <c r="N64" s="142">
        <f ca="1"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16.809189521545708</v>
      </c>
      <c r="O64" s="141">
        <f ca="1"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10.847550993174584</v>
      </c>
      <c r="P64" s="141">
        <f ca="1"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10.246161871826674</v>
      </c>
      <c r="Q64" s="142">
        <f ca="1"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1.9764142322170164</v>
      </c>
      <c r="R64" s="142">
        <f ca="1"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3.5313444605072943</v>
      </c>
      <c r="S64" s="142">
        <f ca="1"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-17.647058823529402</v>
      </c>
      <c r="V64" s="46"/>
      <c r="W64" s="46">
        <f t="shared" si="15"/>
        <v>21</v>
      </c>
      <c r="X64" s="46"/>
      <c r="Y64" s="150">
        <f ca="1">IF($Z$41="A",0,IF($Z$41="B",Y63+$Z$42,Y63+$AE$43))</f>
        <v>5.7466906092799119</v>
      </c>
      <c r="Z64" s="107" t="s">
        <v>170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ca="1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2:67" ht="14.1" customHeight="1" x14ac:dyDescent="0.2">
      <c r="B65" s="138" t="str">
        <f>IF((IF($X$1=1,'X1'!B24,(IF($X$1=2,'X2'!B24,(IF($X$1=3,'X3'!B24,(IF($X$1=4,'X4'!B24,(IF($X$1=5,'X5'!B24,'X6'!B24))))))))))="","",(IF($X$1=1,'X1'!B24,(IF($X$1=2,'X2'!B24,(IF($X$1=3,'X3'!B24,(IF($X$1=4,'X4'!B24,(IF($X$1=5,'X5'!B24,'X6'!B24)))))))))))</f>
        <v>AES UN Equity</v>
      </c>
      <c r="C65" s="138" t="str">
        <f ca="1"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AES Corp/VA</v>
      </c>
      <c r="D65" s="138" t="str">
        <f ca="1"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Utilities</v>
      </c>
      <c r="E65" s="139">
        <f ca="1"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15.55</v>
      </c>
      <c r="F65" s="139">
        <f ca="1"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16</v>
      </c>
      <c r="G65" s="139">
        <f ca="1"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2.8938906752411508</v>
      </c>
      <c r="H65" s="139">
        <f ca="1"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10298.725798449999</v>
      </c>
      <c r="I65" s="140">
        <f ca="1"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4</v>
      </c>
      <c r="J65" s="140">
        <f ca="1"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1</v>
      </c>
      <c r="K65" s="140">
        <f ca="1"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11</v>
      </c>
      <c r="L65" s="141">
        <f ca="1"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11.852134146341463</v>
      </c>
      <c r="M65" s="141">
        <f ca="1"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10.989399293286219</v>
      </c>
      <c r="N65" s="142">
        <f ca="1"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-25.037648613650841</v>
      </c>
      <c r="O65" s="141">
        <f ca="1"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7.9806647069501802</v>
      </c>
      <c r="P65" s="141">
        <f ca="1"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7.5658732031496871</v>
      </c>
      <c r="Q65" s="142">
        <f ca="1"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-24.974810395778313</v>
      </c>
      <c r="R65" s="142">
        <f ca="1"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3.5884244372990355</v>
      </c>
      <c r="S65" s="142">
        <f ca="1"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-24.186046511627904</v>
      </c>
      <c r="V65" s="46"/>
      <c r="W65" s="46">
        <f t="shared" si="15"/>
        <v>22</v>
      </c>
      <c r="X65" s="46"/>
      <c r="Y65" s="150">
        <f t="shared" ref="Y65:Y79" ca="1" si="18">IF($Z$41="A",0,IF($Z$41="B",Y64+$Z$42,Y64+$AE$43))</f>
        <v>6.2403335643300499</v>
      </c>
      <c r="Z65" s="107" t="s">
        <v>170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ca="1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2:67" ht="14.1" customHeight="1" x14ac:dyDescent="0.2">
      <c r="B66" s="138" t="str">
        <f>IF((IF($X$1=1,'X1'!B25,(IF($X$1=2,'X2'!B25,(IF($X$1=3,'X3'!B25,(IF($X$1=4,'X4'!B25,(IF($X$1=5,'X5'!B25,'X6'!B25))))))))))="","",(IF($X$1=1,'X1'!B25,(IF($X$1=2,'X2'!B25,(IF($X$1=3,'X3'!B25,(IF($X$1=4,'X4'!B25,(IF($X$1=5,'X5'!B25,'X6'!B25)))))))))))</f>
        <v>AET UN Equity</v>
      </c>
      <c r="C66" s="138" t="str">
        <f ca="1"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>Aetna Inc</v>
      </c>
      <c r="D66" s="138" t="str">
        <f ca="1"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>Health Care</v>
      </c>
      <c r="E66" s="139" t="str">
        <f ca="1"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>#N/A N/A</v>
      </c>
      <c r="F66" s="139">
        <f ca="1"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>206</v>
      </c>
      <c r="G66" s="139" t="str">
        <f ca="1"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9" t="str">
        <f ca="1"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>#N/A N/A</v>
      </c>
      <c r="I66" s="140">
        <f ca="1"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>1</v>
      </c>
      <c r="J66" s="140">
        <f ca="1"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>1</v>
      </c>
      <c r="K66" s="140">
        <f ca="1"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>5</v>
      </c>
      <c r="L66" s="141" t="str">
        <f ca="1"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>NA</v>
      </c>
      <c r="M66" s="141" t="str">
        <f ca="1"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>NA</v>
      </c>
      <c r="N66" s="142" t="str">
        <f ca="1"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1" t="str">
        <f ca="1"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>NA</v>
      </c>
      <c r="P66" s="141" t="str">
        <f ca="1"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>NA</v>
      </c>
      <c r="Q66" s="142" t="str">
        <f ca="1"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2" t="str">
        <f ca="1"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2">
        <f ca="1"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>41.44</v>
      </c>
      <c r="V66" s="46"/>
      <c r="W66" s="46">
        <f t="shared" si="15"/>
        <v>23</v>
      </c>
      <c r="X66" s="46"/>
      <c r="Y66" s="150">
        <f t="shared" ca="1" si="18"/>
        <v>6.7339765193801879</v>
      </c>
      <c r="Z66" s="107" t="s">
        <v>170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ca="1" si="14"/>
        <v xml:space="preserve"> </v>
      </c>
      <c r="AF66" s="151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1" t="str">
        <f>IF(ISERROR(((VLOOKUP(AD66,'X1'!$B:$AZ,42,FALSE))))=TRUE," ",(((VLOOKUP(AD66,'X1'!$B:$AZ,42,FALSE)))))</f>
        <v xml:space="preserve"> </v>
      </c>
      <c r="AI66" s="151" t="str">
        <f>IF(ISERROR(((VLOOKUP(AD66,'X1'!$B:$AZ,43,FALSE))))=TRUE," ",(((VLOOKUP(AD66,'X1'!$B:$AZ,43,FALSE)))))</f>
        <v xml:space="preserve"> </v>
      </c>
      <c r="AJ66" s="151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2:67" ht="14.1" customHeight="1" x14ac:dyDescent="0.2">
      <c r="B67" s="138" t="str">
        <f>IF((IF($X$1=1,'X1'!B26,(IF($X$1=2,'X2'!B26,(IF($X$1=3,'X3'!B26,(IF($X$1=4,'X4'!B26,(IF($X$1=5,'X5'!B26,'X6'!B26))))))))))="","",(IF($X$1=1,'X1'!B26,(IF($X$1=2,'X2'!B26,(IF($X$1=3,'X3'!B26,(IF($X$1=4,'X4'!B26,(IF($X$1=5,'X5'!B26,'X6'!B26)))))))))))</f>
        <v>AFL UN Equity</v>
      </c>
      <c r="C67" s="138" t="str">
        <f ca="1"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>Aflac Inc</v>
      </c>
      <c r="D67" s="138" t="str">
        <f ca="1"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>Financials</v>
      </c>
      <c r="E67" s="139">
        <f ca="1"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>47.7</v>
      </c>
      <c r="F67" s="139">
        <f ca="1"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>46.5</v>
      </c>
      <c r="G67" s="139">
        <f ca="1"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>-2.5157232704402621</v>
      </c>
      <c r="H67" s="139">
        <f ca="1"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>36313.024756500003</v>
      </c>
      <c r="I67" s="140">
        <f ca="1"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>3</v>
      </c>
      <c r="J67" s="140">
        <f ca="1"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>2</v>
      </c>
      <c r="K67" s="140">
        <f ca="1"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>15</v>
      </c>
      <c r="L67" s="141">
        <f ca="1"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>11.335551330798479</v>
      </c>
      <c r="M67" s="141">
        <f ca="1"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>10.900365630712979</v>
      </c>
      <c r="N67" s="142">
        <f ca="1"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>-28.304930443298058</v>
      </c>
      <c r="O67" s="141" t="str">
        <f ca="1"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>NA</v>
      </c>
      <c r="P67" s="141" t="str">
        <f ca="1"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>NA</v>
      </c>
      <c r="Q67" s="142" t="str">
        <f ca="1"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2">
        <f ca="1"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>2.3459119496855347</v>
      </c>
      <c r="S67" s="142">
        <f ca="1"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>17.875000000000004</v>
      </c>
      <c r="V67" s="46"/>
      <c r="W67" s="46">
        <f t="shared" si="15"/>
        <v>24</v>
      </c>
      <c r="X67" s="46"/>
      <c r="Y67" s="150">
        <f t="shared" ca="1" si="18"/>
        <v>7.2276194744303259</v>
      </c>
      <c r="Z67" s="108" t="s">
        <v>170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ca="1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2:67" ht="14.1" customHeight="1" x14ac:dyDescent="0.2">
      <c r="B68" s="138" t="str">
        <f>IF((IF($X$1=1,'X1'!B27,(IF($X$1=2,'X2'!B27,(IF($X$1=3,'X3'!B27,(IF($X$1=4,'X4'!B27,(IF($X$1=5,'X5'!B27,'X6'!B27))))))))))="","",(IF($X$1=1,'X1'!B27,(IF($X$1=2,'X2'!B27,(IF($X$1=3,'X3'!B27,(IF($X$1=4,'X4'!B27,(IF($X$1=5,'X5'!B27,'X6'!B27)))))))))))</f>
        <v>AGN UN Equity</v>
      </c>
      <c r="C68" s="138" t="str">
        <f ca="1"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>Allergan PLC</v>
      </c>
      <c r="D68" s="138" t="str">
        <f ca="1"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>Health Care</v>
      </c>
      <c r="E68" s="139">
        <f ca="1"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>160.22</v>
      </c>
      <c r="F68" s="139">
        <f ca="1"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>204</v>
      </c>
      <c r="G68" s="139">
        <f ca="1"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>27.324928223692414</v>
      </c>
      <c r="H68" s="139">
        <f ca="1"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>54039.955229439998</v>
      </c>
      <c r="I68" s="140">
        <f ca="1"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>17</v>
      </c>
      <c r="J68" s="140">
        <f ca="1"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>0</v>
      </c>
      <c r="K68" s="140">
        <f ca="1"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>23</v>
      </c>
      <c r="L68" s="141">
        <f ca="1"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>9.8318605792832603</v>
      </c>
      <c r="M68" s="141">
        <f ca="1"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>8.9588458957727575</v>
      </c>
      <c r="N68" s="142">
        <f ca="1"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>-37.815470325795239</v>
      </c>
      <c r="O68" s="141">
        <f ca="1"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>10.413472176804012</v>
      </c>
      <c r="P68" s="141">
        <f ca="1"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>9.7675261062736336</v>
      </c>
      <c r="Q68" s="142">
        <f ca="1"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>-2.1043041912767735</v>
      </c>
      <c r="R68" s="142">
        <f ca="1"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>1.8686805642241919</v>
      </c>
      <c r="S68" s="142">
        <f ca="1"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>-14.444444444444443</v>
      </c>
      <c r="V68" s="46"/>
      <c r="W68" s="46">
        <f t="shared" si="15"/>
        <v>25</v>
      </c>
      <c r="X68" s="46"/>
      <c r="Y68" s="150">
        <f t="shared" ca="1" si="18"/>
        <v>7.7212624294804639</v>
      </c>
      <c r="Z68" s="108" t="s">
        <v>170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ca="1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2:67" ht="14.1" customHeight="1" x14ac:dyDescent="0.2">
      <c r="B69" s="138" t="str">
        <f>IF((IF($X$1=1,'X1'!B28,(IF($X$1=2,'X2'!B28,(IF($X$1=3,'X3'!B28,(IF($X$1=4,'X4'!B28,(IF($X$1=5,'X5'!B28,'X6'!B28))))))))))="","",(IF($X$1=1,'X1'!B28,(IF($X$1=2,'X2'!B28,(IF($X$1=3,'X3'!B28,(IF($X$1=4,'X4'!B28,(IF($X$1=5,'X5'!B28,'X6'!B28)))))))))))</f>
        <v>AIG UN Equity</v>
      </c>
      <c r="C69" s="138" t="str">
        <f ca="1"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>American International Group I</v>
      </c>
      <c r="D69" s="138" t="str">
        <f ca="1"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>Financials</v>
      </c>
      <c r="E69" s="139">
        <f ca="1"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>44.16</v>
      </c>
      <c r="F69" s="139">
        <f ca="1"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>52</v>
      </c>
      <c r="G69" s="139">
        <f ca="1"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>17.753623188405811</v>
      </c>
      <c r="H69" s="139">
        <f ca="1"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>39066.076435199997</v>
      </c>
      <c r="I69" s="140">
        <f ca="1"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>13</v>
      </c>
      <c r="J69" s="140">
        <f ca="1"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>0</v>
      </c>
      <c r="K69" s="140">
        <f ca="1"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>19</v>
      </c>
      <c r="L69" s="141">
        <f ca="1"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>9.4017457951884165</v>
      </c>
      <c r="M69" s="141">
        <f ca="1"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>8.2712118374227366</v>
      </c>
      <c r="N69" s="142">
        <f ca="1"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>-40.535859344656799</v>
      </c>
      <c r="O69" s="141">
        <f ca="1"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>9.2942651416688324</v>
      </c>
      <c r="P69" s="141">
        <f ca="1"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>8.531385826771654</v>
      </c>
      <c r="Q69" s="142">
        <f ca="1"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>-12.625823776514977</v>
      </c>
      <c r="R69" s="142">
        <f ca="1"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>3.1114130434782612</v>
      </c>
      <c r="S69" s="142">
        <f ca="1"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>-26.666666666666661</v>
      </c>
      <c r="V69" s="46"/>
      <c r="W69" s="46">
        <f t="shared" si="15"/>
        <v>26</v>
      </c>
      <c r="X69" s="46"/>
      <c r="Y69" s="150">
        <f t="shared" ca="1" si="18"/>
        <v>8.2149053845306028</v>
      </c>
      <c r="Z69" s="108" t="s">
        <v>170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ca="1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2:67" ht="14.1" customHeight="1" x14ac:dyDescent="0.2">
      <c r="B70" s="138" t="str">
        <f>IF((IF($X$1=1,'X1'!B29,(IF($X$1=2,'X2'!B29,(IF($X$1=3,'X3'!B29,(IF($X$1=4,'X4'!B29,(IF($X$1=5,'X5'!B29,'X6'!B29))))))))))="","",(IF($X$1=1,'X1'!B29,(IF($X$1=2,'X2'!B29,(IF($X$1=3,'X3'!B29,(IF($X$1=4,'X4'!B29,(IF($X$1=5,'X5'!B29,'X6'!B29)))))))))))</f>
        <v>AIV UN Equity</v>
      </c>
      <c r="C70" s="138" t="str">
        <f ca="1"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>Apartment Investment &amp; Managem</v>
      </c>
      <c r="D70" s="138" t="str">
        <f ca="1"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>Real Estate</v>
      </c>
      <c r="E70" s="139">
        <f ca="1"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>46.99</v>
      </c>
      <c r="F70" s="139">
        <f ca="1"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>47</v>
      </c>
      <c r="G70" s="139">
        <f ca="1"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>2.1281123643324129E-2</v>
      </c>
      <c r="H70" s="139">
        <f ca="1"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>7313.7231195400009</v>
      </c>
      <c r="I70" s="140">
        <f ca="1"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>5</v>
      </c>
      <c r="J70" s="140">
        <f ca="1"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>1</v>
      </c>
      <c r="K70" s="140">
        <f ca="1"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>17</v>
      </c>
      <c r="L70" s="141" t="str">
        <f ca="1"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>NA</v>
      </c>
      <c r="M70" s="141" t="str">
        <f ca="1"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>NA</v>
      </c>
      <c r="N70" s="142" t="str">
        <f ca="1"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1">
        <f ca="1"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>19.261332145259257</v>
      </c>
      <c r="P70" s="141">
        <f ca="1"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>19.95944385026738</v>
      </c>
      <c r="Q70" s="142">
        <f ca="1"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>81.07327513326976</v>
      </c>
      <c r="R70" s="142">
        <f ca="1"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>3.3688018727388802</v>
      </c>
      <c r="S70" s="142">
        <f ca="1"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>-85.818720706794963</v>
      </c>
      <c r="V70" s="46"/>
      <c r="W70" s="46">
        <f t="shared" si="15"/>
        <v>27</v>
      </c>
      <c r="X70" s="46"/>
      <c r="Y70" s="150">
        <f t="shared" ca="1" si="18"/>
        <v>8.7085483395807408</v>
      </c>
      <c r="Z70" s="109" t="s">
        <v>170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ca="1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2:67" ht="14.1" customHeight="1" x14ac:dyDescent="0.2">
      <c r="B71" s="138" t="str">
        <f>IF((IF($X$1=1,'X1'!B30,(IF($X$1=2,'X2'!B30,(IF($X$1=3,'X3'!B30,(IF($X$1=4,'X4'!B30,(IF($X$1=5,'X5'!B30,'X6'!B30))))))))))="","",(IF($X$1=1,'X1'!B30,(IF($X$1=2,'X2'!B30,(IF($X$1=3,'X3'!B30,(IF($X$1=4,'X4'!B30,(IF($X$1=5,'X5'!B30,'X6'!B30)))))))))))</f>
        <v>AIZ UN Equity</v>
      </c>
      <c r="C71" s="138" t="str">
        <f ca="1"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>Assurant Inc</v>
      </c>
      <c r="D71" s="138" t="str">
        <f ca="1"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>Financials</v>
      </c>
      <c r="E71" s="139">
        <f ca="1"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>96.38</v>
      </c>
      <c r="F71" s="139">
        <f ca="1"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>130</v>
      </c>
      <c r="G71" s="139">
        <f ca="1"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>34.882755758456121</v>
      </c>
      <c r="H71" s="139">
        <f ca="1"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>5980.7582553000002</v>
      </c>
      <c r="I71" s="140">
        <f ca="1"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>4</v>
      </c>
      <c r="J71" s="140">
        <f ca="1"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>0</v>
      </c>
      <c r="K71" s="140">
        <f ca="1"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>4</v>
      </c>
      <c r="L71" s="141">
        <f ca="1"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>11.256715720626023</v>
      </c>
      <c r="M71" s="141">
        <f ca="1"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>9.5284231339594658</v>
      </c>
      <c r="N71" s="142">
        <f ca="1"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>-28.803549733169088</v>
      </c>
      <c r="O71" s="141" t="str">
        <f ca="1"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>NA</v>
      </c>
      <c r="P71" s="141" t="str">
        <f ca="1"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>NA</v>
      </c>
      <c r="Q71" s="142" t="str">
        <f ca="1"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2">
        <f ca="1"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>2.5627723594106664</v>
      </c>
      <c r="S71" s="142">
        <f ca="1"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>-69.130434782608702</v>
      </c>
      <c r="V71" s="46"/>
      <c r="W71" s="46">
        <f t="shared" si="15"/>
        <v>28</v>
      </c>
      <c r="X71" s="46"/>
      <c r="Y71" s="150">
        <f t="shared" ca="1" si="18"/>
        <v>9.2021912946308788</v>
      </c>
      <c r="Z71" s="152" t="s">
        <v>170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ca="1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2:67" ht="14.1" customHeight="1" x14ac:dyDescent="0.2">
      <c r="B72" s="138" t="str">
        <f>IF((IF($X$1=1,'X1'!B31,(IF($X$1=2,'X2'!B31,(IF($X$1=3,'X3'!B31,(IF($X$1=4,'X4'!B31,(IF($X$1=5,'X5'!B31,'X6'!B31))))))))))="","",(IF($X$1=1,'X1'!B31,(IF($X$1=2,'X2'!B31,(IF($X$1=3,'X3'!B31,(IF($X$1=4,'X4'!B31,(IF($X$1=5,'X5'!B31,'X6'!B31)))))))))))</f>
        <v>AJG UN Equity</v>
      </c>
      <c r="C72" s="138" t="str">
        <f ca="1"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>Arthur J Gallagher &amp; Co</v>
      </c>
      <c r="D72" s="138" t="str">
        <f ca="1"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>Financials</v>
      </c>
      <c r="E72" s="139">
        <f ca="1"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>74.41</v>
      </c>
      <c r="F72" s="139">
        <f ca="1"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>81.5</v>
      </c>
      <c r="G72" s="139">
        <f ca="1"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>9.5282892084397339</v>
      </c>
      <c r="H72" s="139">
        <f ca="1"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>13665.545319999999</v>
      </c>
      <c r="I72" s="140">
        <f ca="1"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>7</v>
      </c>
      <c r="J72" s="140">
        <f ca="1"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>0</v>
      </c>
      <c r="K72" s="140">
        <f ca="1"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>15</v>
      </c>
      <c r="L72" s="141">
        <f ca="1"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>19.0550576184379</v>
      </c>
      <c r="M72" s="141">
        <f ca="1"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>17.172859450726978</v>
      </c>
      <c r="N72" s="142">
        <f ca="1"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>20.519385559046842</v>
      </c>
      <c r="O72" s="141">
        <f ca="1"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>12.953833169774288</v>
      </c>
      <c r="P72" s="141">
        <f ca="1"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>11.538423076923078</v>
      </c>
      <c r="Q72" s="142">
        <f ca="1"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>21.777298677564772</v>
      </c>
      <c r="R72" s="142">
        <f ca="1"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>2.2819513506249161</v>
      </c>
      <c r="S72" s="142">
        <f ca="1"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>-37.195121951219505</v>
      </c>
      <c r="V72" s="46"/>
      <c r="W72" s="46">
        <f t="shared" si="15"/>
        <v>29</v>
      </c>
      <c r="X72" s="46"/>
      <c r="Y72" s="150">
        <f t="shared" ca="1" si="18"/>
        <v>9.6958342496810168</v>
      </c>
      <c r="Z72" s="110" t="s">
        <v>170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ca="1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2:67" ht="14.1" customHeight="1" x14ac:dyDescent="0.2">
      <c r="B73" s="138" t="str">
        <f>IF((IF($X$1=1,'X1'!B32,(IF($X$1=2,'X2'!B32,(IF($X$1=3,'X3'!B32,(IF($X$1=4,'X4'!B32,(IF($X$1=5,'X5'!B32,'X6'!B32))))))))))="","",(IF($X$1=1,'X1'!B32,(IF($X$1=2,'X2'!B32,(IF($X$1=3,'X3'!B32,(IF($X$1=4,'X4'!B32,(IF($X$1=5,'X5'!B32,'X6'!B32)))))))))))</f>
        <v>AKAM UW Equity</v>
      </c>
      <c r="C73" s="138" t="str">
        <f ca="1"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>Akamai Technologies Inc</v>
      </c>
      <c r="D73" s="138" t="str">
        <f ca="1"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>Information Technology</v>
      </c>
      <c r="E73" s="139">
        <f ca="1"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>65.790000000000006</v>
      </c>
      <c r="F73" s="139">
        <f ca="1"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>80.5</v>
      </c>
      <c r="G73" s="139">
        <f ca="1"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>22.359021127830971</v>
      </c>
      <c r="H73" s="139">
        <f ca="1"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>10714.955850540002</v>
      </c>
      <c r="I73" s="140">
        <f ca="1"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>15</v>
      </c>
      <c r="J73" s="140">
        <f ca="1"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>2</v>
      </c>
      <c r="K73" s="140">
        <f ca="1"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>24</v>
      </c>
      <c r="L73" s="141">
        <f ca="1"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>16.224414303329226</v>
      </c>
      <c r="M73" s="141">
        <f ca="1"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>14.421306444541868</v>
      </c>
      <c r="N73" s="142">
        <f ca="1"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>2.6161390874317458</v>
      </c>
      <c r="O73" s="141">
        <f ca="1"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>8.5292407610699517</v>
      </c>
      <c r="P73" s="141">
        <f ca="1"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>7.6495380923815235</v>
      </c>
      <c r="Q73" s="142">
        <f ca="1"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>-19.817718350947899</v>
      </c>
      <c r="R73" s="142" t="str">
        <f ca="1"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2">
        <f ca="1"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>44.927536231884069</v>
      </c>
      <c r="V73" s="46"/>
      <c r="W73" s="46">
        <f t="shared" si="15"/>
        <v>30</v>
      </c>
      <c r="X73" s="46"/>
      <c r="Y73" s="150">
        <f t="shared" ca="1" si="18"/>
        <v>10.189477204731155</v>
      </c>
      <c r="Z73" s="111" t="s">
        <v>170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ca="1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2:67" ht="14.1" customHeight="1" x14ac:dyDescent="0.2">
      <c r="B74" s="138" t="str">
        <f>IF((IF($X$1=1,'X1'!B33,(IF($X$1=2,'X2'!B33,(IF($X$1=3,'X3'!B33,(IF($X$1=4,'X4'!B33,(IF($X$1=5,'X5'!B33,'X6'!B33))))))))))="","",(IF($X$1=1,'X1'!B33,(IF($X$1=2,'X2'!B33,(IF($X$1=3,'X3'!B33,(IF($X$1=4,'X4'!B33,(IF($X$1=5,'X5'!B33,'X6'!B33)))))))))))</f>
        <v>ALB UN Equity</v>
      </c>
      <c r="C74" s="138" t="str">
        <f ca="1"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>Albemarle Corp</v>
      </c>
      <c r="D74" s="138" t="str">
        <f ca="1"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>Materials</v>
      </c>
      <c r="E74" s="139">
        <f ca="1"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>76.63</v>
      </c>
      <c r="F74" s="139">
        <f ca="1"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>112.25</v>
      </c>
      <c r="G74" s="139">
        <f ca="1"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>46.483100613336823</v>
      </c>
      <c r="H74" s="139">
        <f ca="1"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>8138.5569675499992</v>
      </c>
      <c r="I74" s="140">
        <f ca="1"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>17</v>
      </c>
      <c r="J74" s="140">
        <f ca="1"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>2</v>
      </c>
      <c r="K74" s="140">
        <f ca="1"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>26</v>
      </c>
      <c r="L74" s="141">
        <f ca="1"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>12.417760492626801</v>
      </c>
      <c r="M74" s="141">
        <f ca="1"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>11.249266001174396</v>
      </c>
      <c r="N74" s="142">
        <f ca="1"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>-21.460176371092178</v>
      </c>
      <c r="O74" s="141">
        <f ca="1"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>8.3370240949893493</v>
      </c>
      <c r="P74" s="141">
        <f ca="1"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>7.5801386583499752</v>
      </c>
      <c r="Q74" s="142">
        <f ca="1"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>-21.624722196784141</v>
      </c>
      <c r="R74" s="142">
        <f ca="1"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>1.8374004958893382</v>
      </c>
      <c r="S74" s="142">
        <f ca="1"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>9.5522388059701413</v>
      </c>
      <c r="V74" s="46"/>
      <c r="W74" s="46">
        <f t="shared" si="15"/>
        <v>31</v>
      </c>
      <c r="X74" s="46"/>
      <c r="Y74" s="150">
        <f t="shared" ca="1" si="18"/>
        <v>10.683120159781293</v>
      </c>
      <c r="Z74" s="153" t="s">
        <v>170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ca="1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2:67" ht="14.1" customHeight="1" x14ac:dyDescent="0.2">
      <c r="B75" s="138" t="str">
        <f>IF((IF($X$1=1,'X1'!B34,(IF($X$1=2,'X2'!B34,(IF($X$1=3,'X3'!B34,(IF($X$1=4,'X4'!B34,(IF($X$1=5,'X5'!B34,'X6'!B34))))))))))="","",(IF($X$1=1,'X1'!B34,(IF($X$1=2,'X2'!B34,(IF($X$1=3,'X3'!B34,(IF($X$1=4,'X4'!B34,(IF($X$1=5,'X5'!B34,'X6'!B34)))))))))))</f>
        <v>ALGN UW Equity</v>
      </c>
      <c r="C75" s="138" t="str">
        <f ca="1"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>Align Technology Inc</v>
      </c>
      <c r="D75" s="138" t="str">
        <f ca="1"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>Health Care</v>
      </c>
      <c r="E75" s="139">
        <f ca="1"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>220.09</v>
      </c>
      <c r="F75" s="139">
        <f ca="1"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>291</v>
      </c>
      <c r="G75" s="139">
        <f ca="1"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>32.218637829978647</v>
      </c>
      <c r="H75" s="139">
        <f ca="1"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>17603.762414289999</v>
      </c>
      <c r="I75" s="140">
        <f ca="1"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>15</v>
      </c>
      <c r="J75" s="140">
        <f ca="1"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>0</v>
      </c>
      <c r="K75" s="140">
        <f ca="1"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>17</v>
      </c>
      <c r="L75" s="141">
        <f ca="1"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>37.84215955983494</v>
      </c>
      <c r="M75" s="141">
        <f ca="1"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>30.034115720524017</v>
      </c>
      <c r="N75" s="142">
        <f ca="1"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>139.34400565473584</v>
      </c>
      <c r="O75" s="141">
        <f ca="1"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>26.348173052170594</v>
      </c>
      <c r="P75" s="141">
        <f ca="1"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>20.952946704172827</v>
      </c>
      <c r="Q75" s="142">
        <f ca="1"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>147.69574359419124</v>
      </c>
      <c r="R75" s="142" t="str">
        <f ca="1"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2">
        <f ca="1"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>-2.8571428571428599</v>
      </c>
      <c r="V75" s="46"/>
      <c r="W75" s="46">
        <f t="shared" si="15"/>
        <v>32</v>
      </c>
      <c r="X75" s="46"/>
      <c r="Y75" s="150">
        <f t="shared" ca="1" si="18"/>
        <v>11.176763114831431</v>
      </c>
      <c r="Z75" s="112" t="s">
        <v>170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ca="1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2:67" ht="14.1" customHeight="1" x14ac:dyDescent="0.2">
      <c r="B76" s="138" t="str">
        <f>IF((IF($X$1=1,'X1'!B35,(IF($X$1=2,'X2'!B35,(IF($X$1=3,'X3'!B35,(IF($X$1=4,'X4'!B35,(IF($X$1=5,'X5'!B35,'X6'!B35))))))))))="","",(IF($X$1=1,'X1'!B35,(IF($X$1=2,'X2'!B35,(IF($X$1=3,'X3'!B35,(IF($X$1=4,'X4'!B35,(IF($X$1=5,'X5'!B35,'X6'!B35)))))))))))</f>
        <v>ALK UN Equity</v>
      </c>
      <c r="C76" s="138" t="str">
        <f ca="1"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>Alaska Air Group Inc</v>
      </c>
      <c r="D76" s="138" t="str">
        <f ca="1"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>Industrials</v>
      </c>
      <c r="E76" s="139">
        <f ca="1"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>64.86</v>
      </c>
      <c r="F76" s="139">
        <f ca="1"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>83</v>
      </c>
      <c r="G76" s="139">
        <f ca="1"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>27.967930928152953</v>
      </c>
      <c r="H76" s="139">
        <f ca="1"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>7994.5787399999999</v>
      </c>
      <c r="I76" s="140">
        <f ca="1"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>10</v>
      </c>
      <c r="J76" s="140">
        <f ca="1"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>0</v>
      </c>
      <c r="K76" s="140">
        <f ca="1"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>16</v>
      </c>
      <c r="L76" s="141">
        <f ca="1"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>9.8109211919528061</v>
      </c>
      <c r="M76" s="141">
        <f ca="1"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>8.8642886428864287</v>
      </c>
      <c r="N76" s="142">
        <f ca="1"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>-37.947907715677886</v>
      </c>
      <c r="O76" s="141">
        <f ca="1"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>5.518803038784486</v>
      </c>
      <c r="P76" s="141">
        <f ca="1"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>5.278500213548913</v>
      </c>
      <c r="Q76" s="142">
        <f ca="1"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>-48.118451334940218</v>
      </c>
      <c r="R76" s="142">
        <f ca="1"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>2.0289855072463769</v>
      </c>
      <c r="S76" s="142">
        <f ca="1"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>-14.939759036144579</v>
      </c>
      <c r="V76" s="46"/>
      <c r="W76" s="46">
        <f t="shared" si="15"/>
        <v>33</v>
      </c>
      <c r="X76" s="46"/>
      <c r="Y76" s="150">
        <f t="shared" ca="1" si="18"/>
        <v>11.670406069881569</v>
      </c>
      <c r="Z76" s="154" t="s">
        <v>170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ca="1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2:67" ht="14.1" customHeight="1" x14ac:dyDescent="0.2">
      <c r="B77" s="138" t="str">
        <f>IF((IF($X$1=1,'X1'!B36,(IF($X$1=2,'X2'!B36,(IF($X$1=3,'X3'!B36,(IF($X$1=4,'X4'!B36,(IF($X$1=5,'X5'!B36,'X6'!B36))))))))))="","",(IF($X$1=1,'X1'!B36,(IF($X$1=2,'X2'!B36,(IF($X$1=3,'X3'!B36,(IF($X$1=4,'X4'!B36,(IF($X$1=5,'X5'!B36,'X6'!B36)))))))))))</f>
        <v>ALL UN Equity</v>
      </c>
      <c r="C77" s="138" t="str">
        <f ca="1"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>Allstate Corp/The</v>
      </c>
      <c r="D77" s="138" t="str">
        <f ca="1"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>Financials</v>
      </c>
      <c r="E77" s="139">
        <f ca="1"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>85.7</v>
      </c>
      <c r="F77" s="139">
        <f ca="1"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>100</v>
      </c>
      <c r="G77" s="139">
        <f ca="1"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>16.686114352392067</v>
      </c>
      <c r="H77" s="139">
        <f ca="1"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>29518.702539000002</v>
      </c>
      <c r="I77" s="140">
        <f ca="1"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>11</v>
      </c>
      <c r="J77" s="140">
        <f ca="1"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>1</v>
      </c>
      <c r="K77" s="140">
        <f ca="1"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>22</v>
      </c>
      <c r="L77" s="141">
        <f ca="1"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>9.4842850818946438</v>
      </c>
      <c r="M77" s="141">
        <f ca="1"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>8.8096217105263168</v>
      </c>
      <c r="N77" s="142">
        <f ca="1"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>-40.013815049776738</v>
      </c>
      <c r="O77" s="141" t="str">
        <f ca="1"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>NA</v>
      </c>
      <c r="P77" s="141" t="str">
        <f ca="1"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>NA</v>
      </c>
      <c r="Q77" s="142" t="str">
        <f ca="1"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2">
        <f ca="1"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>2.2963827304550759</v>
      </c>
      <c r="S77" s="142">
        <f ca="1"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>-47.41626794258373</v>
      </c>
      <c r="V77" s="46"/>
      <c r="W77" s="46">
        <f t="shared" si="15"/>
        <v>34</v>
      </c>
      <c r="X77" s="46"/>
      <c r="Y77" s="150">
        <f t="shared" ca="1" si="18"/>
        <v>12.164049024931707</v>
      </c>
      <c r="Z77" s="113" t="s">
        <v>170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ca="1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2:67" ht="14.1" customHeight="1" x14ac:dyDescent="0.2">
      <c r="B78" s="138" t="str">
        <f>IF((IF($X$1=1,'X1'!B37,(IF($X$1=2,'X2'!B37,(IF($X$1=3,'X3'!B37,(IF($X$1=4,'X4'!B37,(IF($X$1=5,'X5'!B37,'X6'!B37))))))))))="","",(IF($X$1=1,'X1'!B37,(IF($X$1=2,'X2'!B37,(IF($X$1=3,'X3'!B37,(IF($X$1=4,'X4'!B37,(IF($X$1=5,'X5'!B37,'X6'!B37)))))))))))</f>
        <v>ALLE UN Equity</v>
      </c>
      <c r="C78" s="138" t="str">
        <f ca="1"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>Allegion PLC</v>
      </c>
      <c r="D78" s="138" t="str">
        <f ca="1"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>Industrials</v>
      </c>
      <c r="E78" s="139">
        <f ca="1"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>83.51</v>
      </c>
      <c r="F78" s="139">
        <f ca="1"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>93.5</v>
      </c>
      <c r="G78" s="139">
        <f ca="1"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>11.962639204885628</v>
      </c>
      <c r="H78" s="139">
        <f ca="1"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>7938.1067681300001</v>
      </c>
      <c r="I78" s="140">
        <f ca="1"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>7</v>
      </c>
      <c r="J78" s="140">
        <f ca="1"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>0</v>
      </c>
      <c r="K78" s="140">
        <f ca="1"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>12</v>
      </c>
      <c r="L78" s="141">
        <f ca="1"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>16.846883195481141</v>
      </c>
      <c r="M78" s="141">
        <f ca="1"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>15.559903111607976</v>
      </c>
      <c r="N78" s="142">
        <f ca="1"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>6.5531289362149581</v>
      </c>
      <c r="O78" s="141">
        <f ca="1"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>13.372439416351121</v>
      </c>
      <c r="P78" s="141">
        <f ca="1"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>12.422782192477928</v>
      </c>
      <c r="Q78" s="142">
        <f ca="1"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>25.712561487389074</v>
      </c>
      <c r="R78" s="142">
        <f ca="1"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>1.2297928391809363</v>
      </c>
      <c r="S78" s="142">
        <f ca="1"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>9.8198198198198181</v>
      </c>
      <c r="V78" s="46"/>
      <c r="W78" s="46">
        <f t="shared" si="15"/>
        <v>35</v>
      </c>
      <c r="X78" s="46"/>
      <c r="Y78" s="150">
        <f t="shared" ca="1" si="18"/>
        <v>12.657691979981845</v>
      </c>
      <c r="Z78" s="114" t="s">
        <v>170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ca="1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2:67" ht="14.1" customHeight="1" x14ac:dyDescent="0.2">
      <c r="B79" s="138" t="str">
        <f>IF((IF($X$1=1,'X1'!B38,(IF($X$1=2,'X2'!B38,(IF($X$1=3,'X3'!B38,(IF($X$1=4,'X4'!B38,(IF($X$1=5,'X5'!B38,'X6'!B38))))))))))="","",(IF($X$1=1,'X1'!B38,(IF($X$1=2,'X2'!B38,(IF($X$1=3,'X3'!B38,(IF($X$1=4,'X4'!B38,(IF($X$1=5,'X5'!B38,'X6'!B38)))))))))))</f>
        <v>ALXN UW Equity</v>
      </c>
      <c r="C79" s="138" t="str">
        <f ca="1"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>Alexion Pharmaceuticals Inc</v>
      </c>
      <c r="D79" s="138" t="str">
        <f ca="1"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>Health Care</v>
      </c>
      <c r="E79" s="139">
        <f ca="1"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>117.05</v>
      </c>
      <c r="F79" s="139">
        <f ca="1"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>165</v>
      </c>
      <c r="G79" s="139">
        <f ca="1"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>40.965399401964973</v>
      </c>
      <c r="H79" s="139">
        <f ca="1"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>26113.4607756</v>
      </c>
      <c r="I79" s="140">
        <f ca="1"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>17</v>
      </c>
      <c r="J79" s="140">
        <f ca="1"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>0</v>
      </c>
      <c r="K79" s="140">
        <f ca="1"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>19</v>
      </c>
      <c r="L79" s="141">
        <f ca="1"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>13.272479873001473</v>
      </c>
      <c r="M79" s="141">
        <f ca="1"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>11.367388559774691</v>
      </c>
      <c r="N79" s="142">
        <f ca="1"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>-16.054249156865829</v>
      </c>
      <c r="O79" s="141">
        <f ca="1"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>10.072772576770101</v>
      </c>
      <c r="P79" s="141">
        <f ca="1"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>8.6818407936879929</v>
      </c>
      <c r="Q79" s="142">
        <f ca="1"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>-5.3071767625760273</v>
      </c>
      <c r="R79" s="142">
        <f ca="1"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>0</v>
      </c>
      <c r="S79" s="142">
        <f ca="1"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>24.391891891891891</v>
      </c>
      <c r="V79" s="46"/>
      <c r="W79" s="46">
        <f t="shared" si="15"/>
        <v>36</v>
      </c>
      <c r="X79" s="46"/>
      <c r="Y79" s="150">
        <f t="shared" ca="1" si="18"/>
        <v>13.151334935031983</v>
      </c>
      <c r="Z79" s="115" t="s">
        <v>170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ca="1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2:67" ht="14.1" customHeight="1" x14ac:dyDescent="0.2">
      <c r="B80" s="138" t="str">
        <f>IF((IF($X$1=1,'X1'!B39,(IF($X$1=2,'X2'!B39,(IF($X$1=3,'X3'!B39,(IF($X$1=4,'X4'!B39,(IF($X$1=5,'X5'!B39,'X6'!B39))))))))))="","",(IF($X$1=1,'X1'!B39,(IF($X$1=2,'X2'!B39,(IF($X$1=3,'X3'!B39,(IF($X$1=4,'X4'!B39,(IF($X$1=5,'X5'!B39,'X6'!B39)))))))))))</f>
        <v>AMAT UW Equity</v>
      </c>
      <c r="C80" s="138" t="str">
        <f ca="1"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>Applied Materials Inc</v>
      </c>
      <c r="D80" s="138" t="str">
        <f ca="1"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>Information Technology</v>
      </c>
      <c r="E80" s="139">
        <f ca="1"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>35.71</v>
      </c>
      <c r="F80" s="139">
        <f ca="1"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>46</v>
      </c>
      <c r="G80" s="139">
        <f ca="1"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>28.815457854942593</v>
      </c>
      <c r="H80" s="139">
        <f ca="1"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>34231.823581030003</v>
      </c>
      <c r="I80" s="140">
        <f ca="1"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>18</v>
      </c>
      <c r="J80" s="140">
        <f ca="1"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>0</v>
      </c>
      <c r="K80" s="140">
        <f ca="1"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>28</v>
      </c>
      <c r="L80" s="141">
        <f ca="1"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>10.401980774832507</v>
      </c>
      <c r="M80" s="141">
        <f ca="1"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>8.2433056325023095</v>
      </c>
      <c r="N80" s="142">
        <f ca="1"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>-34.209575395521519</v>
      </c>
      <c r="O80" s="141">
        <f ca="1"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>8.2367375018932929</v>
      </c>
      <c r="P80" s="141">
        <f ca="1"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>7.2977443485408964</v>
      </c>
      <c r="Q80" s="142">
        <f ca="1"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>-22.567503398360067</v>
      </c>
      <c r="R80" s="142">
        <f ca="1"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>2.3886866423970874</v>
      </c>
      <c r="S80" s="142">
        <f ca="1"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>-24.622641509433961</v>
      </c>
      <c r="V80" s="46"/>
      <c r="W80" s="46">
        <f t="shared" si="15"/>
        <v>37</v>
      </c>
      <c r="X80" s="46"/>
      <c r="Y80" s="149">
        <f ca="1">IF($Z$41="A",0,IF($Z$41="B",((Y79+$Z$42)+0.00001),Y79+$AE$43))</f>
        <v>13.64498789008212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ca="1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2:67" ht="14.1" customHeight="1" x14ac:dyDescent="0.2">
      <c r="B81" s="138" t="str">
        <f>IF((IF($X$1=1,'X1'!B40,(IF($X$1=2,'X2'!B40,(IF($X$1=3,'X3'!B40,(IF($X$1=4,'X4'!B40,(IF($X$1=5,'X5'!B40,'X6'!B40))))))))))="","",(IF($X$1=1,'X1'!B40,(IF($X$1=2,'X2'!B40,(IF($X$1=3,'X3'!B40,(IF($X$1=4,'X4'!B40,(IF($X$1=5,'X5'!B40,'X6'!B40)))))))))))</f>
        <v>AMD UW Equity</v>
      </c>
      <c r="C81" s="138" t="str">
        <f ca="1"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>Advanced Micro Devices Inc</v>
      </c>
      <c r="D81" s="138" t="str">
        <f ca="1"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>Information Technology</v>
      </c>
      <c r="E81" s="139">
        <f ca="1"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>20.77</v>
      </c>
      <c r="F81" s="139">
        <f ca="1"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>21</v>
      </c>
      <c r="G81" s="139">
        <f ca="1"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>1.1073663938372613</v>
      </c>
      <c r="H81" s="139">
        <f ca="1"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>20757.68787632</v>
      </c>
      <c r="I81" s="140">
        <f ca="1"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>14</v>
      </c>
      <c r="J81" s="140">
        <f ca="1"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>6</v>
      </c>
      <c r="K81" s="140">
        <f ca="1"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>36</v>
      </c>
      <c r="L81" s="141">
        <f ca="1"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>33.993453355155481</v>
      </c>
      <c r="M81" s="141">
        <f ca="1"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>21.590436590436592</v>
      </c>
      <c r="N81" s="142">
        <f ca="1"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>115.00171730938655</v>
      </c>
      <c r="O81" s="141">
        <f ca="1"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>20.626541612615917</v>
      </c>
      <c r="P81" s="141">
        <f ca="1"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>17.387986754966889</v>
      </c>
      <c r="Q81" s="142">
        <f ca="1"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>93.907431547423116</v>
      </c>
      <c r="R81" s="142">
        <f ca="1"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>0</v>
      </c>
      <c r="S81" s="142">
        <f ca="1"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>2.5000000000000022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2:67" ht="14.1" customHeight="1" x14ac:dyDescent="0.2">
      <c r="B82" s="138" t="str">
        <f>IF((IF($X$1=1,'X1'!B41,(IF($X$1=2,'X2'!B41,(IF($X$1=3,'X3'!B41,(IF($X$1=4,'X4'!B41,(IF($X$1=5,'X5'!B41,'X6'!B41))))))))))="","",(IF($X$1=1,'X1'!B41,(IF($X$1=2,'X2'!B41,(IF($X$1=3,'X3'!B41,(IF($X$1=4,'X4'!B41,(IF($X$1=5,'X5'!B41,'X6'!B41)))))))))))</f>
        <v>AME UN Equity</v>
      </c>
      <c r="C82" s="138" t="str">
        <f ca="1"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>AMETEK Inc</v>
      </c>
      <c r="D82" s="138" t="str">
        <f ca="1"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>Industrials</v>
      </c>
      <c r="E82" s="139">
        <f ca="1"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>72.36</v>
      </c>
      <c r="F82" s="139">
        <f ca="1"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>85</v>
      </c>
      <c r="G82" s="139">
        <f ca="1"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>17.468214483139867</v>
      </c>
      <c r="H82" s="139">
        <f ca="1"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>16795.911733919998</v>
      </c>
      <c r="I82" s="140">
        <f ca="1"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>14</v>
      </c>
      <c r="J82" s="140">
        <f ca="1"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>1</v>
      </c>
      <c r="K82" s="140">
        <f ca="1"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>15</v>
      </c>
      <c r="L82" s="141">
        <f ca="1"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>20.083263946711075</v>
      </c>
      <c r="M82" s="141">
        <f ca="1"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>18.702507107779788</v>
      </c>
      <c r="N82" s="142">
        <f ca="1"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>27.022582631067316</v>
      </c>
      <c r="O82" s="141">
        <f ca="1"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>13.016225118144062</v>
      </c>
      <c r="P82" s="141">
        <f ca="1"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>12.226978308390784</v>
      </c>
      <c r="Q82" s="142">
        <f ca="1"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>22.36383725901181</v>
      </c>
      <c r="R82" s="142">
        <f ca="1"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>0.79878385848535094</v>
      </c>
      <c r="S82" s="142">
        <f ca="1"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>20.285714285714292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2:67" ht="14.1" customHeight="1" x14ac:dyDescent="0.2">
      <c r="B83" s="138" t="str">
        <f>IF((IF($X$1=1,'X1'!B42,(IF($X$1=2,'X2'!B42,(IF($X$1=3,'X3'!B42,(IF($X$1=4,'X4'!B42,(IF($X$1=5,'X5'!B42,'X6'!B42))))))))))="","",(IF($X$1=1,'X1'!B42,(IF($X$1=2,'X2'!B42,(IF($X$1=3,'X3'!B42,(IF($X$1=4,'X4'!B42,(IF($X$1=5,'X5'!B42,'X6'!B42)))))))))))</f>
        <v>AMG UN Equity</v>
      </c>
      <c r="C83" s="138" t="str">
        <f ca="1"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>Affiliated Managers Group Inc</v>
      </c>
      <c r="D83" s="138" t="str">
        <f ca="1"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>Financials</v>
      </c>
      <c r="E83" s="139">
        <f ca="1"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>108.57</v>
      </c>
      <c r="F83" s="139">
        <f ca="1"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>123</v>
      </c>
      <c r="G83" s="139">
        <f ca="1"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>13.290964354794156</v>
      </c>
      <c r="H83" s="139">
        <f ca="1"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>5718.6951244499996</v>
      </c>
      <c r="I83" s="140">
        <f ca="1"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>6</v>
      </c>
      <c r="J83" s="140">
        <f ca="1"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>0</v>
      </c>
      <c r="K83" s="140">
        <f ca="1"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>10</v>
      </c>
      <c r="L83" s="141">
        <f ca="1"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>7.4669876203576333</v>
      </c>
      <c r="M83" s="141">
        <f ca="1"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>7.1724912466142561</v>
      </c>
      <c r="N83" s="142">
        <f ca="1"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>-52.772813496415715</v>
      </c>
      <c r="O83" s="141">
        <f ca="1"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>9.1166528282304107</v>
      </c>
      <c r="P83" s="141">
        <f ca="1"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>8.4704869816779169</v>
      </c>
      <c r="Q83" s="142">
        <f ca="1"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>-14.295534005057375</v>
      </c>
      <c r="R83" s="142">
        <f ca="1"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>1.471861471861472</v>
      </c>
      <c r="S83" s="142">
        <f ca="1"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>-24.487179487179478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2:67" ht="14.1" customHeight="1" x14ac:dyDescent="0.2">
      <c r="B84" s="138" t="str">
        <f>IF((IF($X$1=1,'X1'!B43,(IF($X$1=2,'X2'!B43,(IF($X$1=3,'X3'!B43,(IF($X$1=4,'X4'!B43,(IF($X$1=5,'X5'!B43,'X6'!B43))))))))))="","",(IF($X$1=1,'X1'!B43,(IF($X$1=2,'X2'!B43,(IF($X$1=3,'X3'!B43,(IF($X$1=4,'X4'!B43,(IF($X$1=5,'X5'!B43,'X6'!B43)))))))))))</f>
        <v>AMGN UW Equity</v>
      </c>
      <c r="C84" s="138" t="str">
        <f ca="1"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>Amgen Inc</v>
      </c>
      <c r="D84" s="138" t="str">
        <f ca="1"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>Health Care</v>
      </c>
      <c r="E84" s="139">
        <f ca="1"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>203.88</v>
      </c>
      <c r="F84" s="139">
        <f ca="1"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>205</v>
      </c>
      <c r="G84" s="139">
        <f ca="1"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>0.54934275063762694</v>
      </c>
      <c r="H84" s="139">
        <f ca="1"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>129916.25946672</v>
      </c>
      <c r="I84" s="140">
        <f ca="1"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>11</v>
      </c>
      <c r="J84" s="140">
        <f ca="1"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>0</v>
      </c>
      <c r="K84" s="140">
        <f ca="1"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>26</v>
      </c>
      <c r="L84" s="141">
        <f ca="1"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>13.989296006587074</v>
      </c>
      <c r="M84" s="141">
        <f ca="1"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>13.256176853055916</v>
      </c>
      <c r="N84" s="142">
        <f ca="1"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>-11.520532087705348</v>
      </c>
      <c r="O84" s="141">
        <f ca="1"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>10.345645023810668</v>
      </c>
      <c r="P84" s="141">
        <f ca="1"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>10.148331276069682</v>
      </c>
      <c r="Q84" s="142">
        <f ca="1"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>-2.7419384235743083</v>
      </c>
      <c r="R84" s="142">
        <f ca="1"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>2.773690406121248</v>
      </c>
      <c r="S84" s="142">
        <f ca="1"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>13.114186851211072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2:67" ht="14.1" customHeight="1" x14ac:dyDescent="0.2">
      <c r="B85" s="138" t="str">
        <f>IF((IF($X$1=1,'X1'!B44,(IF($X$1=2,'X2'!B44,(IF($X$1=3,'X3'!B44,(IF($X$1=4,'X4'!B44,(IF($X$1=5,'X5'!B44,'X6'!B44))))))))))="","",(IF($X$1=1,'X1'!B44,(IF($X$1=2,'X2'!B44,(IF($X$1=3,'X3'!B44,(IF($X$1=4,'X4'!B44,(IF($X$1=5,'X5'!B44,'X6'!B44)))))))))))</f>
        <v>AMP UN Equity</v>
      </c>
      <c r="C85" s="138" t="str">
        <f ca="1"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>Ameriprise Financial Inc</v>
      </c>
      <c r="D85" s="138" t="str">
        <f ca="1"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>Financials</v>
      </c>
      <c r="E85" s="139">
        <f ca="1"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>121.11</v>
      </c>
      <c r="F85" s="139">
        <f ca="1"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>140</v>
      </c>
      <c r="G85" s="139">
        <f ca="1"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>15.597390801750466</v>
      </c>
      <c r="H85" s="139">
        <f ca="1"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>16877.449365150002</v>
      </c>
      <c r="I85" s="140">
        <f ca="1"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>8</v>
      </c>
      <c r="J85" s="140">
        <f ca="1"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>0</v>
      </c>
      <c r="K85" s="140">
        <f ca="1"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>12</v>
      </c>
      <c r="L85" s="141">
        <f ca="1"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>7.8484868122610321</v>
      </c>
      <c r="M85" s="141">
        <f ca="1"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>7.1299894030377953</v>
      </c>
      <c r="N85" s="142">
        <f ca="1"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>-50.359908265681511</v>
      </c>
      <c r="O85" s="141">
        <f ca="1"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>6.18057443199283</v>
      </c>
      <c r="P85" s="141">
        <f ca="1"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>6.0357036681082814</v>
      </c>
      <c r="Q85" s="142">
        <f ca="1"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>-41.897224648538099</v>
      </c>
      <c r="R85" s="142">
        <f ca="1"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>3.1706712905622987</v>
      </c>
      <c r="S85" s="142">
        <f ca="1"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>206.4406779661017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2:67" ht="14.1" customHeight="1" x14ac:dyDescent="0.2">
      <c r="B86" s="138" t="str">
        <f>IF((IF($X$1=1,'X1'!B45,(IF($X$1=2,'X2'!B45,(IF($X$1=3,'X3'!B45,(IF($X$1=4,'X4'!B45,(IF($X$1=5,'X5'!B45,'X6'!B45))))))))))="","",(IF($X$1=1,'X1'!B45,(IF($X$1=2,'X2'!B45,(IF($X$1=3,'X3'!B45,(IF($X$1=4,'X4'!B45,(IF($X$1=5,'X5'!B45,'X6'!B45)))))))))))</f>
        <v>AMT UN Equity</v>
      </c>
      <c r="C86" s="138" t="str">
        <f ca="1"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>American Tower Corp</v>
      </c>
      <c r="D86" s="138" t="str">
        <f ca="1"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>Real Estate</v>
      </c>
      <c r="E86" s="139">
        <f ca="1"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>164.67</v>
      </c>
      <c r="F86" s="139">
        <f ca="1"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>170</v>
      </c>
      <c r="G86" s="139">
        <f ca="1"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>3.2367765834699691</v>
      </c>
      <c r="H86" s="139">
        <f ca="1"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>72535.136070869994</v>
      </c>
      <c r="I86" s="140">
        <f ca="1"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>11</v>
      </c>
      <c r="J86" s="140">
        <f ca="1"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>0</v>
      </c>
      <c r="K86" s="140">
        <f ca="1"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>21</v>
      </c>
      <c r="L86" s="141" t="str">
        <f ca="1"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>NA</v>
      </c>
      <c r="M86" s="141" t="str">
        <f ca="1"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>NA</v>
      </c>
      <c r="N86" s="142" t="str">
        <f ca="1"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1">
        <f ca="1"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>21.088385466386608</v>
      </c>
      <c r="P86" s="141">
        <f ca="1"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>19.701185760842314</v>
      </c>
      <c r="Q86" s="142">
        <f ca="1"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>98.249165471730791</v>
      </c>
      <c r="R86" s="142">
        <f ca="1"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>2.2463108034250321</v>
      </c>
      <c r="S86" s="142">
        <f ca="1"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>51.630768262559187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2:67" ht="14.1" customHeight="1" x14ac:dyDescent="0.2">
      <c r="B87" s="138" t="str">
        <f>IF((IF($X$1=1,'X1'!B46,(IF($X$1=2,'X2'!B46,(IF($X$1=3,'X3'!B46,(IF($X$1=4,'X4'!B46,(IF($X$1=5,'X5'!B46,'X6'!B46))))))))))="","",(IF($X$1=1,'X1'!B46,(IF($X$1=2,'X2'!B46,(IF($X$1=3,'X3'!B46,(IF($X$1=4,'X4'!B46,(IF($X$1=5,'X5'!B46,'X6'!B46)))))))))))</f>
        <v>AMZN UW Equity</v>
      </c>
      <c r="C87" s="138" t="str">
        <f ca="1"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>Amazon.com Inc</v>
      </c>
      <c r="D87" s="138" t="str">
        <f ca="1"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>Consumer Discretionary</v>
      </c>
      <c r="E87" s="139">
        <f ca="1"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>1696.2</v>
      </c>
      <c r="F87" s="139">
        <f ca="1"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>2112.5</v>
      </c>
      <c r="G87" s="139">
        <f ca="1"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>24.543096332979598</v>
      </c>
      <c r="H87" s="139">
        <f ca="1"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>829388.58681360004</v>
      </c>
      <c r="I87" s="140">
        <f ca="1"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>48</v>
      </c>
      <c r="J87" s="140">
        <f ca="1"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>1</v>
      </c>
      <c r="K87" s="140">
        <f ca="1"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>51</v>
      </c>
      <c r="L87" s="141" t="str">
        <f ca="1"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>NA</v>
      </c>
      <c r="M87" s="141">
        <f ca="1"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>34.453201169970754</v>
      </c>
      <c r="N87" s="142" t="str">
        <f ca="1"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1">
        <f ca="1"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>19.965814182832474</v>
      </c>
      <c r="P87" s="141">
        <f ca="1"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>15.483753251848777</v>
      </c>
      <c r="Q87" s="142">
        <f ca="1"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>87.696019025225254</v>
      </c>
      <c r="R87" s="142">
        <f ca="1"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>0</v>
      </c>
      <c r="S87" s="142">
        <f ca="1"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>109.80610182697691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2:67" ht="14.1" customHeight="1" x14ac:dyDescent="0.2">
      <c r="B88" s="138" t="str">
        <f>IF((IF($X$1=1,'X1'!B47,(IF($X$1=2,'X2'!B47,(IF($X$1=3,'X3'!B47,(IF($X$1=4,'X4'!B47,(IF($X$1=5,'X5'!B47,'X6'!B47))))))))))="","",(IF($X$1=1,'X1'!B47,(IF($X$1=2,'X2'!B47,(IF($X$1=3,'X3'!B47,(IF($X$1=4,'X4'!B47,(IF($X$1=5,'X5'!B47,'X6'!B47)))))))))))</f>
        <v>ANET UN Equity</v>
      </c>
      <c r="C88" s="138" t="str">
        <f ca="1"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>Arista Networks Inc</v>
      </c>
      <c r="D88" s="138" t="str">
        <f ca="1"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>Information Technology</v>
      </c>
      <c r="E88" s="139">
        <f ca="1"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>232.08</v>
      </c>
      <c r="F88" s="139">
        <f ca="1"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>300</v>
      </c>
      <c r="G88" s="139">
        <f ca="1"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>29.265770423991722</v>
      </c>
      <c r="H88" s="139">
        <f ca="1"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>17505.167784000001</v>
      </c>
      <c r="I88" s="140">
        <f ca="1"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>20</v>
      </c>
      <c r="J88" s="140">
        <f ca="1"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>3</v>
      </c>
      <c r="K88" s="140">
        <f ca="1"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>31</v>
      </c>
      <c r="L88" s="141">
        <f ca="1"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>26.14396755660696</v>
      </c>
      <c r="M88" s="141">
        <f ca="1"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>22.497091896083752</v>
      </c>
      <c r="N88" s="142">
        <f ca="1"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>65.355307188844264</v>
      </c>
      <c r="O88" s="141">
        <f ca="1"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>16.502699455743993</v>
      </c>
      <c r="P88" s="141">
        <f ca="1"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>13.736512975778547</v>
      </c>
      <c r="Q88" s="142">
        <f ca="1"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>55.139728470290208</v>
      </c>
      <c r="R88" s="142">
        <f ca="1"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>0</v>
      </c>
      <c r="S88" s="142">
        <f ca="1"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>20.818713450292389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2:67" ht="14.1" customHeight="1" x14ac:dyDescent="0.2">
      <c r="B89" s="138" t="str">
        <f>IF((IF($X$1=1,'X1'!B48,(IF($X$1=2,'X2'!B48,(IF($X$1=3,'X3'!B48,(IF($X$1=4,'X4'!B48,(IF($X$1=5,'X5'!B48,'X6'!B48))))))))))="","",(IF($X$1=1,'X1'!B48,(IF($X$1=2,'X2'!B48,(IF($X$1=3,'X3'!B48,(IF($X$1=4,'X4'!B48,(IF($X$1=5,'X5'!B48,'X6'!B48)))))))))))</f>
        <v>ANSS UW Equity</v>
      </c>
      <c r="C89" s="138" t="str">
        <f ca="1"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>ANSYS Inc</v>
      </c>
      <c r="D89" s="138" t="str">
        <f ca="1"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>Information Technology</v>
      </c>
      <c r="E89" s="139">
        <f ca="1"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>161.71</v>
      </c>
      <c r="F89" s="139">
        <f ca="1"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>183.5</v>
      </c>
      <c r="G89" s="139">
        <f ca="1"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>13.474738729824987</v>
      </c>
      <c r="H89" s="139">
        <f ca="1"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>13512.49051078</v>
      </c>
      <c r="I89" s="140">
        <f ca="1"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>8</v>
      </c>
      <c r="J89" s="140">
        <f ca="1"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>3</v>
      </c>
      <c r="K89" s="140">
        <f ca="1"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>18</v>
      </c>
      <c r="L89" s="141">
        <f ca="1"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>28.646589902568643</v>
      </c>
      <c r="M89" s="141">
        <f ca="1"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>26.010937751327006</v>
      </c>
      <c r="N89" s="142">
        <f ca="1"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>81.183887372710871</v>
      </c>
      <c r="O89" s="141">
        <f ca="1"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>20.11502753737215</v>
      </c>
      <c r="P89" s="141">
        <f ca="1"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>18.651249316067847</v>
      </c>
      <c r="Q89" s="142">
        <f ca="1"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>89.098754339499493</v>
      </c>
      <c r="R89" s="142">
        <f ca="1"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>0</v>
      </c>
      <c r="S89" s="142">
        <f ca="1"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>37.850467289719624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2:67" ht="14.1" customHeight="1" x14ac:dyDescent="0.2">
      <c r="B90" s="138" t="str">
        <f>IF((IF($X$1=1,'X1'!B49,(IF($X$1=2,'X2'!B49,(IF($X$1=3,'X3'!B49,(IF($X$1=4,'X4'!B49,(IF($X$1=5,'X5'!B49,'X6'!B49))))))))))="","",(IF($X$1=1,'X1'!B49,(IF($X$1=2,'X2'!B49,(IF($X$1=3,'X3'!B49,(IF($X$1=4,'X4'!B49,(IF($X$1=5,'X5'!B49,'X6'!B49)))))))))))</f>
        <v>ANTM UN Equity</v>
      </c>
      <c r="C90" s="138" t="str">
        <f ca="1"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>Anthem Inc</v>
      </c>
      <c r="D90" s="138" t="str">
        <f ca="1"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>Health Care</v>
      </c>
      <c r="E90" s="139">
        <f ca="1"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>266.12</v>
      </c>
      <c r="F90" s="139">
        <f ca="1"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>312</v>
      </c>
      <c r="G90" s="139">
        <f ca="1"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>17.2403427025402</v>
      </c>
      <c r="H90" s="139">
        <f ca="1"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>68829.834321399991</v>
      </c>
      <c r="I90" s="140">
        <f ca="1"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>17</v>
      </c>
      <c r="J90" s="140">
        <f ca="1"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>1</v>
      </c>
      <c r="K90" s="140">
        <f ca="1"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>22</v>
      </c>
      <c r="L90" s="141">
        <f ca="1"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>15.108436470988986</v>
      </c>
      <c r="M90" s="141">
        <f ca="1"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>13.256288916562889</v>
      </c>
      <c r="N90" s="142">
        <f ca="1"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>-4.4421949960622769</v>
      </c>
      <c r="O90" s="141">
        <f ca="1"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>9.1584182866908783</v>
      </c>
      <c r="P90" s="141" t="str">
        <f ca="1"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>NA</v>
      </c>
      <c r="Q90" s="142">
        <f ca="1"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>-13.902902369101666</v>
      </c>
      <c r="R90" s="142">
        <f ca="1"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>1.0946189688862167</v>
      </c>
      <c r="S90" s="142">
        <f ca="1"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>70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2:67" ht="14.1" customHeight="1" x14ac:dyDescent="0.2">
      <c r="B91" s="138" t="str">
        <f>IF((IF($X$1=1,'X1'!B50,(IF($X$1=2,'X2'!B50,(IF($X$1=3,'X3'!B50,(IF($X$1=4,'X4'!B50,(IF($X$1=5,'X5'!B50,'X6'!B50))))))))))="","",(IF($X$1=1,'X1'!B50,(IF($X$1=2,'X2'!B50,(IF($X$1=3,'X3'!B50,(IF($X$1=4,'X4'!B50,(IF($X$1=5,'X5'!B50,'X6'!B50)))))))))))</f>
        <v>AON UN Equity</v>
      </c>
      <c r="C91" s="138" t="str">
        <f ca="1"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>Aon PLC</v>
      </c>
      <c r="D91" s="138" t="str">
        <f ca="1"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>Financials</v>
      </c>
      <c r="E91" s="139">
        <f ca="1"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>154.41</v>
      </c>
      <c r="F91" s="139">
        <f ca="1"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>163</v>
      </c>
      <c r="G91" s="139">
        <f ca="1"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>5.5631111974613123</v>
      </c>
      <c r="H91" s="139">
        <f ca="1"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>37188.739642739994</v>
      </c>
      <c r="I91" s="140">
        <f ca="1"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>8</v>
      </c>
      <c r="J91" s="140">
        <f ca="1"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>0</v>
      </c>
      <c r="K91" s="140">
        <f ca="1"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>22</v>
      </c>
      <c r="L91" s="141">
        <f ca="1"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>16.81842936499292</v>
      </c>
      <c r="M91" s="141">
        <f ca="1"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>15.188864843596301</v>
      </c>
      <c r="N91" s="142">
        <f ca="1"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>6.3731642131524824</v>
      </c>
      <c r="O91" s="141">
        <f ca="1"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>14.299639265231484</v>
      </c>
      <c r="P91" s="141">
        <f ca="1"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>13.309820515938922</v>
      </c>
      <c r="Q91" s="142">
        <f ca="1"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>34.429046519353101</v>
      </c>
      <c r="R91" s="142">
        <f ca="1"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>1.1080888543488117</v>
      </c>
      <c r="S91" s="142">
        <f ca="1"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>-8.8888888888888786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2:67" ht="14.1" customHeight="1" x14ac:dyDescent="0.2">
      <c r="B92" s="138" t="str">
        <f>IF((IF($X$1=1,'X1'!B51,(IF($X$1=2,'X2'!B51,(IF($X$1=3,'X3'!B51,(IF($X$1=4,'X4'!B51,(IF($X$1=5,'X5'!B51,'X6'!B51))))))))))="","",(IF($X$1=1,'X1'!B51,(IF($X$1=2,'X2'!B51,(IF($X$1=3,'X3'!B51,(IF($X$1=4,'X4'!B51,(IF($X$1=5,'X5'!B51,'X6'!B51)))))))))))</f>
        <v>AOS UN Equity</v>
      </c>
      <c r="C92" s="138" t="str">
        <f ca="1"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>AO Smith Corp</v>
      </c>
      <c r="D92" s="138" t="str">
        <f ca="1"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>Industrials</v>
      </c>
      <c r="E92" s="139">
        <f ca="1"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>48.01</v>
      </c>
      <c r="F92" s="139">
        <f ca="1"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>58</v>
      </c>
      <c r="G92" s="139">
        <f ca="1"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>20.808164965632159</v>
      </c>
      <c r="H92" s="139">
        <f ca="1"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>8159.3449654699998</v>
      </c>
      <c r="I92" s="140">
        <f ca="1"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>8</v>
      </c>
      <c r="J92" s="140">
        <f ca="1"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>1</v>
      </c>
      <c r="K92" s="140">
        <f ca="1"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>13</v>
      </c>
      <c r="L92" s="141">
        <f ca="1"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>17.079331198861613</v>
      </c>
      <c r="M92" s="141">
        <f ca="1"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>15.77719355898784</v>
      </c>
      <c r="N92" s="142">
        <f ca="1"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>8.0233155450832871</v>
      </c>
      <c r="O92" s="141">
        <f ca="1"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>11.164082830927512</v>
      </c>
      <c r="P92" s="141">
        <f ca="1"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>10.5703382302699</v>
      </c>
      <c r="Q92" s="142">
        <f ca="1"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>4.952088817631517</v>
      </c>
      <c r="R92" s="142">
        <f ca="1"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>1.8746094563632578</v>
      </c>
      <c r="S92" s="142">
        <f ca="1"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>17.5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2:67" ht="14.1" customHeight="1" x14ac:dyDescent="0.2">
      <c r="B93" s="138" t="str">
        <f>IF((IF($X$1=1,'X1'!B52,(IF($X$1=2,'X2'!B52,(IF($X$1=3,'X3'!B52,(IF($X$1=4,'X4'!B52,(IF($X$1=5,'X5'!B52,'X6'!B52))))))))))="","",(IF($X$1=1,'X1'!B52,(IF($X$1=2,'X2'!B52,(IF($X$1=3,'X3'!B52,(IF($X$1=4,'X4'!B52,(IF($X$1=5,'X5'!B52,'X6'!B52)))))))))))</f>
        <v>APA UN Equity</v>
      </c>
      <c r="C93" s="138" t="str">
        <f ca="1"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>Apache Corp</v>
      </c>
      <c r="D93" s="138" t="str">
        <f ca="1"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>Energy</v>
      </c>
      <c r="E93" s="139">
        <f ca="1"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>32.090000000000003</v>
      </c>
      <c r="F93" s="139">
        <f ca="1"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>35</v>
      </c>
      <c r="G93" s="139">
        <f ca="1"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>9.068245559364275</v>
      </c>
      <c r="H93" s="139">
        <f ca="1"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>12179.555471780001</v>
      </c>
      <c r="I93" s="140">
        <f ca="1"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>8</v>
      </c>
      <c r="J93" s="140">
        <f ca="1"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>8</v>
      </c>
      <c r="K93" s="140">
        <f ca="1"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>32</v>
      </c>
      <c r="L93" s="141" t="str">
        <f ca="1"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>NA</v>
      </c>
      <c r="M93" s="141">
        <f ca="1"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>36.590649942987461</v>
      </c>
      <c r="N93" s="142" t="str">
        <f ca="1"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 xml:space="preserve"> </v>
      </c>
      <c r="O93" s="141">
        <f ca="1"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>4.7482619610438306</v>
      </c>
      <c r="P93" s="141">
        <f ca="1"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>4.3229279223968557</v>
      </c>
      <c r="Q93" s="142">
        <f ca="1"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>-55.362207660774644</v>
      </c>
      <c r="R93" s="142">
        <f ca="1"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>3.1131193518229976</v>
      </c>
      <c r="S93" s="142">
        <f ca="1"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>20.303030303030305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2:67" ht="14.1" customHeight="1" x14ac:dyDescent="0.2">
      <c r="B94" s="138" t="str">
        <f>IF((IF($X$1=1,'X1'!B53,(IF($X$1=2,'X2'!B53,(IF($X$1=3,'X3'!B53,(IF($X$1=4,'X4'!B53,(IF($X$1=5,'X5'!B53,'X6'!B53))))))))))="","",(IF($X$1=1,'X1'!B53,(IF($X$1=2,'X2'!B53,(IF($X$1=3,'X3'!B53,(IF($X$1=4,'X4'!B53,(IF($X$1=5,'X5'!B53,'X6'!B53)))))))))))</f>
        <v>APC UN Equity</v>
      </c>
      <c r="C94" s="138" t="str">
        <f ca="1"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>Anadarko Petroleum Corp</v>
      </c>
      <c r="D94" s="138" t="str">
        <f ca="1"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>Energy</v>
      </c>
      <c r="E94" s="139">
        <f ca="1"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>48.67</v>
      </c>
      <c r="F94" s="139">
        <f ca="1"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>73</v>
      </c>
      <c r="G94" s="139">
        <f ca="1"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>49.989726731045806</v>
      </c>
      <c r="H94" s="139">
        <f ca="1"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>24543.351500340003</v>
      </c>
      <c r="I94" s="140">
        <f ca="1"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>30</v>
      </c>
      <c r="J94" s="140">
        <f ca="1"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>0</v>
      </c>
      <c r="K94" s="140">
        <f ca="1"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>34</v>
      </c>
      <c r="L94" s="141">
        <f ca="1"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>25.998931623931622</v>
      </c>
      <c r="M94" s="141">
        <f ca="1"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>17.906548933039002</v>
      </c>
      <c r="N94" s="142">
        <f ca="1"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>64.437984248130547</v>
      </c>
      <c r="O94" s="141">
        <f ca="1"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>5.4074597506566118</v>
      </c>
      <c r="P94" s="141">
        <f ca="1"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>4.7157224212372668</v>
      </c>
      <c r="Q94" s="142">
        <f ca="1"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>-49.165175086619243</v>
      </c>
      <c r="R94" s="142">
        <f ca="1"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>2.3751797822066978</v>
      </c>
      <c r="S94" s="142">
        <f ca="1"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>272.22222222222229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2:67" ht="14.1" customHeight="1" x14ac:dyDescent="0.2">
      <c r="B95" s="138" t="str">
        <f>IF((IF($X$1=1,'X1'!B54,(IF($X$1=2,'X2'!B54,(IF($X$1=3,'X3'!B54,(IF($X$1=4,'X4'!B54,(IF($X$1=5,'X5'!B54,'X6'!B54))))))))))="","",(IF($X$1=1,'X1'!B54,(IF($X$1=2,'X2'!B54,(IF($X$1=3,'X3'!B54,(IF($X$1=4,'X4'!B54,(IF($X$1=5,'X5'!B54,'X6'!B54)))))))))))</f>
        <v>APD UN Equity</v>
      </c>
      <c r="C95" s="138" t="str">
        <f ca="1"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>Air Products &amp; Chemicals Inc</v>
      </c>
      <c r="D95" s="138" t="str">
        <f ca="1"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>Materials</v>
      </c>
      <c r="E95" s="139">
        <f ca="1"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>158.62</v>
      </c>
      <c r="F95" s="139">
        <f ca="1"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>190</v>
      </c>
      <c r="G95" s="139">
        <f ca="1"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>19.783129491867356</v>
      </c>
      <c r="H95" s="139">
        <f ca="1"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>34824.883793699999</v>
      </c>
      <c r="I95" s="140">
        <f ca="1"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>20</v>
      </c>
      <c r="J95" s="140">
        <f ca="1"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>1</v>
      </c>
      <c r="K95" s="140">
        <f ca="1"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>24</v>
      </c>
      <c r="L95" s="141">
        <f ca="1"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>19.393568895953049</v>
      </c>
      <c r="M95" s="141">
        <f ca="1"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>17.224454338147467</v>
      </c>
      <c r="N95" s="142">
        <f ca="1"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>22.660400925563383</v>
      </c>
      <c r="O95" s="141">
        <f ca="1"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>10.344473204936964</v>
      </c>
      <c r="P95" s="141">
        <f ca="1"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>9.3945589865399857</v>
      </c>
      <c r="Q95" s="142">
        <f ca="1"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>-2.7529545402023903</v>
      </c>
      <c r="R95" s="142">
        <f ca="1"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>2.8892951708485688</v>
      </c>
      <c r="S95" s="142">
        <f ca="1"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>7.8612716763005857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2:67" ht="14.1" customHeight="1" x14ac:dyDescent="0.2">
      <c r="B96" s="138" t="str">
        <f>IF((IF($X$1=1,'X1'!B55,(IF($X$1=2,'X2'!B55,(IF($X$1=3,'X3'!B55,(IF($X$1=4,'X4'!B55,(IF($X$1=5,'X5'!B55,'X6'!B55))))))))))="","",(IF($X$1=1,'X1'!B55,(IF($X$1=2,'X2'!B55,(IF($X$1=3,'X3'!B55,(IF($X$1=4,'X4'!B55,(IF($X$1=5,'X5'!B55,'X6'!B55)))))))))))</f>
        <v>APH UN Equity</v>
      </c>
      <c r="C96" s="138" t="str">
        <f ca="1"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>Amphenol Corp</v>
      </c>
      <c r="D96" s="138" t="str">
        <f ca="1"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>Information Technology</v>
      </c>
      <c r="E96" s="139">
        <f ca="1"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>82.49</v>
      </c>
      <c r="F96" s="139">
        <f ca="1"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>99</v>
      </c>
      <c r="G96" s="139">
        <f ca="1"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>20.014547217844591</v>
      </c>
      <c r="H96" s="139">
        <f ca="1"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>24856.475613619998</v>
      </c>
      <c r="I96" s="140">
        <f ca="1"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>10</v>
      </c>
      <c r="J96" s="140">
        <f ca="1"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>0</v>
      </c>
      <c r="K96" s="140">
        <f ca="1"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>14</v>
      </c>
      <c r="L96" s="141">
        <f ca="1"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>20.715720743345049</v>
      </c>
      <c r="M96" s="141">
        <f ca="1"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>18.421170165252345</v>
      </c>
      <c r="N96" s="142">
        <f ca="1"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>31.02274395564999</v>
      </c>
      <c r="O96" s="141">
        <f ca="1"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>13.236667409635411</v>
      </c>
      <c r="P96" s="141">
        <f ca="1"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>12.112275496537416</v>
      </c>
      <c r="Q96" s="142">
        <f ca="1"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>24.436186533568403</v>
      </c>
      <c r="R96" s="142">
        <f ca="1"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>1.1164989695720695</v>
      </c>
      <c r="S96" s="142">
        <f ca="1"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>13.372093023255813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2:67" ht="14.1" customHeight="1" x14ac:dyDescent="0.2">
      <c r="B97" s="138" t="str">
        <f>IF((IF($X$1=1,'X1'!B56,(IF($X$1=2,'X2'!B56,(IF($X$1=3,'X3'!B56,(IF($X$1=4,'X4'!B56,(IF($X$1=5,'X5'!B56,'X6'!B56))))))))))="","",(IF($X$1=1,'X1'!B56,(IF($X$1=2,'X2'!B56,(IF($X$1=3,'X3'!B56,(IF($X$1=4,'X4'!B56,(IF($X$1=5,'X5'!B56,'X6'!B56)))))))))))</f>
        <v>APTV UN Equity</v>
      </c>
      <c r="C97" s="138" t="str">
        <f ca="1"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>Aptiv PLC</v>
      </c>
      <c r="D97" s="138" t="str">
        <f ca="1"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>Consumer Discretionary</v>
      </c>
      <c r="E97" s="139">
        <f ca="1"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>72.930000000000007</v>
      </c>
      <c r="F97" s="139">
        <f ca="1"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>91.5</v>
      </c>
      <c r="G97" s="139">
        <f ca="1"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>25.462772521596033</v>
      </c>
      <c r="H97" s="139">
        <f ca="1"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>19215.034182629999</v>
      </c>
      <c r="I97" s="140">
        <f ca="1"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>23</v>
      </c>
      <c r="J97" s="140">
        <f ca="1"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>2</v>
      </c>
      <c r="K97" s="140">
        <f ca="1"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>29</v>
      </c>
      <c r="L97" s="141">
        <f ca="1"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>13.327850877192983</v>
      </c>
      <c r="M97" s="141">
        <f ca="1"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>11.789524733268673</v>
      </c>
      <c r="N97" s="142">
        <f ca="1"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>-15.704038754117366</v>
      </c>
      <c r="O97" s="141">
        <f ca="1"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>9.0305190843996854</v>
      </c>
      <c r="P97" s="141">
        <f ca="1"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>8.3730003617389812</v>
      </c>
      <c r="Q97" s="142">
        <f ca="1"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>-15.105266113786852</v>
      </c>
      <c r="R97" s="142">
        <f ca="1"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>1.3410119292472231</v>
      </c>
      <c r="S97" s="142">
        <f ca="1"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>-4.8437500000000044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2:67" ht="14.1" customHeight="1" x14ac:dyDescent="0.2">
      <c r="B98" s="138" t="str">
        <f>IF((IF($X$1=1,'X1'!B57,(IF($X$1=2,'X2'!B57,(IF($X$1=3,'X3'!B57,(IF($X$1=4,'X4'!B57,(IF($X$1=5,'X5'!B57,'X6'!B57))))))))))="","",(IF($X$1=1,'X1'!B57,(IF($X$1=2,'X2'!B57,(IF($X$1=3,'X3'!B57,(IF($X$1=4,'X4'!B57,(IF($X$1=5,'X5'!B57,'X6'!B57)))))))))))</f>
        <v>ARE UN Equity</v>
      </c>
      <c r="C98" s="138" t="str">
        <f ca="1"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>Alexandria Real Estate Equitie</v>
      </c>
      <c r="D98" s="138" t="str">
        <f ca="1"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>Real Estate</v>
      </c>
      <c r="E98" s="139">
        <f ca="1"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>124.26</v>
      </c>
      <c r="F98" s="139">
        <f ca="1"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>140</v>
      </c>
      <c r="G98" s="139">
        <f ca="1"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>12.666988572348291</v>
      </c>
      <c r="H98" s="139">
        <f ca="1"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>13361.25544026</v>
      </c>
      <c r="I98" s="140">
        <f ca="1"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>8</v>
      </c>
      <c r="J98" s="140">
        <f ca="1"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>0</v>
      </c>
      <c r="K98" s="140">
        <f ca="1"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>12</v>
      </c>
      <c r="L98" s="141" t="str">
        <f ca="1"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>NA</v>
      </c>
      <c r="M98" s="141" t="str">
        <f ca="1"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>NA</v>
      </c>
      <c r="N98" s="142" t="str">
        <f ca="1"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1">
        <f ca="1"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>20.034563006821983</v>
      </c>
      <c r="P98" s="141">
        <f ca="1"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>18.519003426613363</v>
      </c>
      <c r="Q98" s="142">
        <f ca="1"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>88.342317766530385</v>
      </c>
      <c r="R98" s="142">
        <f ca="1"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>3.1426042169644295</v>
      </c>
      <c r="S98" s="142">
        <f ca="1"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>25.985174767806395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2:67" ht="14.1" customHeight="1" x14ac:dyDescent="0.2">
      <c r="B99" s="138" t="str">
        <f>IF((IF($X$1=1,'X1'!B58,(IF($X$1=2,'X2'!B58,(IF($X$1=3,'X3'!B58,(IF($X$1=4,'X4'!B58,(IF($X$1=5,'X5'!B58,'X6'!B58))))))))))="","",(IF($X$1=1,'X1'!B58,(IF($X$1=2,'X2'!B58,(IF($X$1=3,'X3'!B58,(IF($X$1=4,'X4'!B58,(IF($X$1=5,'X5'!B58,'X6'!B58)))))))))))</f>
        <v>ARNC UN Equity</v>
      </c>
      <c r="C99" s="138" t="str">
        <f ca="1"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>Arconic Inc</v>
      </c>
      <c r="D99" s="138" t="str">
        <f ca="1"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>Industrials</v>
      </c>
      <c r="E99" s="139">
        <f ca="1"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>20.34</v>
      </c>
      <c r="F99" s="139">
        <f ca="1"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>23</v>
      </c>
      <c r="G99" s="139">
        <f ca="1"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>13.077679449360868</v>
      </c>
      <c r="H99" s="139">
        <f ca="1"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>9829.1498057999997</v>
      </c>
      <c r="I99" s="140">
        <f ca="1"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>5</v>
      </c>
      <c r="J99" s="140">
        <f ca="1"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>0</v>
      </c>
      <c r="K99" s="140">
        <f ca="1"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>12</v>
      </c>
      <c r="L99" s="141">
        <f ca="1"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>12.857142857142856</v>
      </c>
      <c r="M99" s="141">
        <f ca="1"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>10.88865096359743</v>
      </c>
      <c r="N99" s="142">
        <f ca="1"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>-18.681171780430795</v>
      </c>
      <c r="O99" s="141">
        <f ca="1"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>6.9128969768124451</v>
      </c>
      <c r="P99" s="141">
        <f ca="1"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>6.3323367461068569</v>
      </c>
      <c r="Q99" s="142">
        <f ca="1"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>-35.01275577357216</v>
      </c>
      <c r="R99" s="142">
        <f ca="1"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>1.2192723697148475</v>
      </c>
      <c r="S99" s="142">
        <f ca="1"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>-3.5483870967741971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2:67" ht="14.1" customHeight="1" x14ac:dyDescent="0.2">
      <c r="B100" s="138" t="str">
        <f>IF((IF($X$1=1,'X1'!B59,(IF($X$1=2,'X2'!B59,(IF($X$1=3,'X3'!B59,(IF($X$1=4,'X4'!B59,(IF($X$1=5,'X5'!B59,'X6'!B59))))))))))="","",(IF($X$1=1,'X1'!B59,(IF($X$1=2,'X2'!B59,(IF($X$1=3,'X3'!B59,(IF($X$1=4,'X4'!B59,(IF($X$1=5,'X5'!B59,'X6'!B59)))))))))))</f>
        <v>ATVI UW Equity</v>
      </c>
      <c r="C100" s="138" t="str">
        <f ca="1"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>Activision Blizzard Inc</v>
      </c>
      <c r="D100" s="138" t="str">
        <f ca="1"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>Communication Services</v>
      </c>
      <c r="E100" s="139">
        <f ca="1"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>48.65</v>
      </c>
      <c r="F100" s="139">
        <f ca="1"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>64.5</v>
      </c>
      <c r="G100" s="139">
        <f ca="1"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>32.579650565262085</v>
      </c>
      <c r="H100" s="139">
        <f ca="1"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>37122.417430699999</v>
      </c>
      <c r="I100" s="140">
        <f ca="1"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>24</v>
      </c>
      <c r="J100" s="140">
        <f ca="1"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>0</v>
      </c>
      <c r="K100" s="140">
        <f ca="1"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>31</v>
      </c>
      <c r="L100" s="141">
        <f ca="1"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>18.48404255319149</v>
      </c>
      <c r="M100" s="141">
        <f ca="1"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>16.135986733001658</v>
      </c>
      <c r="N100" s="142">
        <f ca="1"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>16.907830758925591</v>
      </c>
      <c r="O100" s="141">
        <f ca="1"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>13.034804215791354</v>
      </c>
      <c r="P100" s="141">
        <f ca="1"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>11.613526783795871</v>
      </c>
      <c r="Q100" s="142">
        <f ca="1"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>22.538496936475717</v>
      </c>
      <c r="R100" s="142">
        <f ca="1"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>0.75231243576567319</v>
      </c>
      <c r="S100" s="142">
        <f ca="1"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>37.2340425531915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2:67" ht="14.1" customHeight="1" x14ac:dyDescent="0.2">
      <c r="B101" s="138" t="str">
        <f>IF((IF($X$1=1,'X1'!B60,(IF($X$1=2,'X2'!B60,(IF($X$1=3,'X3'!B60,(IF($X$1=4,'X4'!B60,(IF($X$1=5,'X5'!B60,'X6'!B60))))))))))="","",(IF($X$1=1,'X1'!B60,(IF($X$1=2,'X2'!B60,(IF($X$1=3,'X3'!B60,(IF($X$1=4,'X4'!B60,(IF($X$1=5,'X5'!B60,'X6'!B60)))))))))))</f>
        <v>AVB UN Equity</v>
      </c>
      <c r="C101" s="138" t="str">
        <f ca="1"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>AvalonBay Communities Inc</v>
      </c>
      <c r="D101" s="138" t="str">
        <f ca="1"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>Real Estate</v>
      </c>
      <c r="E101" s="139">
        <f ca="1"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>184.09</v>
      </c>
      <c r="F101" s="139">
        <f ca="1"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>195</v>
      </c>
      <c r="G101" s="139">
        <f ca="1"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>5.9264490195013231</v>
      </c>
      <c r="H101" s="139">
        <f ca="1"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>25445.39235903</v>
      </c>
      <c r="I101" s="140">
        <f ca="1"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>10</v>
      </c>
      <c r="J101" s="140">
        <f ca="1"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>0</v>
      </c>
      <c r="K101" s="140">
        <f ca="1"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>24</v>
      </c>
      <c r="L101" s="141">
        <f ca="1"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>38.368070029178824</v>
      </c>
      <c r="M101" s="141">
        <f ca="1"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>36.489593657086225</v>
      </c>
      <c r="N101" s="142">
        <f ca="1"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>142.6702830081596</v>
      </c>
      <c r="O101" s="141">
        <f ca="1"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>21.831638498237758</v>
      </c>
      <c r="P101" s="141">
        <f ca="1"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>20.646888717922671</v>
      </c>
      <c r="Q101" s="142">
        <f ca="1"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>105.23639043182497</v>
      </c>
      <c r="R101" s="142">
        <f ca="1"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>3.3320658373621601</v>
      </c>
      <c r="S101" s="142">
        <f ca="1"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>5.8574131618479521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2:67" ht="14.1" customHeight="1" x14ac:dyDescent="0.2">
      <c r="B102" s="138" t="str">
        <f>IF((IF($X$1=1,'X1'!B61,(IF($X$1=2,'X2'!B61,(IF($X$1=3,'X3'!B61,(IF($X$1=4,'X4'!B61,(IF($X$1=5,'X5'!B61,'X6'!B61))))))))))="","",(IF($X$1=1,'X1'!B61,(IF($X$1=2,'X2'!B61,(IF($X$1=3,'X3'!B61,(IF($X$1=4,'X4'!B61,(IF($X$1=5,'X5'!B61,'X6'!B61)))))))))))</f>
        <v>AVGO UW Equity</v>
      </c>
      <c r="C102" s="138" t="str">
        <f ca="1"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>Broadcom Inc</v>
      </c>
      <c r="D102" s="138" t="str">
        <f ca="1"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>Information Technology</v>
      </c>
      <c r="E102" s="139">
        <f ca="1"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>260.82</v>
      </c>
      <c r="F102" s="139">
        <f ca="1"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>295</v>
      </c>
      <c r="G102" s="139">
        <f ca="1"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>13.104823249750797</v>
      </c>
      <c r="H102" s="139">
        <f ca="1"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>106224.39639882</v>
      </c>
      <c r="I102" s="140">
        <f ca="1"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>29</v>
      </c>
      <c r="J102" s="140">
        <f ca="1"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>0</v>
      </c>
      <c r="K102" s="140">
        <f ca="1"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>38</v>
      </c>
      <c r="L102" s="141">
        <f ca="1"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>11.476722696471002</v>
      </c>
      <c r="M102" s="141">
        <f ca="1"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>9.986598767086571</v>
      </c>
      <c r="N102" s="142">
        <f ca="1"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>-27.412050107270048</v>
      </c>
      <c r="O102" s="141">
        <f ca="1"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>9.7030101452891468</v>
      </c>
      <c r="P102" s="141">
        <f ca="1"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>8.4128560271177317</v>
      </c>
      <c r="Q102" s="142">
        <f ca="1"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>-8.7832652275151801</v>
      </c>
      <c r="R102" s="142">
        <f ca="1"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>3.7489456330036042</v>
      </c>
      <c r="S102" s="142">
        <f ca="1"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>2.4023437500000044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2:67" ht="14.1" customHeight="1" x14ac:dyDescent="0.2">
      <c r="B103" s="138" t="str">
        <f>IF((IF($X$1=1,'X1'!B62,(IF($X$1=2,'X2'!B62,(IF($X$1=3,'X3'!B62,(IF($X$1=4,'X4'!B62,(IF($X$1=5,'X5'!B62,'X6'!B62))))))))))="","",(IF($X$1=1,'X1'!B62,(IF($X$1=2,'X2'!B62,(IF($X$1=3,'X3'!B62,(IF($X$1=4,'X4'!B62,(IF($X$1=5,'X5'!B62,'X6'!B62)))))))))))</f>
        <v>AVY UN Equity</v>
      </c>
      <c r="C103" s="138" t="str">
        <f ca="1"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>Avery Dennison Corp</v>
      </c>
      <c r="D103" s="138" t="str">
        <f ca="1"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>Materials</v>
      </c>
      <c r="E103" s="139">
        <f ca="1"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>96.57</v>
      </c>
      <c r="F103" s="139">
        <f ca="1"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>110</v>
      </c>
      <c r="G103" s="139">
        <f ca="1"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>13.907010458734614</v>
      </c>
      <c r="H103" s="139">
        <f ca="1"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>8373.6086493599996</v>
      </c>
      <c r="I103" s="140">
        <f ca="1"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>9</v>
      </c>
      <c r="J103" s="140">
        <f ca="1"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>0</v>
      </c>
      <c r="K103" s="140">
        <f ca="1"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>12</v>
      </c>
      <c r="L103" s="141">
        <f ca="1"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>14.60305458944503</v>
      </c>
      <c r="M103" s="141">
        <f ca="1"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>13.236019736842104</v>
      </c>
      <c r="N103" s="142">
        <f ca="1"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>-7.6386331835499366</v>
      </c>
      <c r="O103" s="141">
        <f ca="1"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>9.8029906772400235</v>
      </c>
      <c r="P103" s="141">
        <f ca="1"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>9.1821869580631965</v>
      </c>
      <c r="Q103" s="142">
        <f ca="1"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>-7.8433612669073671</v>
      </c>
      <c r="R103" s="142">
        <f ca="1"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>2.1404162783473133</v>
      </c>
      <c r="S103" s="142">
        <f ca="1"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>12.48120300751879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2:67" ht="14.1" customHeight="1" x14ac:dyDescent="0.2">
      <c r="B104" s="138" t="str">
        <f>IF((IF($X$1=1,'X1'!B63,(IF($X$1=2,'X2'!B63,(IF($X$1=3,'X3'!B63,(IF($X$1=4,'X4'!B63,(IF($X$1=5,'X5'!B63,'X6'!B63))))))))))="","",(IF($X$1=1,'X1'!B63,(IF($X$1=2,'X2'!B63,(IF($X$1=3,'X3'!B63,(IF($X$1=4,'X4'!B63,(IF($X$1=5,'X5'!B63,'X6'!B63)))))))))))</f>
        <v>AWK UN Equity</v>
      </c>
      <c r="C104" s="138" t="str">
        <f ca="1"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>American Water Works Co Inc</v>
      </c>
      <c r="D104" s="138" t="str">
        <f ca="1"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>Utilities</v>
      </c>
      <c r="E104" s="139">
        <f ca="1"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>92.61</v>
      </c>
      <c r="F104" s="139">
        <f ca="1"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>101</v>
      </c>
      <c r="G104" s="139">
        <f ca="1"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>9.0594968145988553</v>
      </c>
      <c r="H104" s="139">
        <f ca="1"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>16725.254312339999</v>
      </c>
      <c r="I104" s="140">
        <f ca="1"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>8</v>
      </c>
      <c r="J104" s="140">
        <f ca="1"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>1</v>
      </c>
      <c r="K104" s="140">
        <f ca="1"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>15</v>
      </c>
      <c r="L104" s="141">
        <f ca="1"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>25.83984375</v>
      </c>
      <c r="M104" s="141">
        <f ca="1"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>23.856259659969087</v>
      </c>
      <c r="N104" s="142">
        <f ca="1"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>63.43178562097016</v>
      </c>
      <c r="O104" s="141">
        <f ca="1"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>13.416964934629569</v>
      </c>
      <c r="P104" s="141">
        <f ca="1"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>12.515468559795103</v>
      </c>
      <c r="Q104" s="142">
        <f ca="1"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>26.131140086256611</v>
      </c>
      <c r="R104" s="142">
        <f ca="1"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>2.1228808983911023</v>
      </c>
      <c r="S104" s="142">
        <f ca="1"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>0.28985507246378445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2:67" ht="14.1" customHeight="1" x14ac:dyDescent="0.2">
      <c r="B105" s="138" t="str">
        <f>IF((IF($X$1=1,'X1'!B64,(IF($X$1=2,'X2'!B64,(IF($X$1=3,'X3'!B64,(IF($X$1=4,'X4'!B64,(IF($X$1=5,'X5'!B64,'X6'!B64))))))))))="","",(IF($X$1=1,'X1'!B64,(IF($X$1=2,'X2'!B64,(IF($X$1=3,'X3'!B64,(IF($X$1=4,'X4'!B64,(IF($X$1=5,'X5'!B64,'X6'!B64)))))))))))</f>
        <v>AXP UN Equity</v>
      </c>
      <c r="C105" s="138" t="str">
        <f ca="1"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>American Express Co</v>
      </c>
      <c r="D105" s="138" t="str">
        <f ca="1"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>Financials</v>
      </c>
      <c r="E105" s="139">
        <f ca="1"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>100.48</v>
      </c>
      <c r="F105" s="139">
        <f ca="1"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>113</v>
      </c>
      <c r="G105" s="139">
        <f ca="1"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>12.460191082802542</v>
      </c>
      <c r="H105" s="139">
        <f ca="1"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>85106.559999999998</v>
      </c>
      <c r="I105" s="140">
        <f ca="1"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>12</v>
      </c>
      <c r="J105" s="140">
        <f ca="1"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>2</v>
      </c>
      <c r="K105" s="140">
        <f ca="1"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>31</v>
      </c>
      <c r="L105" s="141">
        <f ca="1"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>12.353085812638309</v>
      </c>
      <c r="M105" s="141">
        <f ca="1"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>11.216789461933468</v>
      </c>
      <c r="N105" s="142">
        <f ca="1"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>-21.86923064159194</v>
      </c>
      <c r="O105" s="141" t="str">
        <f ca="1"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>NA</v>
      </c>
      <c r="P105" s="141" t="str">
        <f ca="1"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>NA</v>
      </c>
      <c r="Q105" s="142" t="str">
        <f ca="1"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2">
        <f ca="1"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>1.6052945859872612</v>
      </c>
      <c r="S105" s="142">
        <f ca="1"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>7.8940797630527593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2:67" ht="14.1" customHeight="1" x14ac:dyDescent="0.2">
      <c r="B106" s="138" t="str">
        <f>IF((IF($X$1=1,'X1'!B65,(IF($X$1=2,'X2'!B65,(IF($X$1=3,'X3'!B65,(IF($X$1=4,'X4'!B65,(IF($X$1=5,'X5'!B65,'X6'!B65))))))))))="","",(IF($X$1=1,'X1'!B65,(IF($X$1=2,'X2'!B65,(IF($X$1=3,'X3'!B65,(IF($X$1=4,'X4'!B65,(IF($X$1=5,'X5'!B65,'X6'!B65)))))))))))</f>
        <v>AZO UN Equity</v>
      </c>
      <c r="C106" s="138" t="str">
        <f ca="1"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>AutoZone Inc</v>
      </c>
      <c r="D106" s="138" t="str">
        <f ca="1"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>Consumer Discretionary</v>
      </c>
      <c r="E106" s="139">
        <f ca="1"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>844.32</v>
      </c>
      <c r="F106" s="139">
        <f ca="1"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>940</v>
      </c>
      <c r="G106" s="139">
        <f ca="1"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>11.332196323668754</v>
      </c>
      <c r="H106" s="139">
        <f ca="1"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>21281.191139999999</v>
      </c>
      <c r="I106" s="140">
        <f ca="1"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>11</v>
      </c>
      <c r="J106" s="140">
        <f ca="1"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>1</v>
      </c>
      <c r="K106" s="140">
        <f ca="1"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>24</v>
      </c>
      <c r="L106" s="141">
        <f ca="1"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>14.212227309453272</v>
      </c>
      <c r="M106" s="141">
        <f ca="1"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>13.359705058624346</v>
      </c>
      <c r="N106" s="142">
        <f ca="1"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>-10.110536684841032</v>
      </c>
      <c r="O106" s="141">
        <f ca="1"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>10.330699745767928</v>
      </c>
      <c r="P106" s="141">
        <f ca="1"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>10.165039596273292</v>
      </c>
      <c r="Q106" s="142">
        <f ca="1"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>-2.8824370361607787</v>
      </c>
      <c r="R106" s="142">
        <f ca="1"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>0</v>
      </c>
      <c r="S106" s="142">
        <f ca="1"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>18.087367178276267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2:67" ht="14.1" customHeight="1" x14ac:dyDescent="0.2">
      <c r="B107" s="138" t="str">
        <f>IF((IF($X$1=1,'X1'!B66,(IF($X$1=2,'X2'!B66,(IF($X$1=3,'X3'!B66,(IF($X$1=4,'X4'!B66,(IF($X$1=5,'X5'!B66,'X6'!B66))))))))))="","",(IF($X$1=1,'X1'!B66,(IF($X$1=2,'X2'!B66,(IF($X$1=3,'X3'!B66,(IF($X$1=4,'X4'!B66,(IF($X$1=5,'X5'!B66,'X6'!B66)))))))))))</f>
        <v>BA UN Equity</v>
      </c>
      <c r="C107" s="138" t="str">
        <f ca="1"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>Boeing Co/The</v>
      </c>
      <c r="D107" s="138" t="str">
        <f ca="1"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>Industrials</v>
      </c>
      <c r="E107" s="139">
        <f ca="1"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>364.73</v>
      </c>
      <c r="F107" s="139">
        <f ca="1"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>426.6300048828125</v>
      </c>
      <c r="G107" s="139">
        <f ca="1"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>16.971459677792478</v>
      </c>
      <c r="H107" s="139">
        <f ca="1"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>207124.83063536999</v>
      </c>
      <c r="I107" s="140">
        <f ca="1"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>21</v>
      </c>
      <c r="J107" s="140">
        <f ca="1"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>0</v>
      </c>
      <c r="K107" s="140">
        <f ca="1"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>28</v>
      </c>
      <c r="L107" s="141">
        <f ca="1"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>19.800760043431051</v>
      </c>
      <c r="M107" s="141">
        <f ca="1"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>16.975239690961558</v>
      </c>
      <c r="N107" s="142">
        <f ca="1"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>25.235802579119504</v>
      </c>
      <c r="O107" s="141">
        <f ca="1"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>13.035922805498496</v>
      </c>
      <c r="P107" s="141">
        <f ca="1"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>11.948821086530916</v>
      </c>
      <c r="Q107" s="142">
        <f ca="1"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>22.549012652640887</v>
      </c>
      <c r="R107" s="142">
        <f ca="1"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>2.1413100101444904</v>
      </c>
      <c r="S107" s="142">
        <f ca="1"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>50.555555555555564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2:67" ht="14.1" customHeight="1" x14ac:dyDescent="0.2">
      <c r="B108" s="138" t="str">
        <f>IF((IF($X$1=1,'X1'!B67,(IF($X$1=2,'X2'!B67,(IF($X$1=3,'X3'!B67,(IF($X$1=4,'X4'!B67,(IF($X$1=5,'X5'!B67,'X6'!B67))))))))))="","",(IF($X$1=1,'X1'!B67,(IF($X$1=2,'X2'!B67,(IF($X$1=3,'X3'!B67,(IF($X$1=4,'X4'!B67,(IF($X$1=5,'X5'!B67,'X6'!B67)))))))))))</f>
        <v>BAC UN Equity</v>
      </c>
      <c r="C108" s="138" t="str">
        <f ca="1"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>Bank of America Corp</v>
      </c>
      <c r="D108" s="138" t="str">
        <f ca="1"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>Financials</v>
      </c>
      <c r="E108" s="139">
        <f ca="1"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>29.3</v>
      </c>
      <c r="F108" s="139">
        <f ca="1"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>33</v>
      </c>
      <c r="G108" s="139">
        <f ca="1"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>12.627986348122855</v>
      </c>
      <c r="H108" s="139">
        <f ca="1"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>283310.09064100002</v>
      </c>
      <c r="I108" s="140">
        <f ca="1"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>22</v>
      </c>
      <c r="J108" s="140">
        <f ca="1"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>0</v>
      </c>
      <c r="K108" s="140">
        <f ca="1"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>33</v>
      </c>
      <c r="L108" s="141">
        <f ca="1"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>10.223307745987439</v>
      </c>
      <c r="M108" s="141">
        <f ca="1"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>9.2225369845766441</v>
      </c>
      <c r="N108" s="142">
        <f ca="1"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>-35.339646166419925</v>
      </c>
      <c r="O108" s="141" t="str">
        <f ca="1"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>NA</v>
      </c>
      <c r="P108" s="141" t="str">
        <f ca="1"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>NA</v>
      </c>
      <c r="Q108" s="142" t="str">
        <f ca="1"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2">
        <f ca="1"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>2.3447098976109215</v>
      </c>
      <c r="S108" s="142">
        <f ca="1"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>10.000000000000009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2:67" ht="14.1" customHeight="1" x14ac:dyDescent="0.2">
      <c r="B109" s="138" t="str">
        <f>IF((IF($X$1=1,'X1'!B68,(IF($X$1=2,'X2'!B68,(IF($X$1=3,'X3'!B68,(IF($X$1=4,'X4'!B68,(IF($X$1=5,'X5'!B68,'X6'!B68))))))))))="","",(IF($X$1=1,'X1'!B68,(IF($X$1=2,'X2'!B68,(IF($X$1=3,'X3'!B68,(IF($X$1=4,'X4'!B68,(IF($X$1=5,'X5'!B68,'X6'!B68)))))))))))</f>
        <v>BAX UN Equity</v>
      </c>
      <c r="C109" s="138" t="str">
        <f ca="1"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>Baxter International Inc</v>
      </c>
      <c r="D109" s="138" t="str">
        <f ca="1"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>Health Care</v>
      </c>
      <c r="E109" s="139">
        <f ca="1"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>70.63</v>
      </c>
      <c r="F109" s="139">
        <f ca="1"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>76</v>
      </c>
      <c r="G109" s="139">
        <f ca="1"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>7.6030015574118703</v>
      </c>
      <c r="H109" s="139">
        <f ca="1"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>37585.118688739996</v>
      </c>
      <c r="I109" s="140">
        <f ca="1"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>14</v>
      </c>
      <c r="J109" s="140">
        <f ca="1"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>1</v>
      </c>
      <c r="K109" s="140">
        <f ca="1"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>19</v>
      </c>
      <c r="L109" s="141">
        <f ca="1"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>21.586185819070902</v>
      </c>
      <c r="M109" s="141">
        <f ca="1"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>19.012113055181697</v>
      </c>
      <c r="N109" s="142">
        <f ca="1"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>36.528259508412141</v>
      </c>
      <c r="O109" s="141">
        <f ca="1"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>13.296012183447916</v>
      </c>
      <c r="P109" s="141">
        <f ca="1"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>11.858130987295919</v>
      </c>
      <c r="Q109" s="142">
        <f ca="1"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>24.994079023829951</v>
      </c>
      <c r="R109" s="142">
        <f ca="1"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>1.1567322667421776</v>
      </c>
      <c r="S109" s="142">
        <f ca="1"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>14.218749999999995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2:67" ht="14.1" customHeight="1" x14ac:dyDescent="0.2">
      <c r="B110" s="138" t="str">
        <f>IF((IF($X$1=1,'X1'!B69,(IF($X$1=2,'X2'!B69,(IF($X$1=3,'X3'!B69,(IF($X$1=4,'X4'!B69,(IF($X$1=5,'X5'!B69,'X6'!B69))))))))))="","",(IF($X$1=1,'X1'!B69,(IF($X$1=2,'X2'!B69,(IF($X$1=3,'X3'!B69,(IF($X$1=4,'X4'!B69,(IF($X$1=5,'X5'!B69,'X6'!B69)))))))))))</f>
        <v>BBT UN Equity</v>
      </c>
      <c r="C110" s="138" t="str">
        <f ca="1"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>BB&amp;T Corp</v>
      </c>
      <c r="D110" s="138" t="str">
        <f ca="1"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>Financials</v>
      </c>
      <c r="E110" s="139">
        <f ca="1"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>49.29</v>
      </c>
      <c r="F110" s="139">
        <f ca="1"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>53</v>
      </c>
      <c r="G110" s="139">
        <f ca="1"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>7.5268817204301008</v>
      </c>
      <c r="H110" s="139">
        <f ca="1"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>37624.338539999997</v>
      </c>
      <c r="I110" s="140">
        <f ca="1"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>11</v>
      </c>
      <c r="J110" s="140">
        <f ca="1"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>1</v>
      </c>
      <c r="K110" s="140">
        <f ca="1"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>27</v>
      </c>
      <c r="L110" s="141">
        <f ca="1"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>11.286924662239523</v>
      </c>
      <c r="M110" s="141">
        <f ca="1"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>10.622844827586208</v>
      </c>
      <c r="N110" s="142">
        <f ca="1"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>-28.612484287209728</v>
      </c>
      <c r="O110" s="141" t="str">
        <f ca="1"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>NA</v>
      </c>
      <c r="P110" s="141" t="str">
        <f ca="1"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>NA</v>
      </c>
      <c r="Q110" s="142" t="str">
        <f ca="1"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2">
        <f ca="1"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>3.4712923513897342</v>
      </c>
      <c r="S110" s="142">
        <f ca="1"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>7.1134020618556653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2:67" ht="14.1" customHeight="1" x14ac:dyDescent="0.2">
      <c r="B111" s="138" t="str">
        <f>IF((IF($X$1=1,'X1'!B70,(IF($X$1=2,'X2'!B70,(IF($X$1=3,'X3'!B70,(IF($X$1=4,'X4'!B70,(IF($X$1=5,'X5'!B70,'X6'!B70))))))))))="","",(IF($X$1=1,'X1'!B70,(IF($X$1=2,'X2'!B70,(IF($X$1=3,'X3'!B70,(IF($X$1=4,'X4'!B70,(IF($X$1=5,'X5'!B70,'X6'!B70)))))))))))</f>
        <v>BBY UN Equity</v>
      </c>
      <c r="C111" s="138" t="str">
        <f ca="1"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>Best Buy Co Inc</v>
      </c>
      <c r="D111" s="138" t="str">
        <f ca="1"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>Consumer Discretionary</v>
      </c>
      <c r="E111" s="139">
        <f ca="1"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>58.71</v>
      </c>
      <c r="F111" s="139">
        <f ca="1"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>70</v>
      </c>
      <c r="G111" s="139">
        <f ca="1"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>19.230114120252082</v>
      </c>
      <c r="H111" s="139">
        <f ca="1"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>15798.95311599</v>
      </c>
      <c r="I111" s="140">
        <f ca="1"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>5</v>
      </c>
      <c r="J111" s="140">
        <f ca="1"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>2</v>
      </c>
      <c r="K111" s="140">
        <f ca="1"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>25</v>
      </c>
      <c r="L111" s="141">
        <f ca="1"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>11.273041474654377</v>
      </c>
      <c r="M111" s="141">
        <f ca="1"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>10.66872614937307</v>
      </c>
      <c r="N111" s="142">
        <f ca="1"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>-28.700292640816784</v>
      </c>
      <c r="O111" s="141">
        <f ca="1"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>5.9527619226789579</v>
      </c>
      <c r="P111" s="141">
        <f ca="1"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>5.8287243010004754</v>
      </c>
      <c r="Q111" s="142">
        <f ca="1"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>-44.038860381035668</v>
      </c>
      <c r="R111" s="142">
        <f ca="1"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>3.0659172202350535</v>
      </c>
      <c r="S111" s="142">
        <f ca="1"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>5.8677685950413183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2:67" ht="14.1" customHeight="1" x14ac:dyDescent="0.2">
      <c r="B112" s="138" t="str">
        <f>IF((IF($X$1=1,'X1'!B71,(IF($X$1=2,'X2'!B71,(IF($X$1=3,'X3'!B71,(IF($X$1=4,'X4'!B71,(IF($X$1=5,'X5'!B71,'X6'!B71))))))))))="","",(IF($X$1=1,'X1'!B71,(IF($X$1=2,'X2'!B71,(IF($X$1=3,'X3'!B71,(IF($X$1=4,'X4'!B71,(IF($X$1=5,'X5'!B71,'X6'!B71)))))))))))</f>
        <v>BDX UN Equity</v>
      </c>
      <c r="C112" s="138" t="str">
        <f ca="1"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>Becton Dickinson and Co</v>
      </c>
      <c r="D112" s="138" t="str">
        <f ca="1"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>Health Care</v>
      </c>
      <c r="E112" s="139">
        <f ca="1"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>242.08</v>
      </c>
      <c r="F112" s="139">
        <f ca="1"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>260</v>
      </c>
      <c r="G112" s="139">
        <f ca="1"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>7.402511566424308</v>
      </c>
      <c r="H112" s="139">
        <f ca="1"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>65228.982281920005</v>
      </c>
      <c r="I112" s="140">
        <f ca="1"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>14</v>
      </c>
      <c r="J112" s="140">
        <f ca="1"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>0</v>
      </c>
      <c r="K112" s="140">
        <f ca="1"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>22</v>
      </c>
      <c r="L112" s="141">
        <f ca="1"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>19.911169600263204</v>
      </c>
      <c r="M112" s="141">
        <f ca="1"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>17.699787965197046</v>
      </c>
      <c r="N112" s="142">
        <f ca="1"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>25.934120695795372</v>
      </c>
      <c r="O112" s="141">
        <f ca="1"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>15.289995750366048</v>
      </c>
      <c r="P112" s="141">
        <f ca="1"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>13.63625806207796</v>
      </c>
      <c r="Q112" s="142">
        <f ca="1"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>43.739258863981931</v>
      </c>
      <c r="R112" s="142">
        <f ca="1"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>1.4073859881031063</v>
      </c>
      <c r="S112" s="142">
        <f ca="1"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>4.3548387096774235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2:67" ht="14.1" customHeight="1" x14ac:dyDescent="0.2">
      <c r="B113" s="138" t="str">
        <f>IF((IF($X$1=1,'X1'!B72,(IF($X$1=2,'X2'!B72,(IF($X$1=3,'X3'!B72,(IF($X$1=4,'X4'!B72,(IF($X$1=5,'X5'!B72,'X6'!B72))))))))))="","",(IF($X$1=1,'X1'!B72,(IF($X$1=2,'X2'!B72,(IF($X$1=3,'X3'!B72,(IF($X$1=4,'X4'!B72,(IF($X$1=5,'X5'!B72,'X6'!B72)))))))))))</f>
        <v>BEN UN Equity</v>
      </c>
      <c r="C113" s="138" t="str">
        <f ca="1"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>Franklin Resources Inc</v>
      </c>
      <c r="D113" s="138" t="str">
        <f ca="1"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>Financials</v>
      </c>
      <c r="E113" s="139">
        <f ca="1"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>31.54</v>
      </c>
      <c r="F113" s="139">
        <f ca="1"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>28</v>
      </c>
      <c r="G113" s="139">
        <f ca="1"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>-11.223842739378565</v>
      </c>
      <c r="H113" s="139">
        <f ca="1"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>16156.66453538</v>
      </c>
      <c r="I113" s="140">
        <f ca="1"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>0</v>
      </c>
      <c r="J113" s="140">
        <f ca="1"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>8</v>
      </c>
      <c r="K113" s="140">
        <f ca="1"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>14</v>
      </c>
      <c r="L113" s="141">
        <f ca="1"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>12.286716010907673</v>
      </c>
      <c r="M113" s="141">
        <f ca="1"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>11.987837324211325</v>
      </c>
      <c r="N113" s="142">
        <f ca="1"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>-22.289006214273087</v>
      </c>
      <c r="O113" s="141">
        <f ca="1"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>6.0880757860790107</v>
      </c>
      <c r="P113" s="141">
        <f ca="1"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>6.2427606922398589</v>
      </c>
      <c r="Q113" s="142">
        <f ca="1"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>-42.766792372862419</v>
      </c>
      <c r="R113" s="142">
        <f ca="1"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>3.1769181991122384</v>
      </c>
      <c r="S113" s="142">
        <f ca="1"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>-25.181907872702521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2:67" ht="14.1" customHeight="1" x14ac:dyDescent="0.2">
      <c r="B114" s="138" t="str">
        <f>IF((IF($X$1=1,'X1'!B73,(IF($X$1=2,'X2'!B73,(IF($X$1=3,'X3'!B73,(IF($X$1=4,'X4'!B73,(IF($X$1=5,'X5'!B73,'X6'!B73))))))))))="","",(IF($X$1=1,'X1'!B73,(IF($X$1=2,'X2'!B73,(IF($X$1=3,'X3'!B73,(IF($X$1=4,'X4'!B73,(IF($X$1=5,'X5'!B73,'X6'!B73)))))))))))</f>
        <v>BF/B UN Equity</v>
      </c>
      <c r="C114" s="138" t="str">
        <f ca="1"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>Brown-Forman Corp</v>
      </c>
      <c r="D114" s="138" t="str">
        <f ca="1"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>Consumer Staples</v>
      </c>
      <c r="E114" s="139">
        <f ca="1"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>45.91</v>
      </c>
      <c r="F114" s="139">
        <f ca="1"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>51</v>
      </c>
      <c r="G114" s="139">
        <f ca="1"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>11.086909170115455</v>
      </c>
      <c r="H114" s="139">
        <f ca="1"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>22002.009533780001</v>
      </c>
      <c r="I114" s="140">
        <f ca="1"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>2</v>
      </c>
      <c r="J114" s="140">
        <f ca="1"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>3</v>
      </c>
      <c r="K114" s="140">
        <f ca="1"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>20</v>
      </c>
      <c r="L114" s="141">
        <f ca="1"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>27.133569739952719</v>
      </c>
      <c r="M114" s="141">
        <f ca="1"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>25.156164383561642</v>
      </c>
      <c r="N114" s="142">
        <f ca="1"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>71.614340851871276</v>
      </c>
      <c r="O114" s="141">
        <f ca="1"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>20.785158950288032</v>
      </c>
      <c r="P114" s="141">
        <f ca="1"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>19.653024006455521</v>
      </c>
      <c r="Q114" s="142">
        <f ca="1"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>95.398572482463734</v>
      </c>
      <c r="R114" s="142">
        <f ca="1"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>1.4332389457634502</v>
      </c>
      <c r="S114" s="142">
        <f ca="1"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>2.0454545454545343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2:67" ht="14.1" customHeight="1" x14ac:dyDescent="0.2">
      <c r="B115" s="138" t="str">
        <f>IF((IF($X$1=1,'X1'!B74,(IF($X$1=2,'X2'!B74,(IF($X$1=3,'X3'!B74,(IF($X$1=4,'X4'!B74,(IF($X$1=5,'X5'!B74,'X6'!B74))))))))))="","",(IF($X$1=1,'X1'!B74,(IF($X$1=2,'X2'!B74,(IF($X$1=3,'X3'!B74,(IF($X$1=4,'X4'!B74,(IF($X$1=5,'X5'!B74,'X6'!B74)))))))))))</f>
        <v>BHF UW Equity</v>
      </c>
      <c r="C115" s="138" t="str">
        <f ca="1"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>Brighthouse Financial Inc</v>
      </c>
      <c r="D115" s="138" t="str">
        <f ca="1"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>Financials</v>
      </c>
      <c r="E115" s="139">
        <f ca="1"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>36.43</v>
      </c>
      <c r="F115" s="139">
        <f ca="1"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>39</v>
      </c>
      <c r="G115" s="139">
        <f ca="1"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>7.0546253088114241</v>
      </c>
      <c r="H115" s="139">
        <f ca="1"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>4320.6428817599999</v>
      </c>
      <c r="I115" s="140">
        <f ca="1"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>3</v>
      </c>
      <c r="J115" s="140">
        <f ca="1"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>2</v>
      </c>
      <c r="K115" s="140">
        <f ca="1"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>15</v>
      </c>
      <c r="L115" s="141">
        <f ca="1"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>4.1289810721976652</v>
      </c>
      <c r="M115" s="141">
        <f ca="1"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>3.7075106859352736</v>
      </c>
      <c r="N115" s="142">
        <f ca="1"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>-73.885029803074858</v>
      </c>
      <c r="O115" s="141" t="str">
        <f ca="1"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>NA</v>
      </c>
      <c r="P115" s="141" t="str">
        <f ca="1"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>NA</v>
      </c>
      <c r="Q115" s="142" t="str">
        <f ca="1"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2">
        <f ca="1"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>4.9409827065605282E-2</v>
      </c>
      <c r="S115" s="142">
        <f ca="1"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>-79.118357487922708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2:67" ht="14.1" customHeight="1" x14ac:dyDescent="0.2">
      <c r="B116" s="138" t="str">
        <f>IF((IF($X$1=1,'X1'!B75,(IF($X$1=2,'X2'!B75,(IF($X$1=3,'X3'!B75,(IF($X$1=4,'X4'!B75,(IF($X$1=5,'X5'!B75,'X6'!B75))))))))))="","",(IF($X$1=1,'X1'!B75,(IF($X$1=2,'X2'!B75,(IF($X$1=3,'X3'!B75,(IF($X$1=4,'X4'!B75,(IF($X$1=5,'X5'!B75,'X6'!B75)))))))))))</f>
        <v>BHGE UN Equity</v>
      </c>
      <c r="C116" s="138" t="str">
        <f ca="1"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>Baker Hughes a GE Co</v>
      </c>
      <c r="D116" s="138" t="str">
        <f ca="1"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>Energy</v>
      </c>
      <c r="E116" s="139">
        <f ca="1"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>24.12</v>
      </c>
      <c r="F116" s="139">
        <f ca="1"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>33.5</v>
      </c>
      <c r="G116" s="139">
        <f ca="1"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>38.888888888888886</v>
      </c>
      <c r="H116" s="139">
        <f ca="1"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>24962.721275160002</v>
      </c>
      <c r="I116" s="140">
        <f ca="1"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>22</v>
      </c>
      <c r="J116" s="140">
        <f ca="1"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>0</v>
      </c>
      <c r="K116" s="140">
        <f ca="1"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>28</v>
      </c>
      <c r="L116" s="141">
        <f ca="1"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>19.00709219858156</v>
      </c>
      <c r="M116" s="141">
        <f ca="1"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>12.362890825217837</v>
      </c>
      <c r="N116" s="142">
        <f ca="1"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>20.21601397944195</v>
      </c>
      <c r="O116" s="141">
        <f ca="1"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>8.0309603695047418</v>
      </c>
      <c r="P116" s="141">
        <f ca="1"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>6.4451723895515034</v>
      </c>
      <c r="Q116" s="142">
        <f ca="1"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>-24.501987422005243</v>
      </c>
      <c r="R116" s="142">
        <f ca="1"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>2.9187396351575452</v>
      </c>
      <c r="S116" s="142">
        <f ca="1"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>73.333333333333357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2:67" ht="14.1" customHeight="1" x14ac:dyDescent="0.2">
      <c r="B117" s="138" t="str">
        <f>IF((IF($X$1=1,'X1'!B76,(IF($X$1=2,'X2'!B76,(IF($X$1=3,'X3'!B76,(IF($X$1=4,'X4'!B76,(IF($X$1=5,'X5'!B76,'X6'!B76))))))))))="","",(IF($X$1=1,'X1'!B76,(IF($X$1=2,'X2'!B76,(IF($X$1=3,'X3'!B76,(IF($X$1=4,'X4'!B76,(IF($X$1=5,'X5'!B76,'X6'!B76)))))))))))</f>
        <v>BIIB UW Equity</v>
      </c>
      <c r="C117" s="138" t="str">
        <f ca="1"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>Biogen Inc</v>
      </c>
      <c r="D117" s="138" t="str">
        <f ca="1"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>Health Care</v>
      </c>
      <c r="E117" s="139">
        <f ca="1"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>337.42</v>
      </c>
      <c r="F117" s="139">
        <f ca="1"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>400</v>
      </c>
      <c r="G117" s="139">
        <f ca="1"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>18.546618457708487</v>
      </c>
      <c r="H117" s="139">
        <f ca="1"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>67984.257204900001</v>
      </c>
      <c r="I117" s="140">
        <f ca="1"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>22</v>
      </c>
      <c r="J117" s="140">
        <f ca="1"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>0</v>
      </c>
      <c r="K117" s="140">
        <f ca="1"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>31</v>
      </c>
      <c r="L117" s="141">
        <f ca="1"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>12.069249204134922</v>
      </c>
      <c r="M117" s="141">
        <f ca="1"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>11.688374670915893</v>
      </c>
      <c r="N117" s="142">
        <f ca="1"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>-23.664439784538438</v>
      </c>
      <c r="O117" s="141">
        <f ca="1"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>8.8185398856256665</v>
      </c>
      <c r="P117" s="141">
        <f ca="1"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>8.6833146056692012</v>
      </c>
      <c r="Q117" s="142">
        <f ca="1"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>-17.09805495583926</v>
      </c>
      <c r="R117" s="142">
        <f ca="1"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>0</v>
      </c>
      <c r="S117" s="142">
        <f ca="1"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>28.079847908745254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2:67" ht="14.1" customHeight="1" x14ac:dyDescent="0.2">
      <c r="B118" s="138" t="str">
        <f>IF((IF($X$1=1,'X1'!B77,(IF($X$1=2,'X2'!B77,(IF($X$1=3,'X3'!B77,(IF($X$1=4,'X4'!B77,(IF($X$1=5,'X5'!B77,'X6'!B77))))))))))="","",(IF($X$1=1,'X1'!B77,(IF($X$1=2,'X2'!B77,(IF($X$1=3,'X3'!B77,(IF($X$1=4,'X4'!B77,(IF($X$1=5,'X5'!B77,'X6'!B77)))))))))))</f>
        <v>BK UN Equity</v>
      </c>
      <c r="C118" s="138" t="str">
        <f ca="1"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>Bank of New York Mellon Corp/T</v>
      </c>
      <c r="D118" s="138" t="str">
        <f ca="1"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>Financials</v>
      </c>
      <c r="E118" s="139">
        <f ca="1"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>52.66</v>
      </c>
      <c r="F118" s="139">
        <f ca="1"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>52.5</v>
      </c>
      <c r="G118" s="139">
        <f ca="1"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>-0.30383592859855035</v>
      </c>
      <c r="H118" s="139">
        <f ca="1"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>50576.033159999999</v>
      </c>
      <c r="I118" s="140">
        <f ca="1"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>4</v>
      </c>
      <c r="J118" s="140">
        <f ca="1"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>4</v>
      </c>
      <c r="K118" s="140">
        <f ca="1"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>22</v>
      </c>
      <c r="L118" s="141">
        <f ca="1"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>12.34122334192641</v>
      </c>
      <c r="M118" s="141">
        <f ca="1"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>11.361380798274002</v>
      </c>
      <c r="N118" s="142">
        <f ca="1"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>-21.944258369664873</v>
      </c>
      <c r="O118" s="141" t="str">
        <f ca="1"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>NA</v>
      </c>
      <c r="P118" s="141" t="str">
        <f ca="1"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>NA</v>
      </c>
      <c r="Q118" s="142" t="str">
        <f ca="1"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2">
        <f ca="1"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>2.292062286365363</v>
      </c>
      <c r="S118" s="142">
        <f ca="1"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>-13.687881429816917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2:67" ht="14.1" customHeight="1" x14ac:dyDescent="0.2">
      <c r="B119" s="138" t="str">
        <f>IF((IF($X$1=1,'X1'!B78,(IF($X$1=2,'X2'!B78,(IF($X$1=3,'X3'!B78,(IF($X$1=4,'X4'!B78,(IF($X$1=5,'X5'!B78,'X6'!B78))))))))))="","",(IF($X$1=1,'X1'!B78,(IF($X$1=2,'X2'!B78,(IF($X$1=3,'X3'!B78,(IF($X$1=4,'X4'!B78,(IF($X$1=5,'X5'!B78,'X6'!B78)))))))))))</f>
        <v>BKNG UW Equity</v>
      </c>
      <c r="C119" s="138" t="str">
        <f ca="1"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>Booking Holdings Inc</v>
      </c>
      <c r="D119" s="138" t="str">
        <f ca="1"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>Consumer Discretionary</v>
      </c>
      <c r="E119" s="139">
        <f ca="1"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>1760.26</v>
      </c>
      <c r="F119" s="139">
        <f ca="1"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>2220</v>
      </c>
      <c r="G119" s="139">
        <f ca="1"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>26.117732607682953</v>
      </c>
      <c r="H119" s="139">
        <f ca="1"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>81552.117052360001</v>
      </c>
      <c r="I119" s="140">
        <f ca="1"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>24</v>
      </c>
      <c r="J119" s="140">
        <f ca="1"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>0</v>
      </c>
      <c r="K119" s="140">
        <f ca="1"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>38</v>
      </c>
      <c r="L119" s="141">
        <f ca="1"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>17.38700118530225</v>
      </c>
      <c r="M119" s="141">
        <f ca="1"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>15.279238928528027</v>
      </c>
      <c r="N119" s="142">
        <f ca="1"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>9.9692659831919883</v>
      </c>
      <c r="O119" s="141">
        <f ca="1"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>11.706084091074807</v>
      </c>
      <c r="P119" s="141">
        <f ca="1"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>10.475260562995539</v>
      </c>
      <c r="Q119" s="142">
        <f ca="1"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>10.047372080548801</v>
      </c>
      <c r="R119" s="142">
        <f ca="1"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>0</v>
      </c>
      <c r="S119" s="142">
        <f ca="1"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>15.474495848161339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2:67" ht="14.1" customHeight="1" x14ac:dyDescent="0.2">
      <c r="B120" s="138" t="str">
        <f>IF((IF($X$1=1,'X1'!B79,(IF($X$1=2,'X2'!B79,(IF($X$1=3,'X3'!B79,(IF($X$1=4,'X4'!B79,(IF($X$1=5,'X5'!B79,'X6'!B79))))))))))="","",(IF($X$1=1,'X1'!B79,(IF($X$1=2,'X2'!B79,(IF($X$1=3,'X3'!B79,(IF($X$1=4,'X4'!B79,(IF($X$1=5,'X5'!B79,'X6'!B79)))))))))))</f>
        <v>BLK UN Equity</v>
      </c>
      <c r="C120" s="138" t="str">
        <f ca="1"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>BlackRock Inc</v>
      </c>
      <c r="D120" s="138" t="str">
        <f ca="1"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>Financials</v>
      </c>
      <c r="E120" s="139">
        <f ca="1"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>419.45</v>
      </c>
      <c r="F120" s="139">
        <f ca="1"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>460</v>
      </c>
      <c r="G120" s="139">
        <f ca="1"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>9.6674216235546506</v>
      </c>
      <c r="H120" s="139">
        <f ca="1"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>66557.878446849994</v>
      </c>
      <c r="I120" s="140">
        <f ca="1"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>13</v>
      </c>
      <c r="J120" s="140">
        <f ca="1"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>0</v>
      </c>
      <c r="K120" s="140">
        <f ca="1"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>16</v>
      </c>
      <c r="L120" s="141">
        <f ca="1"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>16.030344722158524</v>
      </c>
      <c r="M120" s="141">
        <f ca="1"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>14.555139149142896</v>
      </c>
      <c r="N120" s="142">
        <f ca="1"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>1.388688237020097</v>
      </c>
      <c r="O120" s="141">
        <f ca="1"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>11.858061834149149</v>
      </c>
      <c r="P120" s="141">
        <f ca="1"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>11.045762561847868</v>
      </c>
      <c r="Q120" s="142">
        <f ca="1"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>11.476095051436719</v>
      </c>
      <c r="R120" s="142">
        <f ca="1"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>3.1622362617713677</v>
      </c>
      <c r="S120" s="142">
        <f ca="1"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>-11.134328358208961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2:67" ht="14.1" customHeight="1" x14ac:dyDescent="0.2">
      <c r="B121" s="138" t="str">
        <f>IF((IF($X$1=1,'X1'!B80,(IF($X$1=2,'X2'!B80,(IF($X$1=3,'X3'!B80,(IF($X$1=4,'X4'!B80,(IF($X$1=5,'X5'!B80,'X6'!B80))))))))))="","",(IF($X$1=1,'X1'!B80,(IF($X$1=2,'X2'!B80,(IF($X$1=3,'X3'!B80,(IF($X$1=4,'X4'!B80,(IF($X$1=5,'X5'!B80,'X6'!B80)))))))))))</f>
        <v>BLL UN Equity</v>
      </c>
      <c r="C121" s="138" t="str">
        <f ca="1"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>Ball Corp</v>
      </c>
      <c r="D121" s="138" t="str">
        <f ca="1"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>Materials</v>
      </c>
      <c r="E121" s="139">
        <f ca="1"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>50.26</v>
      </c>
      <c r="F121" s="139">
        <f ca="1"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>52</v>
      </c>
      <c r="G121" s="139">
        <f ca="1"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>3.461997612415435</v>
      </c>
      <c r="H121" s="139">
        <f ca="1"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>17047.819221580001</v>
      </c>
      <c r="I121" s="140">
        <f ca="1"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>10</v>
      </c>
      <c r="J121" s="140">
        <f ca="1"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>1</v>
      </c>
      <c r="K121" s="140">
        <f ca="1"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>15</v>
      </c>
      <c r="L121" s="141">
        <f ca="1"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>18.80284324728769</v>
      </c>
      <c r="M121" s="141">
        <f ca="1"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>16.560131795716639</v>
      </c>
      <c r="N121" s="142">
        <f ca="1"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>18.924180671774682</v>
      </c>
      <c r="O121" s="141">
        <f ca="1"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>11.773439606670383</v>
      </c>
      <c r="P121" s="141">
        <f ca="1"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>11.282031616940275</v>
      </c>
      <c r="Q121" s="142">
        <f ca="1"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>10.680572511090315</v>
      </c>
      <c r="R121" s="142">
        <f ca="1"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>0.84361321130123357</v>
      </c>
      <c r="S121" s="142">
        <f ca="1"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>-7.4999999999999885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2:67" ht="14.1" customHeight="1" x14ac:dyDescent="0.2">
      <c r="B122" s="138" t="str">
        <f>IF((IF($X$1=1,'X1'!B81,(IF($X$1=2,'X2'!B81,(IF($X$1=3,'X3'!B81,(IF($X$1=4,'X4'!B81,(IF($X$1=5,'X5'!B81,'X6'!B81))))))))))="","",(IF($X$1=1,'X1'!B81,(IF($X$1=2,'X2'!B81,(IF($X$1=3,'X3'!B81,(IF($X$1=4,'X4'!B81,(IF($X$1=5,'X5'!B81,'X6'!B81)))))))))))</f>
        <v>BMY UN Equity</v>
      </c>
      <c r="C122" s="138" t="str">
        <f ca="1"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>Bristol-Myers Squibb Co</v>
      </c>
      <c r="D122" s="138" t="str">
        <f ca="1"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>Health Care</v>
      </c>
      <c r="E122" s="139">
        <f ca="1"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>50.12</v>
      </c>
      <c r="F122" s="139">
        <f ca="1"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>60</v>
      </c>
      <c r="G122" s="139">
        <f ca="1"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>19.712689545091777</v>
      </c>
      <c r="H122" s="139">
        <f ca="1"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>81819.126604039993</v>
      </c>
      <c r="I122" s="140">
        <f ca="1"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>7</v>
      </c>
      <c r="J122" s="140">
        <f ca="1"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>0</v>
      </c>
      <c r="K122" s="140">
        <f ca="1"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>15</v>
      </c>
      <c r="L122" s="141">
        <f ca="1"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>12.103356677131128</v>
      </c>
      <c r="M122" s="141">
        <f ca="1"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>11.288288288288287</v>
      </c>
      <c r="N122" s="142">
        <f ca="1"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>-23.44871691605983</v>
      </c>
      <c r="O122" s="141">
        <f ca="1"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>9.5443417194011424</v>
      </c>
      <c r="P122" s="141">
        <f ca="1"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>10.134786560766516</v>
      </c>
      <c r="Q122" s="142">
        <f ca="1"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>-10.274886436220253</v>
      </c>
      <c r="R122" s="142">
        <f ca="1"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>3.2881085395051879</v>
      </c>
      <c r="S122" s="142">
        <f ca="1"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>23.52941176470587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2:67" ht="14.1" customHeight="1" x14ac:dyDescent="0.2">
      <c r="B123" s="138" t="str">
        <f>IF((IF($X$1=1,'X1'!B82,(IF($X$1=2,'X2'!B82,(IF($X$1=3,'X3'!B82,(IF($X$1=4,'X4'!B82,(IF($X$1=5,'X5'!B82,'X6'!B82))))))))))="","",(IF($X$1=1,'X1'!B82,(IF($X$1=2,'X2'!B82,(IF($X$1=3,'X3'!B82,(IF($X$1=4,'X4'!B82,(IF($X$1=5,'X5'!B82,'X6'!B82)))))))))))</f>
        <v>BR UN Equity</v>
      </c>
      <c r="C123" s="138" t="str">
        <f ca="1"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>Broadridge Financial Solutions</v>
      </c>
      <c r="D123" s="138" t="str">
        <f ca="1"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>Information Technology</v>
      </c>
      <c r="E123" s="139">
        <f ca="1"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>101.31</v>
      </c>
      <c r="F123" s="139">
        <f ca="1"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>110</v>
      </c>
      <c r="G123" s="139">
        <f ca="1"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>8.5776330076004381</v>
      </c>
      <c r="H123" s="139">
        <f ca="1"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>11827.994472030001</v>
      </c>
      <c r="I123" s="140">
        <f ca="1"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>2</v>
      </c>
      <c r="J123" s="140">
        <f ca="1"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>0</v>
      </c>
      <c r="K123" s="140">
        <f ca="1"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>8</v>
      </c>
      <c r="L123" s="141">
        <f ca="1"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>21.79647160068847</v>
      </c>
      <c r="M123" s="141">
        <f ca="1"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>19.794841735052753</v>
      </c>
      <c r="N123" s="142">
        <f ca="1"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>37.858274546930339</v>
      </c>
      <c r="O123" s="141">
        <f ca="1"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>13.564592010199744</v>
      </c>
      <c r="P123" s="141">
        <f ca="1"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>13.189043388429752</v>
      </c>
      <c r="Q123" s="142">
        <f ca="1"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>27.518962998516482</v>
      </c>
      <c r="R123" s="142">
        <f ca="1"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>1.8714835652946404</v>
      </c>
      <c r="S123" s="142">
        <f ca="1"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>-7.7215189873417787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2:67" ht="14.1" customHeight="1" x14ac:dyDescent="0.2">
      <c r="B124" s="138" t="str">
        <f>IF((IF($X$1=1,'X1'!B83,(IF($X$1=2,'X2'!B83,(IF($X$1=3,'X3'!B83,(IF($X$1=4,'X4'!B83,(IF($X$1=5,'X5'!B83,'X6'!B83))))))))))="","",(IF($X$1=1,'X1'!B83,(IF($X$1=2,'X2'!B83,(IF($X$1=3,'X3'!B83,(IF($X$1=4,'X4'!B83,(IF($X$1=5,'X5'!B83,'X6'!B83)))))))))))</f>
        <v>BRK/B UN Equity</v>
      </c>
      <c r="C124" s="138" t="str">
        <f ca="1"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>Berkshire Hathaway Inc</v>
      </c>
      <c r="D124" s="138" t="str">
        <f ca="1"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>Financials</v>
      </c>
      <c r="E124" s="139">
        <f ca="1"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>204.48</v>
      </c>
      <c r="F124" s="139">
        <f ca="1"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>238</v>
      </c>
      <c r="G124" s="139">
        <f ca="1"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>16.39280125195619</v>
      </c>
      <c r="H124" s="139">
        <f ca="1"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>503375.05473407992</v>
      </c>
      <c r="I124" s="140">
        <f ca="1"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>3</v>
      </c>
      <c r="J124" s="140">
        <f ca="1"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>0</v>
      </c>
      <c r="K124" s="140">
        <f ca="1"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>5</v>
      </c>
      <c r="L124" s="141">
        <f ca="1"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>18.994890849976773</v>
      </c>
      <c r="M124" s="141">
        <f ca="1"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>18.792390405293631</v>
      </c>
      <c r="N124" s="142">
        <f ca="1"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>20.138842917234424</v>
      </c>
      <c r="O124" s="141" t="str">
        <f ca="1"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>NA</v>
      </c>
      <c r="P124" s="141" t="str">
        <f ca="1"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>NA</v>
      </c>
      <c r="Q124" s="142" t="str">
        <f ca="1"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2">
        <f ca="1"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>0</v>
      </c>
      <c r="S124" s="142" t="str">
        <f ca="1"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/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2:67" ht="14.1" customHeight="1" x14ac:dyDescent="0.2">
      <c r="B125" s="138" t="str">
        <f>IF((IF($X$1=1,'X1'!B84,(IF($X$1=2,'X2'!B84,(IF($X$1=3,'X3'!B84,(IF($X$1=4,'X4'!B84,(IF($X$1=5,'X5'!B84,'X6'!B84))))))))))="","",(IF($X$1=1,'X1'!B84,(IF($X$1=2,'X2'!B84,(IF($X$1=3,'X3'!B84,(IF($X$1=4,'X4'!B84,(IF($X$1=5,'X5'!B84,'X6'!B84)))))))))))</f>
        <v>BSX UN Equity</v>
      </c>
      <c r="C125" s="138" t="str">
        <f ca="1"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>Boston Scientific Corp</v>
      </c>
      <c r="D125" s="138" t="str">
        <f ca="1"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>Health Care</v>
      </c>
      <c r="E125" s="139">
        <f ca="1"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>37.69</v>
      </c>
      <c r="F125" s="139">
        <f ca="1"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>42</v>
      </c>
      <c r="G125" s="139">
        <f ca="1"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>11.435394003714517</v>
      </c>
      <c r="H125" s="139">
        <f ca="1"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>52155.451435889991</v>
      </c>
      <c r="I125" s="140">
        <f ca="1"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>23</v>
      </c>
      <c r="J125" s="140">
        <f ca="1"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>1</v>
      </c>
      <c r="K125" s="140">
        <f ca="1"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>26</v>
      </c>
      <c r="L125" s="141">
        <f ca="1"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>24.098465473145779</v>
      </c>
      <c r="M125" s="141">
        <f ca="1"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>21.126681614349774</v>
      </c>
      <c r="N125" s="142">
        <f ca="1"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>52.417920212908101</v>
      </c>
      <c r="O125" s="141">
        <f ca="1"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>18.178337882560772</v>
      </c>
      <c r="P125" s="141">
        <f ca="1"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>16.366492633417735</v>
      </c>
      <c r="Q125" s="142">
        <f ca="1"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>70.892187105792857</v>
      </c>
      <c r="R125" s="142">
        <f ca="1"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>0</v>
      </c>
      <c r="S125" s="142">
        <f ca="1"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>3.8235294117646932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2:67" ht="14.1" customHeight="1" x14ac:dyDescent="0.2">
      <c r="B126" s="138" t="str">
        <f>IF((IF($X$1=1,'X1'!B85,(IF($X$1=2,'X2'!B85,(IF($X$1=3,'X3'!B85,(IF($X$1=4,'X4'!B85,(IF($X$1=5,'X5'!B85,'X6'!B85))))))))))="","",(IF($X$1=1,'X1'!B85,(IF($X$1=2,'X2'!B85,(IF($X$1=3,'X3'!B85,(IF($X$1=4,'X4'!B85,(IF($X$1=5,'X5'!B85,'X6'!B85)))))))))))</f>
        <v>BWA UN Equity</v>
      </c>
      <c r="C126" s="138" t="str">
        <f ca="1"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>BorgWarner Inc</v>
      </c>
      <c r="D126" s="138" t="str">
        <f ca="1"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>Consumer Discretionary</v>
      </c>
      <c r="E126" s="139">
        <f ca="1"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>40.619999999999997</v>
      </c>
      <c r="F126" s="139">
        <f ca="1"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>44.5</v>
      </c>
      <c r="G126" s="139">
        <f ca="1"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>9.5519448547513708</v>
      </c>
      <c r="H126" s="139">
        <f ca="1"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>8460.0377239199988</v>
      </c>
      <c r="I126" s="140">
        <f ca="1"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>14</v>
      </c>
      <c r="J126" s="140">
        <f ca="1"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>0</v>
      </c>
      <c r="K126" s="140">
        <f ca="1"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>21</v>
      </c>
      <c r="L126" s="141">
        <f ca="1"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>8.8496732026143796</v>
      </c>
      <c r="M126" s="141">
        <f ca="1"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>8.0997008973080753</v>
      </c>
      <c r="N126" s="142">
        <f ca="1"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>-44.0276068362326</v>
      </c>
      <c r="O126" s="141">
        <f ca="1"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>5.6681224862166824</v>
      </c>
      <c r="P126" s="141">
        <f ca="1"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>5.4010269870119423</v>
      </c>
      <c r="Q126" s="142">
        <f ca="1"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>-46.714718655199647</v>
      </c>
      <c r="R126" s="142">
        <f ca="1"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>1.7306745445593308</v>
      </c>
      <c r="S126" s="142">
        <f ca="1"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>1.0280373831775607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2:67" ht="14.1" customHeight="1" x14ac:dyDescent="0.2">
      <c r="B127" s="138" t="str">
        <f>IF((IF($X$1=1,'X1'!B86,(IF($X$1=2,'X2'!B86,(IF($X$1=3,'X3'!B86,(IF($X$1=4,'X4'!B86,(IF($X$1=5,'X5'!B86,'X6'!B86))))))))))="","",(IF($X$1=1,'X1'!B86,(IF($X$1=2,'X2'!B86,(IF($X$1=3,'X3'!B86,(IF($X$1=4,'X4'!B86,(IF($X$1=5,'X5'!B86,'X6'!B86)))))))))))</f>
        <v>BXP UN Equity</v>
      </c>
      <c r="C127" s="138" t="str">
        <f ca="1"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>Boston Properties Inc</v>
      </c>
      <c r="D127" s="138" t="str">
        <f ca="1"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>Real Estate</v>
      </c>
      <c r="E127" s="139">
        <f ca="1"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>121.52</v>
      </c>
      <c r="F127" s="139">
        <f ca="1"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>136.5</v>
      </c>
      <c r="G127" s="139">
        <f ca="1"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>12.327188940092171</v>
      </c>
      <c r="H127" s="139">
        <f ca="1"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>18767.609559999997</v>
      </c>
      <c r="I127" s="140">
        <f ca="1"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>13</v>
      </c>
      <c r="J127" s="140">
        <f ca="1"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>0</v>
      </c>
      <c r="K127" s="140">
        <f ca="1"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>24</v>
      </c>
      <c r="L127" s="141" t="str">
        <f ca="1"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>NA</v>
      </c>
      <c r="M127" s="141">
        <f ca="1"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>35.172214182344426</v>
      </c>
      <c r="N127" s="142" t="str">
        <f ca="1"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1">
        <f ca="1"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>18.792484944706334</v>
      </c>
      <c r="P127" s="141">
        <f ca="1"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>17.513162262757195</v>
      </c>
      <c r="Q127" s="142">
        <f ca="1"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>76.665703657894028</v>
      </c>
      <c r="R127" s="142">
        <f ca="1"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>3.1607965766951946</v>
      </c>
      <c r="S127" s="142">
        <f ca="1"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>0.27025346679771695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2:67" ht="14.1" customHeight="1" x14ac:dyDescent="0.2">
      <c r="B128" s="138" t="str">
        <f>IF((IF($X$1=1,'X1'!B87,(IF($X$1=2,'X2'!B87,(IF($X$1=3,'X3'!B87,(IF($X$1=4,'X4'!B87,(IF($X$1=5,'X5'!B87,'X6'!B87))))))))))="","",(IF($X$1=1,'X1'!B87,(IF($X$1=2,'X2'!B87,(IF($X$1=3,'X3'!B87,(IF($X$1=4,'X4'!B87,(IF($X$1=5,'X5'!B87,'X6'!B87)))))))))))</f>
        <v>C UN Equity</v>
      </c>
      <c r="C128" s="138" t="str">
        <f ca="1"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>Citigroup Inc</v>
      </c>
      <c r="D128" s="138" t="str">
        <f ca="1"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>Financials</v>
      </c>
      <c r="E128" s="139">
        <f ca="1"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>63.12</v>
      </c>
      <c r="F128" s="139">
        <f ca="1"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>76</v>
      </c>
      <c r="G128" s="139">
        <f ca="1"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>20.405576679340953</v>
      </c>
      <c r="H128" s="139">
        <f ca="1"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>154147.67563655999</v>
      </c>
      <c r="I128" s="140">
        <f ca="1"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>24</v>
      </c>
      <c r="J128" s="140">
        <f ca="1"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>1</v>
      </c>
      <c r="K128" s="140">
        <f ca="1"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>30</v>
      </c>
      <c r="L128" s="141">
        <f ca="1"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>8.4081523911016376</v>
      </c>
      <c r="M128" s="141">
        <f ca="1"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>7.383319686513043</v>
      </c>
      <c r="N128" s="142">
        <f ca="1"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>-46.820136671648008</v>
      </c>
      <c r="O128" s="141">
        <f ca="1"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>15.013593678809647</v>
      </c>
      <c r="P128" s="141">
        <f ca="1"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>14.219242171555194</v>
      </c>
      <c r="Q128" s="142">
        <f ca="1"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>41.140838984562734</v>
      </c>
      <c r="R128" s="142">
        <f ca="1"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>3.086185044359949</v>
      </c>
      <c r="S128" s="142">
        <f ca="1"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>10.178571428571431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2:67" ht="14.1" customHeight="1" x14ac:dyDescent="0.2">
      <c r="B129" s="138" t="str">
        <f>IF((IF($X$1=1,'X1'!B88,(IF($X$1=2,'X2'!B88,(IF($X$1=3,'X3'!B88,(IF($X$1=4,'X4'!B88,(IF($X$1=5,'X5'!B88,'X6'!B88))))))))))="","",(IF($X$1=1,'X1'!B88,(IF($X$1=2,'X2'!B88,(IF($X$1=3,'X3'!B88,(IF($X$1=4,'X4'!B88,(IF($X$1=5,'X5'!B88,'X6'!B88)))))))))))</f>
        <v>CAG UN Equity</v>
      </c>
      <c r="C129" s="138" t="str">
        <f ca="1"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>Conagra Brands Inc</v>
      </c>
      <c r="D129" s="138" t="str">
        <f ca="1"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>Consumer Staples</v>
      </c>
      <c r="E129" s="139">
        <f ca="1"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>21.57</v>
      </c>
      <c r="F129" s="139">
        <f ca="1"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>32.5</v>
      </c>
      <c r="G129" s="139">
        <f ca="1"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>50.672229949003246</v>
      </c>
      <c r="H129" s="139">
        <f ca="1"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>10475.29763802</v>
      </c>
      <c r="I129" s="140">
        <f ca="1"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>13</v>
      </c>
      <c r="J129" s="140">
        <f ca="1"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>1</v>
      </c>
      <c r="K129" s="140">
        <f ca="1"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>15</v>
      </c>
      <c r="L129" s="141">
        <f ca="1"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>10.521951219512196</v>
      </c>
      <c r="M129" s="141">
        <f ca="1"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>9.8268792710706165</v>
      </c>
      <c r="N129" s="142">
        <f ca="1"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>-33.450786596895632</v>
      </c>
      <c r="O129" s="141">
        <f ca="1"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>11.937929173321583</v>
      </c>
      <c r="P129" s="141">
        <f ca="1"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>9.8799845024841595</v>
      </c>
      <c r="Q129" s="142">
        <f ca="1"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>12.226917506034795</v>
      </c>
      <c r="R129" s="142">
        <f ca="1"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>3.8989337042188219</v>
      </c>
      <c r="S129" s="142">
        <f ca="1"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>-19.180327868852459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2:67" ht="14.1" customHeight="1" x14ac:dyDescent="0.2">
      <c r="B130" s="138" t="str">
        <f>IF((IF($X$1=1,'X1'!B89,(IF($X$1=2,'X2'!B89,(IF($X$1=3,'X3'!B89,(IF($X$1=4,'X4'!B89,(IF($X$1=5,'X5'!B89,'X6'!B89))))))))))="","",(IF($X$1=1,'X1'!B89,(IF($X$1=2,'X2'!B89,(IF($X$1=3,'X3'!B89,(IF($X$1=4,'X4'!B89,(IF($X$1=5,'X5'!B89,'X6'!B89)))))))))))</f>
        <v>CAH UN Equity</v>
      </c>
      <c r="C130" s="138" t="str">
        <f ca="1"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>Cardinal Health Inc</v>
      </c>
      <c r="D130" s="138" t="str">
        <f ca="1"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>Health Care</v>
      </c>
      <c r="E130" s="139">
        <f ca="1"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>49.05</v>
      </c>
      <c r="F130" s="139">
        <f ca="1"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>55</v>
      </c>
      <c r="G130" s="139">
        <f ca="1"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>12.130479102956171</v>
      </c>
      <c r="H130" s="139">
        <f ca="1"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>14614.022040299998</v>
      </c>
      <c r="I130" s="140">
        <f ca="1"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>3</v>
      </c>
      <c r="J130" s="140">
        <f ca="1"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>2</v>
      </c>
      <c r="K130" s="140">
        <f ca="1"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>18</v>
      </c>
      <c r="L130" s="141">
        <f ca="1"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>9.7767590193342624</v>
      </c>
      <c r="M130" s="141">
        <f ca="1"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>9.2060810810810807</v>
      </c>
      <c r="N130" s="142">
        <f ca="1"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>-38.163976548204801</v>
      </c>
      <c r="O130" s="141">
        <f ca="1"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>7.8679635236184575</v>
      </c>
      <c r="P130" s="141">
        <f ca="1"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>7.6417168585596533</v>
      </c>
      <c r="Q130" s="142">
        <f ca="1"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>-26.03429954343277</v>
      </c>
      <c r="R130" s="142">
        <f ca="1"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>3.9898063200815499</v>
      </c>
      <c r="S130" s="142">
        <f ca="1"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>-27.284768211920525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2:67" ht="14.1" customHeight="1" x14ac:dyDescent="0.2">
      <c r="B131" s="138" t="str">
        <f>IF((IF($X$1=1,'X1'!B90,(IF($X$1=2,'X2'!B90,(IF($X$1=3,'X3'!B90,(IF($X$1=4,'X4'!B90,(IF($X$1=5,'X5'!B90,'X6'!B90))))))))))="","",(IF($X$1=1,'X1'!B90,(IF($X$1=2,'X2'!B90,(IF($X$1=3,'X3'!B90,(IF($X$1=4,'X4'!B90,(IF($X$1=5,'X5'!B90,'X6'!B90)))))))))))</f>
        <v>CAT UN Equity</v>
      </c>
      <c r="C131" s="138" t="str">
        <f ca="1"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>Caterpillar Inc</v>
      </c>
      <c r="D131" s="138" t="str">
        <f ca="1"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>Industrials</v>
      </c>
      <c r="E131" s="139">
        <f ca="1"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>136.6</v>
      </c>
      <c r="F131" s="139">
        <f ca="1"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>160</v>
      </c>
      <c r="G131" s="139">
        <f ca="1"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>17.130307467057104</v>
      </c>
      <c r="H131" s="139">
        <f ca="1"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>80608.576722600003</v>
      </c>
      <c r="I131" s="140">
        <f ca="1"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>19</v>
      </c>
      <c r="J131" s="140">
        <f ca="1"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>1</v>
      </c>
      <c r="K131" s="140">
        <f ca="1"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>29</v>
      </c>
      <c r="L131" s="141">
        <f ca="1"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>10.740682497247995</v>
      </c>
      <c r="M131" s="141">
        <f ca="1"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>9.9708029197080279</v>
      </c>
      <c r="N131" s="142">
        <f ca="1"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>-32.067355503527736</v>
      </c>
      <c r="O131" s="141">
        <f ca="1"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>6.4501664829339864</v>
      </c>
      <c r="P131" s="141">
        <f ca="1"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>6.4860973402590441</v>
      </c>
      <c r="Q131" s="142">
        <f ca="1"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>-39.362824886067607</v>
      </c>
      <c r="R131" s="142">
        <f ca="1"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>2.5717423133235728</v>
      </c>
      <c r="S131" s="142">
        <f ca="1"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>38.24074074074074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2:67" ht="14.1" customHeight="1" x14ac:dyDescent="0.2">
      <c r="B132" s="138" t="str">
        <f>IF((IF($X$1=1,'X1'!B91,(IF($X$1=2,'X2'!B91,(IF($X$1=3,'X3'!B91,(IF($X$1=4,'X4'!B91,(IF($X$1=5,'X5'!B91,'X6'!B91))))))))))="","",(IF($X$1=1,'X1'!B91,(IF($X$1=2,'X2'!B91,(IF($X$1=3,'X3'!B91,(IF($X$1=4,'X4'!B91,(IF($X$1=5,'X5'!B91,'X6'!B91)))))))))))</f>
        <v>CB UN Equity</v>
      </c>
      <c r="C132" s="138" t="str">
        <f ca="1"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>Chubb Ltd</v>
      </c>
      <c r="D132" s="138" t="str">
        <f ca="1"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>Financials</v>
      </c>
      <c r="E132" s="139">
        <f ca="1"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>133.59</v>
      </c>
      <c r="F132" s="139">
        <f ca="1"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>160</v>
      </c>
      <c r="G132" s="139">
        <f ca="1"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>19.76944382064525</v>
      </c>
      <c r="H132" s="139">
        <f ca="1"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>61558.989645479996</v>
      </c>
      <c r="I132" s="140">
        <f ca="1"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>15</v>
      </c>
      <c r="J132" s="140">
        <f ca="1"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>2</v>
      </c>
      <c r="K132" s="140">
        <f ca="1"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>22</v>
      </c>
      <c r="L132" s="141">
        <f ca="1"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>12.08631140866733</v>
      </c>
      <c r="M132" s="141">
        <f ca="1"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>11.443378447832792</v>
      </c>
      <c r="N132" s="142">
        <f ca="1"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>-23.556524791694812</v>
      </c>
      <c r="O132" s="141" t="str">
        <f ca="1"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>NA</v>
      </c>
      <c r="P132" s="141" t="str">
        <f ca="1"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>NA</v>
      </c>
      <c r="Q132" s="142" t="str">
        <f ca="1"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2">
        <f ca="1"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>2.2778651096638969</v>
      </c>
      <c r="S132" s="142">
        <f ca="1"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>-10.877192982456132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2:67" ht="14.1" customHeight="1" x14ac:dyDescent="0.2">
      <c r="B133" s="138" t="str">
        <f>IF((IF($X$1=1,'X1'!B92,(IF($X$1=2,'X2'!B92,(IF($X$1=3,'X3'!B92,(IF($X$1=4,'X4'!B92,(IF($X$1=5,'X5'!B92,'X6'!B92))))))))))="","",(IF($X$1=1,'X1'!B92,(IF($X$1=2,'X2'!B92,(IF($X$1=3,'X3'!B92,(IF($X$1=4,'X4'!B92,(IF($X$1=5,'X5'!B92,'X6'!B92)))))))))))</f>
        <v>CBOE UF Equity</v>
      </c>
      <c r="C133" s="138" t="str">
        <f ca="1"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>Cboe Global Markets Inc</v>
      </c>
      <c r="D133" s="138" t="str">
        <f ca="1"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>Financials</v>
      </c>
      <c r="E133" s="139">
        <f ca="1"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>95.09</v>
      </c>
      <c r="F133" s="139">
        <f ca="1"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>115</v>
      </c>
      <c r="G133" s="139">
        <f ca="1"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>20.938058681249338</v>
      </c>
      <c r="H133" s="139">
        <f ca="1"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>10669.28009735</v>
      </c>
      <c r="I133" s="140">
        <f ca="1"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>8</v>
      </c>
      <c r="J133" s="140">
        <f ca="1"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>0</v>
      </c>
      <c r="K133" s="140">
        <f ca="1"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>15</v>
      </c>
      <c r="L133" s="141">
        <f ca="1"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>18.818523649317239</v>
      </c>
      <c r="M133" s="141">
        <f ca="1"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>17.279665636925312</v>
      </c>
      <c r="N133" s="142">
        <f ca="1"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>19.023356043256712</v>
      </c>
      <c r="O133" s="141">
        <f ca="1"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>13.691684136967156</v>
      </c>
      <c r="P133" s="141">
        <f ca="1"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>13.149530201342282</v>
      </c>
      <c r="Q133" s="142">
        <f ca="1"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>28.713739531306402</v>
      </c>
      <c r="R133" s="142">
        <f ca="1"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>1.377642233673362</v>
      </c>
      <c r="S133" s="142">
        <f ca="1"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>56.4367816091954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2:67" ht="14.1" customHeight="1" x14ac:dyDescent="0.2">
      <c r="B134" s="138" t="str">
        <f>IF((IF($X$1=1,'X1'!B93,(IF($X$1=2,'X2'!B93,(IF($X$1=3,'X3'!B93,(IF($X$1=4,'X4'!B93,(IF($X$1=5,'X5'!B93,'X6'!B93))))))))))="","",(IF($X$1=1,'X1'!B93,(IF($X$1=2,'X2'!B93,(IF($X$1=3,'X3'!B93,(IF($X$1=4,'X4'!B93,(IF($X$1=5,'X5'!B93,'X6'!B93)))))))))))</f>
        <v>CBRE UN Equity</v>
      </c>
      <c r="C134" s="138" t="str">
        <f ca="1"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>CBRE Group Inc</v>
      </c>
      <c r="D134" s="138" t="str">
        <f ca="1"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>Real Estate</v>
      </c>
      <c r="E134" s="139">
        <f ca="1"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>44.55</v>
      </c>
      <c r="F134" s="139">
        <f ca="1"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>51</v>
      </c>
      <c r="G134" s="139">
        <f ca="1"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>14.47811447811449</v>
      </c>
      <c r="H134" s="139">
        <f ca="1"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>15186.217454099999</v>
      </c>
      <c r="I134" s="140">
        <f ca="1"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>6</v>
      </c>
      <c r="J134" s="140">
        <f ca="1"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>0</v>
      </c>
      <c r="K134" s="140">
        <f ca="1"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>11</v>
      </c>
      <c r="L134" s="141">
        <f ca="1"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>13.161004431314621</v>
      </c>
      <c r="M134" s="141">
        <f ca="1"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>12.276109120969963</v>
      </c>
      <c r="N134" s="142">
        <f ca="1"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>-16.759308779672889</v>
      </c>
      <c r="O134" s="141">
        <f ca="1"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>9.3020522922636104</v>
      </c>
      <c r="P134" s="141">
        <f ca="1"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>8.8790871794871791</v>
      </c>
      <c r="Q134" s="142">
        <f ca="1"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>-12.55261778787834</v>
      </c>
      <c r="R134" s="142">
        <f ca="1"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>0</v>
      </c>
      <c r="S134" s="142">
        <f ca="1"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>14.141414141414154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2:67" ht="14.1" customHeight="1" x14ac:dyDescent="0.2">
      <c r="B135" s="138" t="str">
        <f>IF((IF($X$1=1,'X1'!B94,(IF($X$1=2,'X2'!B94,(IF($X$1=3,'X3'!B94,(IF($X$1=4,'X4'!B94,(IF($X$1=5,'X5'!B94,'X6'!B94))))))))))="","",(IF($X$1=1,'X1'!B94,(IF($X$1=2,'X2'!B94,(IF($X$1=3,'X3'!B94,(IF($X$1=4,'X4'!B94,(IF($X$1=5,'X5'!B94,'X6'!B94)))))))))))</f>
        <v>CBS UN Equity</v>
      </c>
      <c r="C135" s="138" t="str">
        <f ca="1"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>CBS Corp</v>
      </c>
      <c r="D135" s="138" t="str">
        <f ca="1"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>Communication Services</v>
      </c>
      <c r="E135" s="139">
        <f ca="1"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>49.24</v>
      </c>
      <c r="F135" s="139">
        <f ca="1"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>65</v>
      </c>
      <c r="G135" s="139">
        <f ca="1"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>32.006498781478477</v>
      </c>
      <c r="H135" s="139">
        <f ca="1"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>18423.805927879999</v>
      </c>
      <c r="I135" s="140">
        <f ca="1"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>20</v>
      </c>
      <c r="J135" s="140">
        <f ca="1"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>0</v>
      </c>
      <c r="K135" s="140">
        <f ca="1"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>32</v>
      </c>
      <c r="L135" s="141">
        <f ca="1"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>8.5146117931869263</v>
      </c>
      <c r="M135" s="141">
        <f ca="1"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>7.3252008330853915</v>
      </c>
      <c r="N135" s="142">
        <f ca="1"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>-46.146802484828875</v>
      </c>
      <c r="O135" s="141">
        <f ca="1"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>8.0410627957103742</v>
      </c>
      <c r="P135" s="141">
        <f ca="1"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>7.3888977724009148</v>
      </c>
      <c r="Q135" s="142">
        <f ca="1"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>-24.407015828864619</v>
      </c>
      <c r="R135" s="142">
        <f ca="1"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>1.6510966693744924</v>
      </c>
      <c r="S135" s="142">
        <f ca="1"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>33.913043478260882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2:67" ht="14.1" customHeight="1" x14ac:dyDescent="0.2">
      <c r="B136" s="138" t="str">
        <f>IF((IF($X$1=1,'X1'!B95,(IF($X$1=2,'X2'!B95,(IF($X$1=3,'X3'!B95,(IF($X$1=4,'X4'!B95,(IF($X$1=5,'X5'!B95,'X6'!B95))))))))))="","",(IF($X$1=1,'X1'!B95,(IF($X$1=2,'X2'!B95,(IF($X$1=3,'X3'!B95,(IF($X$1=4,'X4'!B95,(IF($X$1=5,'X5'!B95,'X6'!B95)))))))))))</f>
        <v>CCI UN Equity</v>
      </c>
      <c r="C136" s="138" t="str">
        <f ca="1"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>Crown Castle International Cor</v>
      </c>
      <c r="D136" s="138" t="str">
        <f ca="1"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>Real Estate</v>
      </c>
      <c r="E136" s="139">
        <f ca="1"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>107.61</v>
      </c>
      <c r="F136" s="139">
        <f ca="1"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>120</v>
      </c>
      <c r="G136" s="139">
        <f ca="1"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>11.51379983272931</v>
      </c>
      <c r="H136" s="139">
        <f ca="1"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>44642.056063619995</v>
      </c>
      <c r="I136" s="140">
        <f ca="1"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>10</v>
      </c>
      <c r="J136" s="140">
        <f ca="1"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>1</v>
      </c>
      <c r="K136" s="140">
        <f ca="1"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>19</v>
      </c>
      <c r="L136" s="141" t="str">
        <f ca="1"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>NA</v>
      </c>
      <c r="M136" s="141" t="str">
        <f ca="1"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>NA</v>
      </c>
      <c r="N136" s="142" t="str">
        <f ca="1"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1">
        <f ca="1"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>18.724468491525187</v>
      </c>
      <c r="P136" s="141">
        <f ca="1"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>17.768565447286562</v>
      </c>
      <c r="Q136" s="142">
        <f ca="1"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>76.026289839183136</v>
      </c>
      <c r="R136" s="142">
        <f ca="1"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>4.2505343369575312</v>
      </c>
      <c r="S136" s="142">
        <f ca="1"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>122.23002563420839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2:67" ht="14.1" customHeight="1" x14ac:dyDescent="0.2">
      <c r="B137" s="138" t="str">
        <f>IF((IF($X$1=1,'X1'!B96,(IF($X$1=2,'X2'!B96,(IF($X$1=3,'X3'!B96,(IF($X$1=4,'X4'!B96,(IF($X$1=5,'X5'!B96,'X6'!B96))))))))))="","",(IF($X$1=1,'X1'!B96,(IF($X$1=2,'X2'!B96,(IF($X$1=3,'X3'!B96,(IF($X$1=4,'X4'!B96,(IF($X$1=5,'X5'!B96,'X6'!B96)))))))))))</f>
        <v>CCL UN Equity</v>
      </c>
      <c r="C137" s="138" t="str">
        <f ca="1"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>Carnival Corp</v>
      </c>
      <c r="D137" s="138" t="str">
        <f ca="1"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>Consumer Discretionary</v>
      </c>
      <c r="E137" s="139">
        <f ca="1"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>54.88</v>
      </c>
      <c r="F137" s="139">
        <f ca="1"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>67</v>
      </c>
      <c r="G137" s="139">
        <f ca="1"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>22.084548104956259</v>
      </c>
      <c r="H137" s="139">
        <f ca="1"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>37782.782126018239</v>
      </c>
      <c r="I137" s="140">
        <f ca="1"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>17</v>
      </c>
      <c r="J137" s="140">
        <f ca="1"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>0</v>
      </c>
      <c r="K137" s="140">
        <f ca="1"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>24</v>
      </c>
      <c r="L137" s="141">
        <f ca="1"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>11.438099208003335</v>
      </c>
      <c r="M137" s="141">
        <f ca="1"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>10.390003786444529</v>
      </c>
      <c r="N137" s="142">
        <f ca="1"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>-27.656335860243363</v>
      </c>
      <c r="O137" s="141">
        <f ca="1"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>8.0952764281105516</v>
      </c>
      <c r="P137" s="141">
        <f ca="1"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>7.4047966687617857</v>
      </c>
      <c r="Q137" s="142">
        <f ca="1"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>-23.897360530802203</v>
      </c>
      <c r="R137" s="142">
        <f ca="1"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>3.7299562682215743</v>
      </c>
      <c r="S137" s="142">
        <f ca="1"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>-16.53846153846154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2:67" ht="14.1" customHeight="1" x14ac:dyDescent="0.2">
      <c r="B138" s="138" t="str">
        <f>IF((IF($X$1=1,'X1'!B97,(IF($X$1=2,'X2'!B97,(IF($X$1=3,'X3'!B97,(IF($X$1=4,'X4'!B97,(IF($X$1=5,'X5'!B97,'X6'!B97))))))))))="","",(IF($X$1=1,'X1'!B97,(IF($X$1=2,'X2'!B97,(IF($X$1=3,'X3'!B97,(IF($X$1=4,'X4'!B97,(IF($X$1=5,'X5'!B97,'X6'!B97)))))))))))</f>
        <v>CDNS UW Equity</v>
      </c>
      <c r="C138" s="138" t="str">
        <f ca="1"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>Cadence Design Systems Inc</v>
      </c>
      <c r="D138" s="138" t="str">
        <f ca="1"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>Information Technology</v>
      </c>
      <c r="E138" s="139">
        <f ca="1"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>46.62</v>
      </c>
      <c r="F138" s="139">
        <f ca="1"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>51</v>
      </c>
      <c r="G138" s="139">
        <f ca="1"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>9.3951093951093902</v>
      </c>
      <c r="H138" s="139">
        <f ca="1"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>13153.46004</v>
      </c>
      <c r="I138" s="140">
        <f ca="1"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>5</v>
      </c>
      <c r="J138" s="140">
        <f ca="1"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>0</v>
      </c>
      <c r="K138" s="140">
        <f ca="1"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>9</v>
      </c>
      <c r="L138" s="141">
        <f ca="1"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>23.993823983530621</v>
      </c>
      <c r="M138" s="141">
        <f ca="1"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>21.907894736842103</v>
      </c>
      <c r="N138" s="142">
        <f ca="1"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>51.756083954790498</v>
      </c>
      <c r="O138" s="141">
        <f ca="1"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>17.037555263157895</v>
      </c>
      <c r="P138" s="141">
        <f ca="1"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>15.424111971411554</v>
      </c>
      <c r="Q138" s="142">
        <f ca="1"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>60.167838262598707</v>
      </c>
      <c r="R138" s="142" t="str">
        <f ca="1"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2">
        <f ca="1"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>21.282051282051288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2:67" ht="14.1" customHeight="1" x14ac:dyDescent="0.2">
      <c r="B139" s="138" t="str">
        <f>IF((IF($X$1=1,'X1'!B98,(IF($X$1=2,'X2'!B98,(IF($X$1=3,'X3'!B98,(IF($X$1=4,'X4'!B98,(IF($X$1=5,'X5'!B98,'X6'!B98))))))))))="","",(IF($X$1=1,'X1'!B98,(IF($X$1=2,'X2'!B98,(IF($X$1=3,'X3'!B98,(IF($X$1=4,'X4'!B98,(IF($X$1=5,'X5'!B98,'X6'!B98)))))))))))</f>
        <v>CELG UW Equity</v>
      </c>
      <c r="C139" s="138" t="str">
        <f ca="1"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>Celgene Corp</v>
      </c>
      <c r="D139" s="138" t="str">
        <f ca="1"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>Health Care</v>
      </c>
      <c r="E139" s="139">
        <f ca="1"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>86.27</v>
      </c>
      <c r="F139" s="139">
        <f ca="1"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>100</v>
      </c>
      <c r="G139" s="139">
        <f ca="1"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>15.915150110119392</v>
      </c>
      <c r="H139" s="139">
        <f ca="1"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>60409.597652659992</v>
      </c>
      <c r="I139" s="140">
        <f ca="1"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>12</v>
      </c>
      <c r="J139" s="140">
        <f ca="1"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>0</v>
      </c>
      <c r="K139" s="140">
        <f ca="1"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>22</v>
      </c>
      <c r="L139" s="141">
        <f ca="1"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>8.245245149574691</v>
      </c>
      <c r="M139" s="141">
        <f ca="1"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>6.8916759865793251</v>
      </c>
      <c r="N139" s="142">
        <f ca="1"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>-47.850492026383293</v>
      </c>
      <c r="O139" s="141">
        <f ca="1"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>7.9877651911524117</v>
      </c>
      <c r="P139" s="141">
        <f ca="1"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>6.8684190272017993</v>
      </c>
      <c r="Q139" s="142">
        <f ca="1"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>-24.908059668474824</v>
      </c>
      <c r="R139" s="142">
        <f ca="1"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>0</v>
      </c>
      <c r="S139" s="142">
        <f ca="1"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>15.999999999999993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2:67" ht="14.1" customHeight="1" x14ac:dyDescent="0.2">
      <c r="B140" s="138" t="str">
        <f>IF((IF($X$1=1,'X1'!B99,(IF($X$1=2,'X2'!B99,(IF($X$1=3,'X3'!B99,(IF($X$1=4,'X4'!B99,(IF($X$1=5,'X5'!B99,'X6'!B99))))))))))="","",(IF($X$1=1,'X1'!B99,(IF($X$1=2,'X2'!B99,(IF($X$1=3,'X3'!B99,(IF($X$1=4,'X4'!B99,(IF($X$1=5,'X5'!B99,'X6'!B99)))))))))))</f>
        <v>CERN UW Equity</v>
      </c>
      <c r="C140" s="138" t="str">
        <f ca="1"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>Cerner Corp</v>
      </c>
      <c r="D140" s="138" t="str">
        <f ca="1"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>Health Care</v>
      </c>
      <c r="E140" s="139">
        <f ca="1"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>54.06</v>
      </c>
      <c r="F140" s="139">
        <f ca="1"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>66</v>
      </c>
      <c r="G140" s="139">
        <f ca="1"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>22.086570477247491</v>
      </c>
      <c r="H140" s="139">
        <f ca="1"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>17812.136633040001</v>
      </c>
      <c r="I140" s="140">
        <f ca="1"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>12</v>
      </c>
      <c r="J140" s="140">
        <f ca="1"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>1</v>
      </c>
      <c r="K140" s="140">
        <f ca="1"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>24</v>
      </c>
      <c r="L140" s="141">
        <f ca="1"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>20.051928783382788</v>
      </c>
      <c r="M140" s="141">
        <f ca="1"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>17.777047024005263</v>
      </c>
      <c r="N140" s="142">
        <f ca="1"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>26.824394060539802</v>
      </c>
      <c r="O140" s="141">
        <f ca="1"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>10.228011290892978</v>
      </c>
      <c r="P140" s="141">
        <f ca="1"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>9.3718593099845933</v>
      </c>
      <c r="Q140" s="142">
        <f ca="1"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>-3.8477978275304858</v>
      </c>
      <c r="R140" s="142">
        <f ca="1"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>0</v>
      </c>
      <c r="S140" s="142">
        <f ca="1"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>9.1379310344827669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2:67" ht="14.1" customHeight="1" x14ac:dyDescent="0.2">
      <c r="B141" s="138" t="str">
        <f>IF((IF($X$1=1,'X1'!B100,(IF($X$1=2,'X2'!B100,(IF($X$1=3,'X3'!B100,(IF($X$1=4,'X4'!B100,(IF($X$1=5,'X5'!B100,'X6'!B100))))))))))="","",(IF($X$1=1,'X1'!B100,(IF($X$1=2,'X2'!B100,(IF($X$1=3,'X3'!B100,(IF($X$1=4,'X4'!B100,(IF($X$1=5,'X5'!B100,'X6'!B100)))))))))))</f>
        <v>CF UN Equity</v>
      </c>
      <c r="C141" s="138" t="str">
        <f ca="1"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>CF Industries Holdings Inc</v>
      </c>
      <c r="D141" s="138" t="str">
        <f ca="1"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>Materials</v>
      </c>
      <c r="E141" s="139">
        <f ca="1"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>44.18</v>
      </c>
      <c r="F141" s="139">
        <f ca="1"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>54</v>
      </c>
      <c r="G141" s="139">
        <f ca="1"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>22.227252150294241</v>
      </c>
      <c r="H141" s="139">
        <f ca="1"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>10196.36674698</v>
      </c>
      <c r="I141" s="140">
        <f ca="1"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>11</v>
      </c>
      <c r="J141" s="140">
        <f ca="1"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>0</v>
      </c>
      <c r="K141" s="140">
        <f ca="1"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>20</v>
      </c>
      <c r="L141" s="141">
        <f ca="1"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>17.197353055663683</v>
      </c>
      <c r="M141" s="141">
        <f ca="1"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>13.845189595738011</v>
      </c>
      <c r="N141" s="142">
        <f ca="1"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>8.7697799194843551</v>
      </c>
      <c r="O141" s="141">
        <f ca="1"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>8.7778715586432732</v>
      </c>
      <c r="P141" s="141">
        <f ca="1"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>8.0992771415912461</v>
      </c>
      <c r="Q141" s="142">
        <f ca="1"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>-17.480372601646799</v>
      </c>
      <c r="R141" s="142">
        <f ca="1"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>2.7274784970574921</v>
      </c>
      <c r="S141" s="142">
        <f ca="1"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>2490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2:67" ht="14.1" customHeight="1" x14ac:dyDescent="0.2">
      <c r="B142" s="138" t="str">
        <f>IF((IF($X$1=1,'X1'!B101,(IF($X$1=2,'X2'!B101,(IF($X$1=3,'X3'!B101,(IF($X$1=4,'X4'!B101,(IF($X$1=5,'X5'!B101,'X6'!B101))))))))))="","",(IF($X$1=1,'X1'!B101,(IF($X$1=2,'X2'!B101,(IF($X$1=3,'X3'!B101,(IF($X$1=4,'X4'!B101,(IF($X$1=5,'X5'!B101,'X6'!B101)))))))))))</f>
        <v>CFG UN Equity</v>
      </c>
      <c r="C142" s="138" t="str">
        <f ca="1"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>Citizens Financial Group Inc</v>
      </c>
      <c r="D142" s="138" t="str">
        <f ca="1"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>Financials</v>
      </c>
      <c r="E142" s="139">
        <f ca="1"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>35.43</v>
      </c>
      <c r="F142" s="139">
        <f ca="1"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>40</v>
      </c>
      <c r="G142" s="139">
        <f ca="1"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>12.898673440587082</v>
      </c>
      <c r="H142" s="139">
        <f ca="1"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>16510.66287312</v>
      </c>
      <c r="I142" s="140">
        <f ca="1"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>18</v>
      </c>
      <c r="J142" s="140">
        <f ca="1"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>0</v>
      </c>
      <c r="K142" s="140">
        <f ca="1"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>21</v>
      </c>
      <c r="L142" s="141">
        <f ca="1"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>9.1550387596899228</v>
      </c>
      <c r="M142" s="141">
        <f ca="1"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>8.4538296349319975</v>
      </c>
      <c r="N142" s="142">
        <f ca="1"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>-42.096231447788227</v>
      </c>
      <c r="O142" s="141" t="str">
        <f ca="1"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>NA</v>
      </c>
      <c r="P142" s="141" t="str">
        <f ca="1"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>NA</v>
      </c>
      <c r="Q142" s="142" t="str">
        <f ca="1"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2">
        <f ca="1"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>3.7679932260795934</v>
      </c>
      <c r="S142" s="142">
        <f ca="1"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>13.974358974358973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2:67" ht="14.1" customHeight="1" x14ac:dyDescent="0.2">
      <c r="B143" s="138" t="str">
        <f>IF((IF($X$1=1,'X1'!B102,(IF($X$1=2,'X2'!B102,(IF($X$1=3,'X3'!B102,(IF($X$1=4,'X4'!B102,(IF($X$1=5,'X5'!B102,'X6'!B102))))))))))="","",(IF($X$1=1,'X1'!B102,(IF($X$1=2,'X2'!B102,(IF($X$1=3,'X3'!B102,(IF($X$1=4,'X4'!B102,(IF($X$1=5,'X5'!B102,'X6'!B102)))))))))))</f>
        <v>CHD UN Equity</v>
      </c>
      <c r="C143" s="138" t="str">
        <f ca="1"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>Church &amp; Dwight Co Inc</v>
      </c>
      <c r="D143" s="138" t="str">
        <f ca="1"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>Consumer Staples</v>
      </c>
      <c r="E143" s="139">
        <f ca="1"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>68.36</v>
      </c>
      <c r="F143" s="139">
        <f ca="1"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>64</v>
      </c>
      <c r="G143" s="139">
        <f ca="1"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>-6.3779988297249846</v>
      </c>
      <c r="H143" s="139">
        <f ca="1"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>16832.468329039999</v>
      </c>
      <c r="I143" s="140">
        <f ca="1"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>6</v>
      </c>
      <c r="J143" s="140">
        <f ca="1"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>6</v>
      </c>
      <c r="K143" s="140">
        <f ca="1"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>22</v>
      </c>
      <c r="L143" s="141">
        <f ca="1"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>27.586763518966908</v>
      </c>
      <c r="M143" s="141">
        <f ca="1"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>25.412639405204462</v>
      </c>
      <c r="N143" s="142">
        <f ca="1"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>74.480699845880466</v>
      </c>
      <c r="O143" s="141">
        <f ca="1"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>18.662752768445937</v>
      </c>
      <c r="P143" s="141">
        <f ca="1"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>17.673910973734788</v>
      </c>
      <c r="Q143" s="142">
        <f ca="1"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>75.446108363628866</v>
      </c>
      <c r="R143" s="142">
        <f ca="1"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>1.3692217671152722</v>
      </c>
      <c r="S143" s="142">
        <f ca="1"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>11.650884508248573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2:67" ht="14.1" customHeight="1" x14ac:dyDescent="0.2">
      <c r="B144" s="138" t="str">
        <f>IF((IF($X$1=1,'X1'!B103,(IF($X$1=2,'X2'!B103,(IF($X$1=3,'X3'!B103,(IF($X$1=4,'X4'!B103,(IF($X$1=5,'X5'!B103,'X6'!B103))))))))))="","",(IF($X$1=1,'X1'!B103,(IF($X$1=2,'X2'!B103,(IF($X$1=3,'X3'!B103,(IF($X$1=4,'X4'!B103,(IF($X$1=5,'X5'!B103,'X6'!B103)))))))))))</f>
        <v>CHRW UW Equity</v>
      </c>
      <c r="C144" s="138" t="str">
        <f ca="1"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>CH Robinson Worldwide Inc</v>
      </c>
      <c r="D144" s="138" t="str">
        <f ca="1"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>Industrials</v>
      </c>
      <c r="E144" s="139">
        <f ca="1"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>88.67</v>
      </c>
      <c r="F144" s="139">
        <f ca="1"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>95</v>
      </c>
      <c r="G144" s="139">
        <f ca="1"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>7.1388293673170233</v>
      </c>
      <c r="H144" s="139">
        <f ca="1"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>12192.514527309999</v>
      </c>
      <c r="I144" s="140">
        <f ca="1"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>8</v>
      </c>
      <c r="J144" s="140">
        <f ca="1"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>2</v>
      </c>
      <c r="K144" s="140">
        <f ca="1"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>24</v>
      </c>
      <c r="L144" s="141">
        <f ca="1"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>17.805220883534137</v>
      </c>
      <c r="M144" s="141">
        <f ca="1"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>16.819044006069802</v>
      </c>
      <c r="N144" s="142">
        <f ca="1"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>12.614420989746566</v>
      </c>
      <c r="O144" s="141">
        <f ca="1"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>12.433368465350812</v>
      </c>
      <c r="P144" s="141">
        <f ca="1"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>11.91590189289386</v>
      </c>
      <c r="Q144" s="142">
        <f ca="1"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>16.884477770345029</v>
      </c>
      <c r="R144" s="142">
        <f ca="1"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>2.2521709710161275</v>
      </c>
      <c r="S144" s="142">
        <f ca="1"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>41.124920609948674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2:67" ht="14.1" customHeight="1" x14ac:dyDescent="0.2">
      <c r="B145" s="138" t="str">
        <f>IF((IF($X$1=1,'X1'!B104,(IF($X$1=2,'X2'!B104,(IF($X$1=3,'X3'!B104,(IF($X$1=4,'X4'!B104,(IF($X$1=5,'X5'!B104,'X6'!B104))))))))))="","",(IF($X$1=1,'X1'!B104,(IF($X$1=2,'X2'!B104,(IF($X$1=3,'X3'!B104,(IF($X$1=4,'X4'!B104,(IF($X$1=5,'X5'!B104,'X6'!B104)))))))))))</f>
        <v>CHTR UW Equity</v>
      </c>
      <c r="C145" s="138" t="str">
        <f ca="1"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>Charter Communications Inc</v>
      </c>
      <c r="D145" s="138" t="str">
        <f ca="1"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>Communication Services</v>
      </c>
      <c r="E145" s="139">
        <f ca="1"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>291.39999999999998</v>
      </c>
      <c r="F145" s="139">
        <f ca="1"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>365</v>
      </c>
      <c r="G145" s="139">
        <f ca="1"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>25.257378174330825</v>
      </c>
      <c r="H145" s="139">
        <f ca="1"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>74227.58140689999</v>
      </c>
      <c r="I145" s="140">
        <f ca="1"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>23</v>
      </c>
      <c r="J145" s="140">
        <f ca="1"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>1</v>
      </c>
      <c r="K145" s="140">
        <f ca="1"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>31</v>
      </c>
      <c r="L145" s="141">
        <f ca="1"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>38.276632076710882</v>
      </c>
      <c r="M145" s="141">
        <f ca="1"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>22.61719962744489</v>
      </c>
      <c r="N145" s="142">
        <f ca="1"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>142.09195645208817</v>
      </c>
      <c r="O145" s="141">
        <f ca="1"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>8.6973873828284294</v>
      </c>
      <c r="P145" s="141">
        <f ca="1"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>8.1024230967806137</v>
      </c>
      <c r="Q145" s="142">
        <f ca="1"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>-18.236993857190775</v>
      </c>
      <c r="R145" s="142">
        <f ca="1"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>0</v>
      </c>
      <c r="S145" s="142">
        <f ca="1"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>89.65320556696328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2:67" ht="14.1" customHeight="1" x14ac:dyDescent="0.2">
      <c r="B146" s="138" t="str">
        <f>IF((IF($X$1=1,'X1'!B105,(IF($X$1=2,'X2'!B105,(IF($X$1=3,'X3'!B105,(IF($X$1=4,'X4'!B105,(IF($X$1=5,'X5'!B105,'X6'!B105))))))))))="","",(IF($X$1=1,'X1'!B105,(IF($X$1=2,'X2'!B105,(IF($X$1=3,'X3'!B105,(IF($X$1=4,'X4'!B105,(IF($X$1=5,'X5'!B105,'X6'!B105)))))))))))</f>
        <v>CI UN Equity</v>
      </c>
      <c r="C146" s="138" t="str">
        <f ca="1"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>Cigna Corp</v>
      </c>
      <c r="D146" s="138" t="str">
        <f ca="1"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>Health Care</v>
      </c>
      <c r="E146" s="139">
        <f ca="1"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>194.83</v>
      </c>
      <c r="F146" s="139">
        <f ca="1"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>249</v>
      </c>
      <c r="G146" s="139">
        <f ca="1"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>27.803726325514532</v>
      </c>
      <c r="H146" s="139">
        <f ca="1"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>74186.931954950007</v>
      </c>
      <c r="I146" s="140">
        <f ca="1"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>19</v>
      </c>
      <c r="J146" s="140">
        <f ca="1"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>1</v>
      </c>
      <c r="K146" s="140">
        <f ca="1"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>24</v>
      </c>
      <c r="L146" s="141">
        <f ca="1"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>11.834416570491404</v>
      </c>
      <c r="M146" s="141">
        <f ca="1"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>10.607033972125436</v>
      </c>
      <c r="N146" s="142">
        <f ca="1"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>-25.149708697530027</v>
      </c>
      <c r="O146" s="141">
        <f ca="1"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>6.4330154485579518</v>
      </c>
      <c r="P146" s="141">
        <f ca="1"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>6.8420619218733902</v>
      </c>
      <c r="Q146" s="142">
        <f ca="1"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>-39.524059526692199</v>
      </c>
      <c r="R146" s="142">
        <f ca="1"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>2.053071908843607E-2</v>
      </c>
      <c r="S146" s="142">
        <f ca="1"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>25.876288659793829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2:67" ht="14.1" customHeight="1" x14ac:dyDescent="0.2">
      <c r="B147" s="138" t="str">
        <f>IF((IF($X$1=1,'X1'!B106,(IF($X$1=2,'X2'!B106,(IF($X$1=3,'X3'!B106,(IF($X$1=4,'X4'!B106,(IF($X$1=5,'X5'!B106,'X6'!B106))))))))))="","",(IF($X$1=1,'X1'!B106,(IF($X$1=2,'X2'!B106,(IF($X$1=3,'X3'!B106,(IF($X$1=4,'X4'!B106,(IF($X$1=5,'X5'!B106,'X6'!B106)))))))))))</f>
        <v>CINF UW Equity</v>
      </c>
      <c r="C147" s="138" t="str">
        <f ca="1"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>Cincinnati Financial Corp</v>
      </c>
      <c r="D147" s="138" t="str">
        <f ca="1"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>Financials</v>
      </c>
      <c r="E147" s="139">
        <f ca="1"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>80.349999999999994</v>
      </c>
      <c r="F147" s="139">
        <f ca="1"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>79</v>
      </c>
      <c r="G147" s="139">
        <f ca="1"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>-1.6801493466085837</v>
      </c>
      <c r="H147" s="139">
        <f ca="1"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>13075.97459675</v>
      </c>
      <c r="I147" s="140">
        <f ca="1"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>1</v>
      </c>
      <c r="J147" s="140">
        <f ca="1"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>2</v>
      </c>
      <c r="K147" s="140">
        <f ca="1"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>8</v>
      </c>
      <c r="L147" s="141">
        <f ca="1"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>23.992236488504027</v>
      </c>
      <c r="M147" s="141">
        <f ca="1"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>23.507899356348741</v>
      </c>
      <c r="N147" s="142">
        <f ca="1"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>51.7460433698175</v>
      </c>
      <c r="O147" s="141" t="str">
        <f ca="1"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>NA</v>
      </c>
      <c r="P147" s="141" t="str">
        <f ca="1"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>NA</v>
      </c>
      <c r="Q147" s="142" t="str">
        <f ca="1"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2">
        <f ca="1"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>2.8973242065961418</v>
      </c>
      <c r="S147" s="142">
        <f ca="1"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>-3.2258064516129057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2:67" ht="14.1" customHeight="1" x14ac:dyDescent="0.2">
      <c r="B148" s="138" t="str">
        <f>IF((IF($X$1=1,'X1'!B107,(IF($X$1=2,'X2'!B107,(IF($X$1=3,'X3'!B107,(IF($X$1=4,'X4'!B107,(IF($X$1=5,'X5'!B107,'X6'!B107))))))))))="","",(IF($X$1=1,'X1'!B107,(IF($X$1=2,'X2'!B107,(IF($X$1=3,'X3'!B107,(IF($X$1=4,'X4'!B107,(IF($X$1=5,'X5'!B107,'X6'!B107)))))))))))</f>
        <v>CL UN Equity</v>
      </c>
      <c r="C148" s="138" t="str">
        <f ca="1"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>Colgate-Palmolive Co</v>
      </c>
      <c r="D148" s="138" t="str">
        <f ca="1"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>Consumer Staples</v>
      </c>
      <c r="E148" s="139">
        <f ca="1"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>62.63</v>
      </c>
      <c r="F148" s="139">
        <f ca="1"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>63.5</v>
      </c>
      <c r="G148" s="139">
        <f ca="1"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>1.3891106498483019</v>
      </c>
      <c r="H148" s="139">
        <f ca="1"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>54320.246526970004</v>
      </c>
      <c r="I148" s="140">
        <f ca="1"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>7</v>
      </c>
      <c r="J148" s="140">
        <f ca="1"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>3</v>
      </c>
      <c r="K148" s="140">
        <f ca="1"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>24</v>
      </c>
      <c r="L148" s="141">
        <f ca="1"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>20.595198947714568</v>
      </c>
      <c r="M148" s="141">
        <f ca="1"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>19.420155038759692</v>
      </c>
      <c r="N148" s="142">
        <f ca="1"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>30.260467973770822</v>
      </c>
      <c r="O148" s="141">
        <f ca="1"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>13.802465366674371</v>
      </c>
      <c r="P148" s="141">
        <f ca="1"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>13.298219240527271</v>
      </c>
      <c r="Q148" s="142">
        <f ca="1"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>29.755179444968526</v>
      </c>
      <c r="R148" s="142">
        <f ca="1"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>2.7542711160785567</v>
      </c>
      <c r="S148" s="142">
        <f ca="1"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>-2.1333333333333355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2:67" ht="14.1" customHeight="1" x14ac:dyDescent="0.2">
      <c r="B149" s="138" t="str">
        <f>IF((IF($X$1=1,'X1'!B108,(IF($X$1=2,'X2'!B108,(IF($X$1=3,'X3'!B108,(IF($X$1=4,'X4'!B108,(IF($X$1=5,'X5'!B108,'X6'!B108))))))))))="","",(IF($X$1=1,'X1'!B108,(IF($X$1=2,'X2'!B108,(IF($X$1=3,'X3'!B108,(IF($X$1=4,'X4'!B108,(IF($X$1=5,'X5'!B108,'X6'!B108)))))))))))</f>
        <v>CLX UN Equity</v>
      </c>
      <c r="C149" s="138" t="str">
        <f ca="1"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>Clorox Co/The</v>
      </c>
      <c r="D149" s="138" t="str">
        <f ca="1"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>Consumer Staples</v>
      </c>
      <c r="E149" s="139">
        <f ca="1"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>154.37</v>
      </c>
      <c r="F149" s="139">
        <f ca="1"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>150.5</v>
      </c>
      <c r="G149" s="139">
        <f ca="1"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>-2.5069637883008422</v>
      </c>
      <c r="H149" s="139">
        <f ca="1"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>19705.65421389</v>
      </c>
      <c r="I149" s="140">
        <f ca="1"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>3</v>
      </c>
      <c r="J149" s="140">
        <f ca="1"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>5</v>
      </c>
      <c r="K149" s="140">
        <f ca="1"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>18</v>
      </c>
      <c r="L149" s="141">
        <f ca="1"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>24.444972288202692</v>
      </c>
      <c r="M149" s="141">
        <f ca="1"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>22.944411414982167</v>
      </c>
      <c r="N149" s="142">
        <f ca="1"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>54.609505737282113</v>
      </c>
      <c r="O149" s="141">
        <f ca="1"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>16.554031500248964</v>
      </c>
      <c r="P149" s="141">
        <f ca="1"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>15.799073007451957</v>
      </c>
      <c r="Q149" s="142">
        <f ca="1"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>55.622294335813137</v>
      </c>
      <c r="R149" s="142">
        <f ca="1"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>2.5160329079484351</v>
      </c>
      <c r="S149" s="142">
        <f ca="1"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>12.349184369064043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2:67" ht="14.1" customHeight="1" x14ac:dyDescent="0.2">
      <c r="B150" s="138" t="str">
        <f>IF((IF($X$1=1,'X1'!B109,(IF($X$1=2,'X2'!B109,(IF($X$1=3,'X3'!B109,(IF($X$1=4,'X4'!B109,(IF($X$1=5,'X5'!B109,'X6'!B109))))))))))="","",(IF($X$1=1,'X1'!B109,(IF($X$1=2,'X2'!B109,(IF($X$1=3,'X3'!B109,(IF($X$1=4,'X4'!B109,(IF($X$1=5,'X5'!B109,'X6'!B109)))))))))))</f>
        <v>CMA UN Equity</v>
      </c>
      <c r="C150" s="138" t="str">
        <f ca="1"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>Comerica Inc</v>
      </c>
      <c r="D150" s="138" t="str">
        <f ca="1"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>Financials</v>
      </c>
      <c r="E150" s="139">
        <f ca="1"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>81.19</v>
      </c>
      <c r="F150" s="139">
        <f ca="1"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>88</v>
      </c>
      <c r="G150" s="139">
        <f ca="1"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>8.3877324793693919</v>
      </c>
      <c r="H150" s="139">
        <f ca="1"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>12990.4</v>
      </c>
      <c r="I150" s="140">
        <f ca="1"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>15</v>
      </c>
      <c r="J150" s="140">
        <f ca="1"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>2</v>
      </c>
      <c r="K150" s="140">
        <f ca="1"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>28</v>
      </c>
      <c r="L150" s="141">
        <f ca="1"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>9.8412121212121217</v>
      </c>
      <c r="M150" s="141">
        <f ca="1"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>9.2482059460075181</v>
      </c>
      <c r="N150" s="142">
        <f ca="1"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>-37.756323714440711</v>
      </c>
      <c r="O150" s="141" t="str">
        <f ca="1"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>NA</v>
      </c>
      <c r="P150" s="141" t="str">
        <f ca="1"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>NA</v>
      </c>
      <c r="Q150" s="142" t="str">
        <f ca="1"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2">
        <f ca="1"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>3.1999014656977463</v>
      </c>
      <c r="S150" s="142">
        <f ca="1"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>26.103896103896098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2:67" ht="14.1" customHeight="1" x14ac:dyDescent="0.2">
      <c r="B151" s="138" t="str">
        <f>IF((IF($X$1=1,'X1'!B110,(IF($X$1=2,'X2'!B110,(IF($X$1=3,'X3'!B110,(IF($X$1=4,'X4'!B110,(IF($X$1=5,'X5'!B110,'X6'!B110))))))))))="","",(IF($X$1=1,'X1'!B110,(IF($X$1=2,'X2'!B110,(IF($X$1=3,'X3'!B110,(IF($X$1=4,'X4'!B110,(IF($X$1=5,'X5'!B110,'X6'!B110)))))))))))</f>
        <v>CMCSA UW Equity</v>
      </c>
      <c r="C151" s="138" t="str">
        <f ca="1"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>Comcast Corp</v>
      </c>
      <c r="D151" s="138" t="str">
        <f ca="1"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>Communication Services</v>
      </c>
      <c r="E151" s="139">
        <f ca="1"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>36.21</v>
      </c>
      <c r="F151" s="139">
        <f ca="1"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>44</v>
      </c>
      <c r="G151" s="139">
        <f ca="1"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>21.513394090030367</v>
      </c>
      <c r="H151" s="139">
        <f ca="1"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>164737.56768687133</v>
      </c>
      <c r="I151" s="140">
        <f ca="1"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>26</v>
      </c>
      <c r="J151" s="140">
        <f ca="1"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>0</v>
      </c>
      <c r="K151" s="140">
        <f ca="1"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>34</v>
      </c>
      <c r="L151" s="141">
        <f ca="1"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>12.955277280858677</v>
      </c>
      <c r="M151" s="141">
        <f ca="1"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>11.227906976744187</v>
      </c>
      <c r="N151" s="142">
        <f ca="1"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>-18.060491398075097</v>
      </c>
      <c r="O151" s="141">
        <f ca="1"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>6.6873714423413073</v>
      </c>
      <c r="P151" s="141">
        <f ca="1"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>6.292772416840819</v>
      </c>
      <c r="Q151" s="142">
        <f ca="1"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>-37.132891953401291</v>
      </c>
      <c r="R151" s="142">
        <f ca="1"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>2.3142778238055786</v>
      </c>
      <c r="S151" s="142">
        <f ca="1"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>27.346938775510203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2:67" ht="14.1" customHeight="1" x14ac:dyDescent="0.2">
      <c r="B152" s="138" t="str">
        <f>IF((IF($X$1=1,'X1'!B111,(IF($X$1=2,'X2'!B111,(IF($X$1=3,'X3'!B111,(IF($X$1=4,'X4'!B111,(IF($X$1=5,'X5'!B111,'X6'!B111))))))))))="","",(IF($X$1=1,'X1'!B111,(IF($X$1=2,'X2'!B111,(IF($X$1=3,'X3'!B111,(IF($X$1=4,'X4'!B111,(IF($X$1=5,'X5'!B111,'X6'!B111)))))))))))</f>
        <v>CME UW Equity</v>
      </c>
      <c r="C152" s="138" t="str">
        <f ca="1"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>CME Group Inc</v>
      </c>
      <c r="D152" s="138" t="str">
        <f ca="1"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>Financials</v>
      </c>
      <c r="E152" s="139">
        <f ca="1"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>183.43</v>
      </c>
      <c r="F152" s="139">
        <f ca="1"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>203</v>
      </c>
      <c r="G152" s="139">
        <f ca="1"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>10.668920023987338</v>
      </c>
      <c r="H152" s="139">
        <f ca="1"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>65624.066662309997</v>
      </c>
      <c r="I152" s="140">
        <f ca="1"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>8</v>
      </c>
      <c r="J152" s="140">
        <f ca="1"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>1</v>
      </c>
      <c r="K152" s="140">
        <f ca="1"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>18</v>
      </c>
      <c r="L152" s="141">
        <f ca="1"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>25.041638225255973</v>
      </c>
      <c r="M152" s="141">
        <f ca="1"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>22.968945654896071</v>
      </c>
      <c r="N152" s="142">
        <f ca="1"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>58.383297113703556</v>
      </c>
      <c r="O152" s="141">
        <f ca="1"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>19.527517195627635</v>
      </c>
      <c r="P152" s="141">
        <f ca="1"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>18.134237165290919</v>
      </c>
      <c r="Q152" s="142">
        <f ca="1"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>83.575646127042376</v>
      </c>
      <c r="R152" s="142">
        <f ca="1"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>3.1837758272910648</v>
      </c>
      <c r="S152" s="142">
        <f ca="1"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>54.821428571428555</v>
      </c>
    </row>
    <row r="153" spans="2:67" ht="14.1" customHeight="1" x14ac:dyDescent="0.2">
      <c r="B153" s="138" t="str">
        <f>IF((IF($X$1=1,'X1'!B112,(IF($X$1=2,'X2'!B112,(IF($X$1=3,'X3'!B112,(IF($X$1=4,'X4'!B112,(IF($X$1=5,'X5'!B112,'X6'!B112))))))))))="","",(IF($X$1=1,'X1'!B112,(IF($X$1=2,'X2'!B112,(IF($X$1=3,'X3'!B112,(IF($X$1=4,'X4'!B112,(IF($X$1=5,'X5'!B112,'X6'!B112)))))))))))</f>
        <v>CMG UN Equity</v>
      </c>
      <c r="C153" s="138" t="str">
        <f ca="1"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>Chipotle Mexican Grill Inc</v>
      </c>
      <c r="D153" s="138" t="str">
        <f ca="1"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>Consumer Discretionary</v>
      </c>
      <c r="E153" s="139">
        <f ca="1"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>513.24</v>
      </c>
      <c r="F153" s="139">
        <f ca="1"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>480</v>
      </c>
      <c r="G153" s="139">
        <f ca="1"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>-6.4765022211830781</v>
      </c>
      <c r="H153" s="139">
        <f ca="1"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>14261.553851999999</v>
      </c>
      <c r="I153" s="140">
        <f ca="1"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>12</v>
      </c>
      <c r="J153" s="140">
        <f ca="1"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>7</v>
      </c>
      <c r="K153" s="140">
        <f ca="1"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>34</v>
      </c>
      <c r="L153" s="141" t="str">
        <f ca="1"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>NA</v>
      </c>
      <c r="M153" s="141">
        <f ca="1"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>33.730283911671926</v>
      </c>
      <c r="N153" s="142" t="str">
        <f ca="1"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1">
        <f ca="1"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>20.589626664767898</v>
      </c>
      <c r="P153" s="141">
        <f ca="1"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>17.43593891723447</v>
      </c>
      <c r="Q153" s="142">
        <f ca="1"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>93.560398930062874</v>
      </c>
      <c r="R153" s="142">
        <f ca="1"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>0</v>
      </c>
      <c r="S153" s="142">
        <f ca="1"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>-0.5151205120273965</v>
      </c>
    </row>
    <row r="154" spans="2:67" ht="14.1" customHeight="1" x14ac:dyDescent="0.2">
      <c r="B154" s="138" t="str">
        <f>IF((IF($X$1=1,'X1'!B113,(IF($X$1=2,'X2'!B113,(IF($X$1=3,'X3'!B113,(IF($X$1=4,'X4'!B113,(IF($X$1=5,'X5'!B113,'X6'!B113))))))))))="","",(IF($X$1=1,'X1'!B113,(IF($X$1=2,'X2'!B113,(IF($X$1=3,'X3'!B113,(IF($X$1=4,'X4'!B113,(IF($X$1=5,'X5'!B113,'X6'!B113)))))))))))</f>
        <v>CMI UN Equity</v>
      </c>
      <c r="C154" s="138" t="str">
        <f ca="1"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>Cummins Inc</v>
      </c>
      <c r="D154" s="138" t="str">
        <f ca="1"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>Industrials</v>
      </c>
      <c r="E154" s="139">
        <f ca="1"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>150.56</v>
      </c>
      <c r="F154" s="139">
        <f ca="1"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>155</v>
      </c>
      <c r="G154" s="139">
        <f ca="1"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>2.9489904357066887</v>
      </c>
      <c r="H154" s="139">
        <f ca="1"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>24174.109779680002</v>
      </c>
      <c r="I154" s="140">
        <f ca="1"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>8</v>
      </c>
      <c r="J154" s="140">
        <f ca="1"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>2</v>
      </c>
      <c r="K154" s="140">
        <f ca="1"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>28</v>
      </c>
      <c r="L154" s="141">
        <f ca="1"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>9.7982558896264482</v>
      </c>
      <c r="M154" s="141">
        <f ca="1"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>10.263122017723244</v>
      </c>
      <c r="N154" s="142">
        <f ca="1"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>-38.028013191339902</v>
      </c>
      <c r="O154" s="141">
        <f ca="1"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>6.7120296571661626</v>
      </c>
      <c r="P154" s="141">
        <f ca="1"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>7.0793863816299636</v>
      </c>
      <c r="Q154" s="142">
        <f ca="1"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>-36.901083287022253</v>
      </c>
      <c r="R154" s="142">
        <f ca="1"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>3.0233793836344316</v>
      </c>
      <c r="S154" s="142">
        <f ca="1"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>25.841584158415852</v>
      </c>
    </row>
    <row r="155" spans="2:67" ht="14.1" customHeight="1" x14ac:dyDescent="0.2">
      <c r="B155" s="138" t="str">
        <f>IF((IF($X$1=1,'X1'!B114,(IF($X$1=2,'X2'!B114,(IF($X$1=3,'X3'!B114,(IF($X$1=4,'X4'!B114,(IF($X$1=5,'X5'!B114,'X6'!B114))))))))))="","",(IF($X$1=1,'X1'!B114,(IF($X$1=2,'X2'!B114,(IF($X$1=3,'X3'!B114,(IF($X$1=4,'X4'!B114,(IF($X$1=5,'X5'!B114,'X6'!B114)))))))))))</f>
        <v>CMS UN Equity</v>
      </c>
      <c r="C155" s="138" t="str">
        <f ca="1"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>CMS Energy Corp</v>
      </c>
      <c r="D155" s="138" t="str">
        <f ca="1"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>Utilities</v>
      </c>
      <c r="E155" s="139">
        <f ca="1"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>50.88</v>
      </c>
      <c r="F155" s="139">
        <f ca="1"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>52</v>
      </c>
      <c r="G155" s="139">
        <f ca="1"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>2.2012578616352085</v>
      </c>
      <c r="H155" s="139">
        <f ca="1"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>14415.902446080001</v>
      </c>
      <c r="I155" s="140">
        <f ca="1"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>7</v>
      </c>
      <c r="J155" s="140">
        <f ca="1"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>1</v>
      </c>
      <c r="K155" s="140">
        <f ca="1"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>19</v>
      </c>
      <c r="L155" s="141">
        <f ca="1"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>20.352</v>
      </c>
      <c r="M155" s="141">
        <f ca="1"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>18.96384644055162</v>
      </c>
      <c r="N155" s="142">
        <f ca="1"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>28.722283816363436</v>
      </c>
      <c r="O155" s="141">
        <f ca="1"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>10.918728962081866</v>
      </c>
      <c r="P155" s="141">
        <f ca="1"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>10.562733235847087</v>
      </c>
      <c r="Q155" s="142">
        <f ca="1"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>2.6455490485514987</v>
      </c>
      <c r="R155" s="142">
        <f ca="1"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>3.0051100628930816</v>
      </c>
      <c r="S155" s="142">
        <f ca="1"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>-29.019607843137258</v>
      </c>
    </row>
    <row r="156" spans="2:67" ht="14.1" customHeight="1" x14ac:dyDescent="0.2">
      <c r="B156" s="138" t="str">
        <f>IF((IF($X$1=1,'X1'!B115,(IF($X$1=2,'X2'!B115,(IF($X$1=3,'X3'!B115,(IF($X$1=4,'X4'!B115,(IF($X$1=5,'X5'!B115,'X6'!B115))))))))))="","",(IF($X$1=1,'X1'!B115,(IF($X$1=2,'X2'!B115,(IF($X$1=3,'X3'!B115,(IF($X$1=4,'X4'!B115,(IF($X$1=5,'X5'!B115,'X6'!B115)))))))))))</f>
        <v>CNC UN Equity</v>
      </c>
      <c r="C156" s="138" t="str">
        <f ca="1"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>Centene Corp</v>
      </c>
      <c r="D156" s="138" t="str">
        <f ca="1"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>Health Care</v>
      </c>
      <c r="E156" s="139">
        <f ca="1"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>126.62</v>
      </c>
      <c r="F156" s="139">
        <f ca="1"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>154</v>
      </c>
      <c r="G156" s="139">
        <f ca="1"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>21.623756120676042</v>
      </c>
      <c r="H156" s="139">
        <f ca="1"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>26107.018080000002</v>
      </c>
      <c r="I156" s="140">
        <f ca="1"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>17</v>
      </c>
      <c r="J156" s="140">
        <f ca="1"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>0</v>
      </c>
      <c r="K156" s="140">
        <f ca="1"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>21</v>
      </c>
      <c r="L156" s="141">
        <f ca="1"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>15.124223602484474</v>
      </c>
      <c r="M156" s="141">
        <f ca="1"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>13.761547657863275</v>
      </c>
      <c r="N156" s="142">
        <f ca="1"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>-4.342344582294178</v>
      </c>
      <c r="O156" s="141">
        <f ca="1"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>8.1984741730487212</v>
      </c>
      <c r="P156" s="141">
        <f ca="1"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>6.7103275540144036</v>
      </c>
      <c r="Q156" s="142">
        <f ca="1"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>-22.927211969871998</v>
      </c>
      <c r="R156" s="142">
        <f ca="1"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>0</v>
      </c>
      <c r="S156" s="142">
        <f ca="1"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>36.288659793814446</v>
      </c>
    </row>
    <row r="157" spans="2:67" ht="14.1" customHeight="1" x14ac:dyDescent="0.2">
      <c r="B157" s="138" t="str">
        <f>IF((IF($X$1=1,'X1'!B116,(IF($X$1=2,'X2'!B116,(IF($X$1=3,'X3'!B116,(IF($X$1=4,'X4'!B116,(IF($X$1=5,'X5'!B116,'X6'!B116))))))))))="","",(IF($X$1=1,'X1'!B116,(IF($X$1=2,'X2'!B116,(IF($X$1=3,'X3'!B116,(IF($X$1=4,'X4'!B116,(IF($X$1=5,'X5'!B116,'X6'!B116)))))))))))</f>
        <v>CNP UN Equity</v>
      </c>
      <c r="C157" s="138" t="str">
        <f ca="1"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>CenterPoint Energy Inc</v>
      </c>
      <c r="D157" s="138" t="str">
        <f ca="1"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>Utilities</v>
      </c>
      <c r="E157" s="139">
        <f ca="1"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>29.44</v>
      </c>
      <c r="F157" s="139">
        <f ca="1"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>31</v>
      </c>
      <c r="G157" s="139">
        <f ca="1"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>5.2989130434782483</v>
      </c>
      <c r="H157" s="139">
        <f ca="1"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>14755.000627200001</v>
      </c>
      <c r="I157" s="140">
        <f ca="1"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>8</v>
      </c>
      <c r="J157" s="140">
        <f ca="1"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>0</v>
      </c>
      <c r="K157" s="140">
        <f ca="1"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>17</v>
      </c>
      <c r="L157" s="141">
        <f ca="1"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>17.389249852333137</v>
      </c>
      <c r="M157" s="141">
        <f ca="1"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>16.256212037548316</v>
      </c>
      <c r="N157" s="142">
        <f ca="1"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>9.9834883473703719</v>
      </c>
      <c r="O157" s="141">
        <f ca="1"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>7.9336393302858736</v>
      </c>
      <c r="P157" s="141">
        <f ca="1"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>7.7175825727570171</v>
      </c>
      <c r="Q157" s="142">
        <f ca="1"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>-25.416889837779809</v>
      </c>
      <c r="R157" s="142">
        <f ca="1"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>3.984375</v>
      </c>
      <c r="S157" s="142">
        <f ca="1"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>4.0200697546350241</v>
      </c>
    </row>
    <row r="158" spans="2:67" ht="14.1" customHeight="1" x14ac:dyDescent="0.2">
      <c r="B158" s="138" t="str">
        <f>IF((IF($X$1=1,'X1'!B117,(IF($X$1=2,'X2'!B117,(IF($X$1=3,'X3'!B117,(IF($X$1=4,'X4'!B117,(IF($X$1=5,'X5'!B117,'X6'!B117))))))))))="","",(IF($X$1=1,'X1'!B117,(IF($X$1=2,'X2'!B117,(IF($X$1=3,'X3'!B117,(IF($X$1=4,'X4'!B117,(IF($X$1=5,'X5'!B117,'X6'!B117)))))))))))</f>
        <v>COF UN Equity</v>
      </c>
      <c r="C158" s="138" t="str">
        <f ca="1"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>Capital One Financial Corp</v>
      </c>
      <c r="D158" s="138" t="str">
        <f ca="1"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>Financials</v>
      </c>
      <c r="E158" s="139">
        <f ca="1"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>84.97</v>
      </c>
      <c r="F158" s="139">
        <f ca="1"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>100.5</v>
      </c>
      <c r="G158" s="139">
        <f ca="1"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>18.277038954925274</v>
      </c>
      <c r="H158" s="139">
        <f ca="1"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>40246.592889970001</v>
      </c>
      <c r="I158" s="140">
        <f ca="1"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>20</v>
      </c>
      <c r="J158" s="140">
        <f ca="1"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>1</v>
      </c>
      <c r="K158" s="140">
        <f ca="1"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>25</v>
      </c>
      <c r="L158" s="141">
        <f ca="1"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>7.4574337370545898</v>
      </c>
      <c r="M158" s="141">
        <f ca="1"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>6.935760346094197</v>
      </c>
      <c r="N158" s="142">
        <f ca="1"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>-52.833239876038498</v>
      </c>
      <c r="O158" s="141" t="str">
        <f ca="1"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>NA</v>
      </c>
      <c r="P158" s="141" t="str">
        <f ca="1"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>NA</v>
      </c>
      <c r="Q158" s="142" t="str">
        <f ca="1"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2">
        <f ca="1"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>1.9442156055078266</v>
      </c>
      <c r="S158" s="142">
        <f ca="1"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>47.407407407407391</v>
      </c>
    </row>
    <row r="159" spans="2:67" ht="14.1" customHeight="1" x14ac:dyDescent="0.2">
      <c r="B159" s="138" t="str">
        <f>IF((IF($X$1=1,'X1'!B118,(IF($X$1=2,'X2'!B118,(IF($X$1=3,'X3'!B118,(IF($X$1=4,'X4'!B118,(IF($X$1=5,'X5'!B118,'X6'!B118))))))))))="","",(IF($X$1=1,'X1'!B118,(IF($X$1=2,'X2'!B118,(IF($X$1=3,'X3'!B118,(IF($X$1=4,'X4'!B118,(IF($X$1=5,'X5'!B118,'X6'!B118)))))))))))</f>
        <v>COG UN Equity</v>
      </c>
      <c r="C159" s="138" t="str">
        <f ca="1"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>Cabot Oil &amp; Gas Corp</v>
      </c>
      <c r="D159" s="138" t="str">
        <f ca="1"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>Energy</v>
      </c>
      <c r="E159" s="139">
        <f ca="1"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>25.62</v>
      </c>
      <c r="F159" s="139">
        <f ca="1"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>28</v>
      </c>
      <c r="G159" s="139">
        <f ca="1"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>9.2896174863387859</v>
      </c>
      <c r="H159" s="139">
        <f ca="1"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>11046.828320640001</v>
      </c>
      <c r="I159" s="140">
        <f ca="1"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>15</v>
      </c>
      <c r="J159" s="140">
        <f ca="1"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>2</v>
      </c>
      <c r="K159" s="140">
        <f ca="1"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>31</v>
      </c>
      <c r="L159" s="141">
        <f ca="1"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>13.729903536977492</v>
      </c>
      <c r="M159" s="141">
        <f ca="1"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>14.217536071032187</v>
      </c>
      <c r="N159" s="142">
        <f ca="1"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>-13.161136995965572</v>
      </c>
      <c r="O159" s="141">
        <f ca="1"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>7.5187813123548768</v>
      </c>
      <c r="P159" s="141">
        <f ca="1"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>7.4446151587260774</v>
      </c>
      <c r="Q159" s="142">
        <f ca="1"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>-29.316916038228847</v>
      </c>
      <c r="R159" s="142">
        <f ca="1"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>1.1007025761124123</v>
      </c>
      <c r="S159" s="142">
        <f ca="1"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>343.84615384615375</v>
      </c>
    </row>
    <row r="160" spans="2:67" ht="14.1" customHeight="1" x14ac:dyDescent="0.2">
      <c r="B160" s="138" t="str">
        <f>IF((IF($X$1=1,'X1'!B119,(IF($X$1=2,'X2'!B119,(IF($X$1=3,'X3'!B119,(IF($X$1=4,'X4'!B119,(IF($X$1=5,'X5'!B119,'X6'!B119))))))))))="","",(IF($X$1=1,'X1'!B119,(IF($X$1=2,'X2'!B119,(IF($X$1=3,'X3'!B119,(IF($X$1=4,'X4'!B119,(IF($X$1=5,'X5'!B119,'X6'!B119)))))))))))</f>
        <v>COL UN Equity</v>
      </c>
      <c r="C160" s="138" t="str">
        <f ca="1"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>Rockwell Collins Inc</v>
      </c>
      <c r="D160" s="138" t="str">
        <f ca="1"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>Industrials</v>
      </c>
      <c r="E160" s="139" t="str">
        <f ca="1"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>#N/A N/A</v>
      </c>
      <c r="F160" s="139">
        <f ca="1"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>139</v>
      </c>
      <c r="G160" s="139" t="str">
        <f ca="1"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9" t="str">
        <f ca="1"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>#N/A N/A</v>
      </c>
      <c r="I160" s="140">
        <f ca="1"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>0</v>
      </c>
      <c r="J160" s="140">
        <f ca="1"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>0</v>
      </c>
      <c r="K160" s="140">
        <f ca="1"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>2</v>
      </c>
      <c r="L160" s="141" t="str">
        <f ca="1"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>NA</v>
      </c>
      <c r="M160" s="141" t="str">
        <f ca="1"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>NA</v>
      </c>
      <c r="N160" s="142" t="str">
        <f ca="1"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1" t="str">
        <f ca="1"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>NA</v>
      </c>
      <c r="P160" s="141" t="str">
        <f ca="1"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>NA</v>
      </c>
      <c r="Q160" s="142" t="str">
        <f ca="1"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2" t="str">
        <f ca="1"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2">
        <f ca="1"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>13.207547169811317</v>
      </c>
    </row>
    <row r="161" spans="2:19" ht="14.1" customHeight="1" x14ac:dyDescent="0.2">
      <c r="B161" s="138" t="str">
        <f>IF((IF($X$1=1,'X1'!B120,(IF($X$1=2,'X2'!B120,(IF($X$1=3,'X3'!B120,(IF($X$1=4,'X4'!B120,(IF($X$1=5,'X5'!B120,'X6'!B120))))))))))="","",(IF($X$1=1,'X1'!B120,(IF($X$1=2,'X2'!B120,(IF($X$1=3,'X3'!B120,(IF($X$1=4,'X4'!B120,(IF($X$1=5,'X5'!B120,'X6'!B120)))))))))))</f>
        <v>COO UN Equity</v>
      </c>
      <c r="C161" s="138" t="str">
        <f ca="1"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>Cooper Cos Inc/The</v>
      </c>
      <c r="D161" s="138" t="str">
        <f ca="1"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>Health Care</v>
      </c>
      <c r="E161" s="139">
        <f ca="1"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>269.63</v>
      </c>
      <c r="F161" s="139">
        <f ca="1"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>296</v>
      </c>
      <c r="G161" s="139">
        <f ca="1"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>9.7800689834217192</v>
      </c>
      <c r="H161" s="139">
        <f ca="1"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>13274.44060743</v>
      </c>
      <c r="I161" s="140">
        <f ca="1"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>10</v>
      </c>
      <c r="J161" s="140">
        <f ca="1"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>2</v>
      </c>
      <c r="K161" s="140">
        <f ca="1"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>16</v>
      </c>
      <c r="L161" s="141">
        <f ca="1"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>23.346610096112219</v>
      </c>
      <c r="M161" s="141">
        <f ca="1"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>20.656554048877652</v>
      </c>
      <c r="N161" s="142">
        <f ca="1"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>47.662587015611876</v>
      </c>
      <c r="O161" s="141">
        <f ca="1"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>16.371174840023361</v>
      </c>
      <c r="P161" s="141">
        <f ca="1"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>15.274730028101164</v>
      </c>
      <c r="Q161" s="142">
        <f ca="1"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>53.903282686085127</v>
      </c>
      <c r="R161" s="142">
        <f ca="1"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>2.2252716685828729E-2</v>
      </c>
      <c r="S161" s="142">
        <f ca="1"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>-11.57706093189964</v>
      </c>
    </row>
    <row r="162" spans="2:19" ht="14.1" customHeight="1" x14ac:dyDescent="0.2">
      <c r="B162" s="138" t="str">
        <f>IF((IF($X$1=1,'X1'!B121,(IF($X$1=2,'X2'!B121,(IF($X$1=3,'X3'!B121,(IF($X$1=4,'X4'!B121,(IF($X$1=5,'X5'!B121,'X6'!B121))))))))))="","",(IF($X$1=1,'X1'!B121,(IF($X$1=2,'X2'!B121,(IF($X$1=3,'X3'!B121,(IF($X$1=4,'X4'!B121,(IF($X$1=5,'X5'!B121,'X6'!B121)))))))))))</f>
        <v>COP UN Equity</v>
      </c>
      <c r="C162" s="138" t="str">
        <f ca="1"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>ConocoPhillips</v>
      </c>
      <c r="D162" s="138" t="str">
        <f ca="1"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>Energy</v>
      </c>
      <c r="E162" s="139">
        <f ca="1"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>67.900000000000006</v>
      </c>
      <c r="F162" s="139">
        <f ca="1"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>75</v>
      </c>
      <c r="G162" s="139">
        <f ca="1"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>10.456553755522812</v>
      </c>
      <c r="H162" s="139">
        <f ca="1"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>78169.32419520001</v>
      </c>
      <c r="I162" s="140">
        <f ca="1"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>12</v>
      </c>
      <c r="J162" s="140">
        <f ca="1"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>0</v>
      </c>
      <c r="K162" s="140">
        <f ca="1"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>23</v>
      </c>
      <c r="L162" s="141">
        <f ca="1"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>21.707161125319693</v>
      </c>
      <c r="M162" s="141">
        <f ca="1"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>17.826201102651616</v>
      </c>
      <c r="N162" s="142">
        <f ca="1"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>37.293403853229769</v>
      </c>
      <c r="O162" s="141">
        <f ca="1"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>6.6346938380161999</v>
      </c>
      <c r="P162" s="141">
        <f ca="1"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>5.6887637322114557</v>
      </c>
      <c r="Q162" s="142">
        <f ca="1"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>-37.62810725156379</v>
      </c>
      <c r="R162" s="142">
        <f ca="1"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>1.820324005891016</v>
      </c>
      <c r="S162" s="142">
        <f ca="1"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>117.55555555555553</v>
      </c>
    </row>
    <row r="163" spans="2:19" ht="14.1" customHeight="1" x14ac:dyDescent="0.2">
      <c r="B163" s="138" t="str">
        <f>IF((IF($X$1=1,'X1'!B122,(IF($X$1=2,'X2'!B122,(IF($X$1=3,'X3'!B122,(IF($X$1=4,'X4'!B122,(IF($X$1=5,'X5'!B122,'X6'!B122))))))))))="","",(IF($X$1=1,'X1'!B122,(IF($X$1=2,'X2'!B122,(IF($X$1=3,'X3'!B122,(IF($X$1=4,'X4'!B122,(IF($X$1=5,'X5'!B122,'X6'!B122)))))))))))</f>
        <v>COST UW Equity</v>
      </c>
      <c r="C163" s="138" t="str">
        <f ca="1"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>Costco Wholesale Corp</v>
      </c>
      <c r="D163" s="138" t="str">
        <f ca="1"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>Consumer Staples</v>
      </c>
      <c r="E163" s="139">
        <f ca="1"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>213.59</v>
      </c>
      <c r="F163" s="139">
        <f ca="1"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>240</v>
      </c>
      <c r="G163" s="139">
        <f ca="1"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>12.364811086661366</v>
      </c>
      <c r="H163" s="139">
        <f ca="1"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>94084.361196020007</v>
      </c>
      <c r="I163" s="140">
        <f ca="1"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>18</v>
      </c>
      <c r="J163" s="140">
        <f ca="1"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>1</v>
      </c>
      <c r="K163" s="140">
        <f ca="1"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>29</v>
      </c>
      <c r="L163" s="141">
        <f ca="1"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>27.667098445595855</v>
      </c>
      <c r="M163" s="141">
        <f ca="1"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>25.466793847621318</v>
      </c>
      <c r="N163" s="142">
        <f ca="1"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>74.988802009102628</v>
      </c>
      <c r="O163" s="141">
        <f ca="1"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>14.747565160629488</v>
      </c>
      <c r="P163" s="141">
        <f ca="1"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>13.756234048852702</v>
      </c>
      <c r="Q163" s="142">
        <f ca="1"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>38.639939529506705</v>
      </c>
      <c r="R163" s="142">
        <f ca="1"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>1.1011751486492813</v>
      </c>
      <c r="S163" s="142">
        <f ca="1"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>18.526134907108759</v>
      </c>
    </row>
    <row r="164" spans="2:19" ht="14.1" customHeight="1" x14ac:dyDescent="0.2">
      <c r="B164" s="138" t="str">
        <f>IF((IF($X$1=1,'X1'!B123,(IF($X$1=2,'X2'!B123,(IF($X$1=3,'X3'!B123,(IF($X$1=4,'X4'!B123,(IF($X$1=5,'X5'!B123,'X6'!B123))))))))))="","",(IF($X$1=1,'X1'!B123,(IF($X$1=2,'X2'!B123,(IF($X$1=3,'X3'!B123,(IF($X$1=4,'X4'!B123,(IF($X$1=5,'X5'!B123,'X6'!B123)))))))))))</f>
        <v>COTY UN Equity</v>
      </c>
      <c r="C164" s="138" t="str">
        <f ca="1"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>Coty Inc</v>
      </c>
      <c r="D164" s="138" t="str">
        <f ca="1"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>Consumer Staples</v>
      </c>
      <c r="E164" s="139">
        <f ca="1"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>7.53</v>
      </c>
      <c r="F164" s="139">
        <f ca="1"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>10</v>
      </c>
      <c r="G164" s="139">
        <f ca="1"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>32.80212483399734</v>
      </c>
      <c r="H164" s="139">
        <f ca="1"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>5655.5954879400006</v>
      </c>
      <c r="I164" s="140">
        <f ca="1"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>6</v>
      </c>
      <c r="J164" s="140">
        <f ca="1"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>1</v>
      </c>
      <c r="K164" s="140">
        <f ca="1"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>17</v>
      </c>
      <c r="L164" s="141">
        <f ca="1"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>11.461187214611872</v>
      </c>
      <c r="M164" s="141">
        <f ca="1"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>9.9471598414795253</v>
      </c>
      <c r="N164" s="142">
        <f ca="1"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>-27.510308887984213</v>
      </c>
      <c r="O164" s="141">
        <f ca="1"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>10.348121528179881</v>
      </c>
      <c r="P164" s="141">
        <f ca="1"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>9.3971167826507607</v>
      </c>
      <c r="Q164" s="142">
        <f ca="1"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>-2.7186571285094829</v>
      </c>
      <c r="R164" s="142">
        <f ca="1"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>6.6401062416998666</v>
      </c>
      <c r="S164" s="142">
        <f ca="1"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>-30.9375</v>
      </c>
    </row>
    <row r="165" spans="2:19" ht="14.1" customHeight="1" x14ac:dyDescent="0.2">
      <c r="B165" s="138" t="str">
        <f>IF((IF($X$1=1,'X1'!B124,(IF($X$1=2,'X2'!B124,(IF($X$1=3,'X3'!B124,(IF($X$1=4,'X4'!B124,(IF($X$1=5,'X5'!B124,'X6'!B124))))))))))="","",(IF($X$1=1,'X1'!B124,(IF($X$1=2,'X2'!B124,(IF($X$1=3,'X3'!B124,(IF($X$1=4,'X4'!B124,(IF($X$1=5,'X5'!B124,'X6'!B124)))))))))))</f>
        <v>CPB UN Equity</v>
      </c>
      <c r="C165" s="138" t="str">
        <f ca="1"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>Campbell Soup Co</v>
      </c>
      <c r="D165" s="138" t="str">
        <f ca="1"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>Consumer Staples</v>
      </c>
      <c r="E165" s="139">
        <f ca="1"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>35.49</v>
      </c>
      <c r="F165" s="139">
        <f ca="1"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>35</v>
      </c>
      <c r="G165" s="139">
        <f ca="1"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>-1.3806706114398493</v>
      </c>
      <c r="H165" s="139">
        <f ca="1"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>10683.52006176</v>
      </c>
      <c r="I165" s="140">
        <f ca="1"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>4</v>
      </c>
      <c r="J165" s="140">
        <f ca="1"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>9</v>
      </c>
      <c r="K165" s="140">
        <f ca="1"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>18</v>
      </c>
      <c r="L165" s="141">
        <f ca="1"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>14.467998369343663</v>
      </c>
      <c r="M165" s="141">
        <f ca="1"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>13.702702702702704</v>
      </c>
      <c r="N165" s="142">
        <f ca="1"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>-8.4928364606260747</v>
      </c>
      <c r="O165" s="141">
        <f ca="1"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>11.205850502467561</v>
      </c>
      <c r="P165" s="141">
        <f ca="1"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>11.068873162765378</v>
      </c>
      <c r="Q165" s="142">
        <f ca="1"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>5.3447412584601617</v>
      </c>
      <c r="R165" s="142">
        <f ca="1"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>3.9983093829247673</v>
      </c>
      <c r="S165" s="142">
        <f ca="1"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>-28.000000000000004</v>
      </c>
    </row>
    <row r="166" spans="2:19" ht="14.1" customHeight="1" x14ac:dyDescent="0.2">
      <c r="B166" s="138" t="str">
        <f>IF((IF($X$1=1,'X1'!B125,(IF($X$1=2,'X2'!B125,(IF($X$1=3,'X3'!B125,(IF($X$1=4,'X4'!B125,(IF($X$1=5,'X5'!B125,'X6'!B125))))))))))="","",(IF($X$1=1,'X1'!B125,(IF($X$1=2,'X2'!B125,(IF($X$1=3,'X3'!B125,(IF($X$1=4,'X4'!B125,(IF($X$1=5,'X5'!B125,'X6'!B125)))))))))))</f>
        <v>CPRT UW Equity</v>
      </c>
      <c r="C166" s="138" t="str">
        <f ca="1"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>Copart Inc</v>
      </c>
      <c r="D166" s="138" t="str">
        <f ca="1"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>Industrials</v>
      </c>
      <c r="E166" s="139">
        <f ca="1"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>50.06</v>
      </c>
      <c r="F166" s="139">
        <f ca="1"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>55</v>
      </c>
      <c r="G166" s="139">
        <f ca="1"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>9.8681582101478149</v>
      </c>
      <c r="H166" s="139">
        <f ca="1"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>11714.8149288</v>
      </c>
      <c r="I166" s="140">
        <f ca="1"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>5</v>
      </c>
      <c r="J166" s="140">
        <f ca="1"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>1</v>
      </c>
      <c r="K166" s="140">
        <f ca="1"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>11</v>
      </c>
      <c r="L166" s="141">
        <f ca="1"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>23.48030018761726</v>
      </c>
      <c r="M166" s="141">
        <f ca="1"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>20.893155258764608</v>
      </c>
      <c r="N166" s="142">
        <f ca="1"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>48.508149805615197</v>
      </c>
      <c r="O166" s="141">
        <f ca="1"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>15.495961824228004</v>
      </c>
      <c r="P166" s="141">
        <f ca="1"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>14.074161097852029</v>
      </c>
      <c r="Q166" s="142">
        <f ca="1"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>45.675519101813158</v>
      </c>
      <c r="R166" s="142" t="str">
        <f ca="1"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2">
        <f ca="1"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>8.9361702127659655</v>
      </c>
    </row>
    <row r="167" spans="2:19" ht="14.1" customHeight="1" x14ac:dyDescent="0.2">
      <c r="B167" s="138" t="str">
        <f>IF((IF($X$1=1,'X1'!B126,(IF($X$1=2,'X2'!B126,(IF($X$1=3,'X3'!B126,(IF($X$1=4,'X4'!B126,(IF($X$1=5,'X5'!B126,'X6'!B126))))))))))="","",(IF($X$1=1,'X1'!B126,(IF($X$1=2,'X2'!B126,(IF($X$1=3,'X3'!B126,(IF($X$1=4,'X4'!B126,(IF($X$1=5,'X5'!B126,'X6'!B126)))))))))))</f>
        <v>CRM UN Equity</v>
      </c>
      <c r="C167" s="138" t="str">
        <f ca="1"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>salesforce.com Inc</v>
      </c>
      <c r="D167" s="138" t="str">
        <f ca="1"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>Information Technology</v>
      </c>
      <c r="E167" s="139">
        <f ca="1"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>152.51</v>
      </c>
      <c r="F167" s="139">
        <f ca="1"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>175</v>
      </c>
      <c r="G167" s="139">
        <f ca="1"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>14.746573995147871</v>
      </c>
      <c r="H167" s="139">
        <f ca="1"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>116670.15</v>
      </c>
      <c r="I167" s="140">
        <f ca="1"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>41</v>
      </c>
      <c r="J167" s="140">
        <f ca="1"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>0</v>
      </c>
      <c r="K167" s="140">
        <f ca="1"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>44</v>
      </c>
      <c r="L167" s="141" t="str">
        <f ca="1"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>NA</v>
      </c>
      <c r="M167" s="141" t="str">
        <f ca="1"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>NA</v>
      </c>
      <c r="N167" s="142" t="str">
        <f ca="1"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1">
        <f ca="1"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>36.902916247193915</v>
      </c>
      <c r="P167" s="141">
        <f ca="1"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>30.146948649209747</v>
      </c>
      <c r="Q167" s="142">
        <f ca="1"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>246.91950984775534</v>
      </c>
      <c r="R167" s="142">
        <f ca="1"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>0</v>
      </c>
      <c r="S167" s="142">
        <f ca="1"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>58.571428571428598</v>
      </c>
    </row>
    <row r="168" spans="2:19" ht="14.1" customHeight="1" x14ac:dyDescent="0.2">
      <c r="B168" s="138" t="str">
        <f>IF((IF($X$1=1,'X1'!B127,(IF($X$1=2,'X2'!B127,(IF($X$1=3,'X3'!B127,(IF($X$1=4,'X4'!B127,(IF($X$1=5,'X5'!B127,'X6'!B127))))))))))="","",(IF($X$1=1,'X1'!B127,(IF($X$1=2,'X2'!B127,(IF($X$1=3,'X3'!B127,(IF($X$1=4,'X4'!B127,(IF($X$1=5,'X5'!B127,'X6'!B127)))))))))))</f>
        <v>CSCO UW Equity</v>
      </c>
      <c r="C168" s="138" t="str">
        <f ca="1"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>Cisco Systems Inc</v>
      </c>
      <c r="D168" s="138" t="str">
        <f ca="1"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>Information Technology</v>
      </c>
      <c r="E168" s="139">
        <f ca="1"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>45.03</v>
      </c>
      <c r="F168" s="139">
        <f ca="1"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>52</v>
      </c>
      <c r="G168" s="139">
        <f ca="1"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>15.478569842327339</v>
      </c>
      <c r="H168" s="139">
        <f ca="1"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>202453.15670190001</v>
      </c>
      <c r="I168" s="140">
        <f ca="1"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>22</v>
      </c>
      <c r="J168" s="140">
        <f ca="1"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>2</v>
      </c>
      <c r="K168" s="140">
        <f ca="1"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>33</v>
      </c>
      <c r="L168" s="141">
        <f ca="1"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>14.817374136229022</v>
      </c>
      <c r="M168" s="141">
        <f ca="1"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>13.579613992762363</v>
      </c>
      <c r="N168" s="142">
        <f ca="1"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>-6.2831053961814547</v>
      </c>
      <c r="O168" s="141">
        <f ca="1"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>10.198124570527344</v>
      </c>
      <c r="P168" s="141">
        <f ca="1"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>9.6755379373083858</v>
      </c>
      <c r="Q168" s="142">
        <f ca="1"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>-4.1287589936006892</v>
      </c>
      <c r="R168" s="142">
        <f ca="1"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>3.0757272929158339</v>
      </c>
      <c r="S168" s="142">
        <f ca="1"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>14.761904761904757</v>
      </c>
    </row>
    <row r="169" spans="2:19" ht="14.1" customHeight="1" x14ac:dyDescent="0.2">
      <c r="B169" s="138" t="str">
        <f>IF((IF($X$1=1,'X1'!B128,(IF($X$1=2,'X2'!B128,(IF($X$1=3,'X3'!B128,(IF($X$1=4,'X4'!B128,(IF($X$1=5,'X5'!B128,'X6'!B128))))))))))="","",(IF($X$1=1,'X1'!B128,(IF($X$1=2,'X2'!B128,(IF($X$1=3,'X3'!B128,(IF($X$1=4,'X4'!B128,(IF($X$1=5,'X5'!B128,'X6'!B128)))))))))))</f>
        <v>CSX UW Equity</v>
      </c>
      <c r="C169" s="138" t="str">
        <f ca="1"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>CSX Corp</v>
      </c>
      <c r="D169" s="138" t="str">
        <f ca="1"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>Industrials</v>
      </c>
      <c r="E169" s="139">
        <f ca="1"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>67.36</v>
      </c>
      <c r="F169" s="139">
        <f ca="1"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>75.5</v>
      </c>
      <c r="G169" s="139">
        <f ca="1"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>12.084323040380053</v>
      </c>
      <c r="H169" s="139">
        <f ca="1"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>56880.155516959996</v>
      </c>
      <c r="I169" s="140">
        <f ca="1"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>17</v>
      </c>
      <c r="J169" s="140">
        <f ca="1"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>1</v>
      </c>
      <c r="K169" s="140">
        <f ca="1"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>27</v>
      </c>
      <c r="L169" s="141">
        <f ca="1"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>15.841956726246472</v>
      </c>
      <c r="M169" s="141">
        <f ca="1"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>14.151260504201682</v>
      </c>
      <c r="N169" s="142">
        <f ca="1"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>0.19717226427111711</v>
      </c>
      <c r="O169" s="141">
        <f ca="1"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>10.789740360494577</v>
      </c>
      <c r="P169" s="141">
        <f ca="1"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>10.268449637301444</v>
      </c>
      <c r="Q169" s="142">
        <f ca="1"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>1.4329440029539953</v>
      </c>
      <c r="R169" s="142">
        <f ca="1"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>1.3613420427553444</v>
      </c>
      <c r="S169" s="142">
        <f ca="1"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>18.07692307692308</v>
      </c>
    </row>
    <row r="170" spans="2:19" ht="14.1" customHeight="1" x14ac:dyDescent="0.2">
      <c r="B170" s="138" t="str">
        <f>IF((IF($X$1=1,'X1'!B129,(IF($X$1=2,'X2'!B129,(IF($X$1=3,'X3'!B129,(IF($X$1=4,'X4'!B129,(IF($X$1=5,'X5'!B129,'X6'!B129))))))))))="","",(IF($X$1=1,'X1'!B129,(IF($X$1=2,'X2'!B129,(IF($X$1=3,'X3'!B129,(IF($X$1=4,'X4'!B129,(IF($X$1=5,'X5'!B129,'X6'!B129)))))))))))</f>
        <v>CTAS UW Equity</v>
      </c>
      <c r="C170" s="138" t="str">
        <f ca="1"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>Cintas Corp</v>
      </c>
      <c r="D170" s="138" t="str">
        <f ca="1"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>Industrials</v>
      </c>
      <c r="E170" s="139">
        <f ca="1"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>184.91</v>
      </c>
      <c r="F170" s="139">
        <f ca="1"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>200</v>
      </c>
      <c r="G170" s="139">
        <f ca="1"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>8.1607268400843758</v>
      </c>
      <c r="H170" s="139">
        <f ca="1"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>19331.211624449999</v>
      </c>
      <c r="I170" s="140">
        <f ca="1"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>7</v>
      </c>
      <c r="J170" s="140">
        <f ca="1"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>2</v>
      </c>
      <c r="K170" s="140">
        <f ca="1"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>16</v>
      </c>
      <c r="L170" s="141">
        <f ca="1"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>25.113404862148577</v>
      </c>
      <c r="M170" s="141">
        <f ca="1"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>22.307877910483775</v>
      </c>
      <c r="N170" s="142">
        <f ca="1"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>58.837206577276447</v>
      </c>
      <c r="O170" s="141">
        <f ca="1"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>14.674225267379679</v>
      </c>
      <c r="P170" s="141">
        <f ca="1"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>13.408534864715303</v>
      </c>
      <c r="Q170" s="142">
        <f ca="1"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>37.950480743971163</v>
      </c>
      <c r="R170" s="142">
        <f ca="1"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>1.0859336974744471</v>
      </c>
      <c r="S170" s="142">
        <f ca="1"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>25.401459854014586</v>
      </c>
    </row>
    <row r="171" spans="2:19" ht="14.1" customHeight="1" x14ac:dyDescent="0.2">
      <c r="B171" s="138" t="str">
        <f>IF((IF($X$1=1,'X1'!B130,(IF($X$1=2,'X2'!B130,(IF($X$1=3,'X3'!B130,(IF($X$1=4,'X4'!B130,(IF($X$1=5,'X5'!B130,'X6'!B130))))))))))="","",(IF($X$1=1,'X1'!B130,(IF($X$1=2,'X2'!B130,(IF($X$1=3,'X3'!B130,(IF($X$1=4,'X4'!B130,(IF($X$1=5,'X5'!B130,'X6'!B130)))))))))))</f>
        <v>CTL UN Equity</v>
      </c>
      <c r="C171" s="138" t="str">
        <f ca="1"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>CenturyLink Inc</v>
      </c>
      <c r="D171" s="138" t="str">
        <f ca="1"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>Communication Services</v>
      </c>
      <c r="E171" s="139">
        <f ca="1"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>15.83</v>
      </c>
      <c r="F171" s="139">
        <f ca="1"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>19</v>
      </c>
      <c r="G171" s="139">
        <f ca="1"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>20.025268477574222</v>
      </c>
      <c r="H171" s="139">
        <f ca="1"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>17106.836244100003</v>
      </c>
      <c r="I171" s="140">
        <f ca="1"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>7</v>
      </c>
      <c r="J171" s="140">
        <f ca="1"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>3</v>
      </c>
      <c r="K171" s="140">
        <f ca="1"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>17</v>
      </c>
      <c r="L171" s="141">
        <f ca="1"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>13.634797588285959</v>
      </c>
      <c r="M171" s="141">
        <f ca="1"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>12.694466720128307</v>
      </c>
      <c r="N171" s="142">
        <f ca="1"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>-13.76266288630047</v>
      </c>
      <c r="O171" s="141">
        <f ca="1"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>5.850476591593524</v>
      </c>
      <c r="P171" s="141">
        <f ca="1"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>5.7999821350762533</v>
      </c>
      <c r="Q171" s="142">
        <f ca="1"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>-45.000431458158133</v>
      </c>
      <c r="R171" s="142">
        <f ca="1"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>13.644977890082123</v>
      </c>
      <c r="S171" s="142">
        <f ca="1"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>77.222222222222243</v>
      </c>
    </row>
    <row r="172" spans="2:19" ht="14.1" customHeight="1" x14ac:dyDescent="0.2">
      <c r="B172" s="138" t="str">
        <f>IF((IF($X$1=1,'X1'!B131,(IF($X$1=2,'X2'!B131,(IF($X$1=3,'X3'!B131,(IF($X$1=4,'X4'!B131,(IF($X$1=5,'X5'!B131,'X6'!B131))))))))))="","",(IF($X$1=1,'X1'!B131,(IF($X$1=2,'X2'!B131,(IF($X$1=3,'X3'!B131,(IF($X$1=4,'X4'!B131,(IF($X$1=5,'X5'!B131,'X6'!B131)))))))))))</f>
        <v>CTSH UW Equity</v>
      </c>
      <c r="C172" s="138" t="str">
        <f ca="1"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>Cognizant Technology Solutions</v>
      </c>
      <c r="D172" s="138" t="str">
        <f ca="1"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>Information Technology</v>
      </c>
      <c r="E172" s="139">
        <f ca="1"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>67.819999999999993</v>
      </c>
      <c r="F172" s="139">
        <f ca="1"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>80</v>
      </c>
      <c r="G172" s="139">
        <f ca="1"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>17.959304040106172</v>
      </c>
      <c r="H172" s="139">
        <f ca="1"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>39269.679570379994</v>
      </c>
      <c r="I172" s="140">
        <f ca="1"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>21</v>
      </c>
      <c r="J172" s="140">
        <f ca="1"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>1</v>
      </c>
      <c r="K172" s="140">
        <f ca="1"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>33</v>
      </c>
      <c r="L172" s="141">
        <f ca="1"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>14.454390451832905</v>
      </c>
      <c r="M172" s="141">
        <f ca="1"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>13.23575331772053</v>
      </c>
      <c r="N172" s="142">
        <f ca="1"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>-8.5789037866858884</v>
      </c>
      <c r="O172" s="141">
        <f ca="1"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>9.1549873319041115</v>
      </c>
      <c r="P172" s="141">
        <f ca="1"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>8.4367544195119706</v>
      </c>
      <c r="Q172" s="142">
        <f ca="1"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>-13.935156328245768</v>
      </c>
      <c r="R172" s="142">
        <f ca="1"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>1.0999705101739901</v>
      </c>
      <c r="S172" s="142">
        <f ca="1"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>-1.5533980582524285</v>
      </c>
    </row>
    <row r="173" spans="2:19" ht="14.1" customHeight="1" x14ac:dyDescent="0.2">
      <c r="B173" s="138" t="str">
        <f>IF((IF($X$1=1,'X1'!B132,(IF($X$1=2,'X2'!B132,(IF($X$1=3,'X3'!B132,(IF($X$1=4,'X4'!B132,(IF($X$1=5,'X5'!B132,'X6'!B132))))))))))="","",(IF($X$1=1,'X1'!B132,(IF($X$1=2,'X2'!B132,(IF($X$1=3,'X3'!B132,(IF($X$1=4,'X4'!B132,(IF($X$1=5,'X5'!B132,'X6'!B132)))))))))))</f>
        <v>CTXS UW Equity</v>
      </c>
      <c r="C173" s="138" t="str">
        <f ca="1"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>Citrix Systems Inc</v>
      </c>
      <c r="D173" s="138" t="str">
        <f ca="1"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>Information Technology</v>
      </c>
      <c r="E173" s="139">
        <f ca="1"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>108.74</v>
      </c>
      <c r="F173" s="139">
        <f ca="1"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>112.5</v>
      </c>
      <c r="G173" s="139">
        <f ca="1"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>3.4577892219974204</v>
      </c>
      <c r="H173" s="139">
        <f ca="1"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>14653.99671838</v>
      </c>
      <c r="I173" s="140">
        <f ca="1"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>4</v>
      </c>
      <c r="J173" s="140">
        <f ca="1"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>4</v>
      </c>
      <c r="K173" s="140">
        <f ca="1"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>20</v>
      </c>
      <c r="L173" s="141">
        <f ca="1"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>18.054125850904864</v>
      </c>
      <c r="M173" s="141">
        <f ca="1"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>16.244397968329846</v>
      </c>
      <c r="N173" s="142">
        <f ca="1"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>14.188694567439054</v>
      </c>
      <c r="O173" s="141">
        <f ca="1"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>14.659751710654936</v>
      </c>
      <c r="P173" s="141">
        <f ca="1"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>14.015818691588784</v>
      </c>
      <c r="Q173" s="142">
        <f ca="1"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>37.814416722063847</v>
      </c>
      <c r="R173" s="142">
        <f ca="1"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>0</v>
      </c>
      <c r="S173" s="142">
        <f ca="1"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>-3.4337349397590327</v>
      </c>
    </row>
    <row r="174" spans="2:19" ht="14.1" customHeight="1" x14ac:dyDescent="0.2">
      <c r="B174" s="138" t="str">
        <f>IF((IF($X$1=1,'X1'!B133,(IF($X$1=2,'X2'!B133,(IF($X$1=3,'X3'!B133,(IF($X$1=4,'X4'!B133,(IF($X$1=5,'X5'!B133,'X6'!B133))))))))))="","",(IF($X$1=1,'X1'!B133,(IF($X$1=2,'X2'!B133,(IF($X$1=3,'X3'!B133,(IF($X$1=4,'X4'!B133,(IF($X$1=5,'X5'!B133,'X6'!B133)))))))))))</f>
        <v>CVS UN Equity</v>
      </c>
      <c r="C174" s="138" t="str">
        <f ca="1"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>CVS Health Corp</v>
      </c>
      <c r="D174" s="138" t="str">
        <f ca="1"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>Health Care</v>
      </c>
      <c r="E174" s="139">
        <f ca="1"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>65.52</v>
      </c>
      <c r="F174" s="139">
        <f ca="1"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>90</v>
      </c>
      <c r="G174" s="139">
        <f ca="1"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>37.362637362637365</v>
      </c>
      <c r="H174" s="139">
        <f ca="1"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>84723.571295999995</v>
      </c>
      <c r="I174" s="140">
        <f ca="1"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>22</v>
      </c>
      <c r="J174" s="140">
        <f ca="1"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>0</v>
      </c>
      <c r="K174" s="140">
        <f ca="1"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>27</v>
      </c>
      <c r="L174" s="141">
        <f ca="1"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>8.8588426176311508</v>
      </c>
      <c r="M174" s="141">
        <f ca="1"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>7.9912184412733254</v>
      </c>
      <c r="N174" s="142">
        <f ca="1"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>-43.969612140761946</v>
      </c>
      <c r="O174" s="141">
        <f ca="1"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>6.4959643683976509</v>
      </c>
      <c r="P174" s="141">
        <f ca="1"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>5.646116004747741</v>
      </c>
      <c r="Q174" s="142">
        <f ca="1"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>-38.932284928989645</v>
      </c>
      <c r="R174" s="142">
        <f ca="1"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>3.066239316239316</v>
      </c>
      <c r="S174" s="142">
        <f ca="1"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>8.8020833333333357</v>
      </c>
    </row>
    <row r="175" spans="2:19" ht="14.1" customHeight="1" x14ac:dyDescent="0.2">
      <c r="B175" s="138" t="str">
        <f>IF((IF($X$1=1,'X1'!B134,(IF($X$1=2,'X2'!B134,(IF($X$1=3,'X3'!B134,(IF($X$1=4,'X4'!B134,(IF($X$1=5,'X5'!B134,'X6'!B134))))))))))="","",(IF($X$1=1,'X1'!B134,(IF($X$1=2,'X2'!B134,(IF($X$1=3,'X3'!B134,(IF($X$1=4,'X4'!B134,(IF($X$1=5,'X5'!B134,'X6'!B134)))))))))))</f>
        <v>CVX UN Equity</v>
      </c>
      <c r="C175" s="138" t="str">
        <f ca="1"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>Chevron Corp</v>
      </c>
      <c r="D175" s="138" t="str">
        <f ca="1"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>Energy</v>
      </c>
      <c r="E175" s="139">
        <f ca="1"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>114.37</v>
      </c>
      <c r="F175" s="139">
        <f ca="1"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>135</v>
      </c>
      <c r="G175" s="139">
        <f ca="1"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>18.037947014077105</v>
      </c>
      <c r="H175" s="139">
        <f ca="1"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>218535.26458253001</v>
      </c>
      <c r="I175" s="140">
        <f ca="1"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>19</v>
      </c>
      <c r="J175" s="140">
        <f ca="1"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>0</v>
      </c>
      <c r="K175" s="140">
        <f ca="1"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>27</v>
      </c>
      <c r="L175" s="141">
        <f ca="1"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>16.042923271146023</v>
      </c>
      <c r="M175" s="141">
        <f ca="1"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>13.792812349252292</v>
      </c>
      <c r="N175" s="142">
        <f ca="1"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>1.4682450153596704</v>
      </c>
      <c r="O175" s="141">
        <f ca="1"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>6.2433659375171713</v>
      </c>
      <c r="P175" s="141">
        <f ca="1"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>5.5202132935394834</v>
      </c>
      <c r="Q175" s="142">
        <f ca="1"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>-41.306929882314478</v>
      </c>
      <c r="R175" s="142">
        <f ca="1"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>4.0683745737518588</v>
      </c>
      <c r="S175" s="142">
        <f ca="1"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>169.181607560298</v>
      </c>
    </row>
    <row r="176" spans="2:19" ht="14.1" customHeight="1" x14ac:dyDescent="0.2">
      <c r="B176" s="138" t="str">
        <f>IF((IF($X$1=1,'X1'!B135,(IF($X$1=2,'X2'!B135,(IF($X$1=3,'X3'!B135,(IF($X$1=4,'X4'!B135,(IF($X$1=5,'X5'!B135,'X6'!B135))))))))))="","",(IF($X$1=1,'X1'!B135,(IF($X$1=2,'X2'!B135,(IF($X$1=3,'X3'!B135,(IF($X$1=4,'X4'!B135,(IF($X$1=5,'X5'!B135,'X6'!B135)))))))))))</f>
        <v>CXO UN Equity</v>
      </c>
      <c r="C176" s="138" t="str">
        <f ca="1"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>Concho Resources Inc</v>
      </c>
      <c r="D176" s="138" t="str">
        <f ca="1"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>Energy</v>
      </c>
      <c r="E176" s="139">
        <f ca="1"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>124.87</v>
      </c>
      <c r="F176" s="139">
        <f ca="1"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>160</v>
      </c>
      <c r="G176" s="139">
        <f ca="1"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>28.133258588932474</v>
      </c>
      <c r="H176" s="139">
        <f ca="1"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>25005.241849649999</v>
      </c>
      <c r="I176" s="140">
        <f ca="1"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>31</v>
      </c>
      <c r="J176" s="140">
        <f ca="1"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>0</v>
      </c>
      <c r="K176" s="140">
        <f ca="1"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>36</v>
      </c>
      <c r="L176" s="141">
        <f ca="1"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>24.964014394242305</v>
      </c>
      <c r="M176" s="141">
        <f ca="1"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>14.809060721062618</v>
      </c>
      <c r="N176" s="142">
        <f ca="1"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>57.892342081930018</v>
      </c>
      <c r="O176" s="141">
        <f ca="1"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>8.2090668534166369</v>
      </c>
      <c r="P176" s="141">
        <f ca="1"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>5.8344966877007209</v>
      </c>
      <c r="Q176" s="142">
        <f ca="1"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>-22.827631561196547</v>
      </c>
      <c r="R176" s="142">
        <f ca="1"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>0.20020821654520701</v>
      </c>
      <c r="S176" s="142">
        <f ca="1"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>75.909090909090907</v>
      </c>
    </row>
    <row r="177" spans="2:19" ht="14.1" customHeight="1" x14ac:dyDescent="0.2">
      <c r="B177" s="138" t="str">
        <f>IF((IF($X$1=1,'X1'!B136,(IF($X$1=2,'X2'!B136,(IF($X$1=3,'X3'!B136,(IF($X$1=4,'X4'!B136,(IF($X$1=5,'X5'!B136,'X6'!B136))))))))))="","",(IF($X$1=1,'X1'!B136,(IF($X$1=2,'X2'!B136,(IF($X$1=3,'X3'!B136,(IF($X$1=4,'X4'!B136,(IF($X$1=5,'X5'!B136,'X6'!B136)))))))))))</f>
        <v>D UN Equity</v>
      </c>
      <c r="C177" s="138" t="str">
        <f ca="1"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>Dominion Energy Inc</v>
      </c>
      <c r="D177" s="138" t="str">
        <f ca="1"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>Utilities</v>
      </c>
      <c r="E177" s="139">
        <f ca="1"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>68.77</v>
      </c>
      <c r="F177" s="139">
        <f ca="1"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>77</v>
      </c>
      <c r="G177" s="139">
        <f ca="1"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>11.96742765740877</v>
      </c>
      <c r="H177" s="139">
        <f ca="1"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>51707.177800979996</v>
      </c>
      <c r="I177" s="140">
        <f ca="1"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>7</v>
      </c>
      <c r="J177" s="140">
        <f ca="1"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>1</v>
      </c>
      <c r="K177" s="140">
        <f ca="1"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>17</v>
      </c>
      <c r="L177" s="141">
        <f ca="1"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>16.150775011742603</v>
      </c>
      <c r="M177" s="141">
        <f ca="1"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>15.39167412712623</v>
      </c>
      <c r="N177" s="142">
        <f ca="1"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>2.1503854616628182</v>
      </c>
      <c r="O177" s="141">
        <f ca="1"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>11.460300810254969</v>
      </c>
      <c r="P177" s="141">
        <f ca="1"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>10.746603062841048</v>
      </c>
      <c r="Q177" s="142">
        <f ca="1"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>7.7367954654208537</v>
      </c>
      <c r="R177" s="142">
        <f ca="1"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>5.3002762832630514</v>
      </c>
      <c r="S177" s="142">
        <f ca="1"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>1.8681318681318699</v>
      </c>
    </row>
    <row r="178" spans="2:19" ht="14.1" customHeight="1" x14ac:dyDescent="0.2">
      <c r="B178" s="138" t="str">
        <f>IF((IF($X$1=1,'X1'!B137,(IF($X$1=2,'X2'!B137,(IF($X$1=3,'X3'!B137,(IF($X$1=4,'X4'!B137,(IF($X$1=5,'X5'!B137,'X6'!B137))))))))))="","",(IF($X$1=1,'X1'!B137,(IF($X$1=2,'X2'!B137,(IF($X$1=3,'X3'!B137,(IF($X$1=4,'X4'!B137,(IF($X$1=5,'X5'!B137,'X6'!B137)))))))))))</f>
        <v>DAL UN Equity</v>
      </c>
      <c r="C178" s="138" t="str">
        <f ca="1"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>Delta Air Lines Inc</v>
      </c>
      <c r="D178" s="138" t="str">
        <f ca="1"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>Industrials</v>
      </c>
      <c r="E178" s="139">
        <f ca="1"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>48.11</v>
      </c>
      <c r="F178" s="139">
        <f ca="1"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>63</v>
      </c>
      <c r="G178" s="139">
        <f ca="1"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>30.949906464352516</v>
      </c>
      <c r="H178" s="139">
        <f ca="1"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>32985.115705110002</v>
      </c>
      <c r="I178" s="140">
        <f ca="1"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>18</v>
      </c>
      <c r="J178" s="140">
        <f ca="1"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>0</v>
      </c>
      <c r="K178" s="140">
        <f ca="1"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>21</v>
      </c>
      <c r="L178" s="141">
        <f ca="1"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>7.3026715239829993</v>
      </c>
      <c r="M178" s="141">
        <f ca="1"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>6.8308959250319461</v>
      </c>
      <c r="N178" s="142">
        <f ca="1"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>-53.812079573122304</v>
      </c>
      <c r="O178" s="141">
        <f ca="1"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>5.4365132607214015</v>
      </c>
      <c r="P178" s="141">
        <f ca="1"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>5.3340417066523296</v>
      </c>
      <c r="Q178" s="142">
        <f ca="1"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>-48.892046822079983</v>
      </c>
      <c r="R178" s="142">
        <f ca="1"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>2.9993764290168365</v>
      </c>
      <c r="S178" s="142">
        <f ca="1"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>11.486486486486497</v>
      </c>
    </row>
    <row r="179" spans="2:19" ht="14.1" customHeight="1" x14ac:dyDescent="0.2">
      <c r="B179" s="138" t="str">
        <f>IF((IF($X$1=1,'X1'!B138,(IF($X$1=2,'X2'!B138,(IF($X$1=3,'X3'!B138,(IF($X$1=4,'X4'!B138,(IF($X$1=5,'X5'!B138,'X6'!B138))))))))))="","",(IF($X$1=1,'X1'!B138,(IF($X$1=2,'X2'!B138,(IF($X$1=3,'X3'!B138,(IF($X$1=4,'X4'!B138,(IF($X$1=5,'X5'!B138,'X6'!B138)))))))))))</f>
        <v>DE UN Equity</v>
      </c>
      <c r="C179" s="138" t="str">
        <f ca="1"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>Deere &amp; Co</v>
      </c>
      <c r="D179" s="138" t="str">
        <f ca="1"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>Industrials</v>
      </c>
      <c r="E179" s="139">
        <f ca="1"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>164.61</v>
      </c>
      <c r="F179" s="139">
        <f ca="1"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>173.5</v>
      </c>
      <c r="G179" s="139">
        <f ca="1"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>5.4006439462972899</v>
      </c>
      <c r="H179" s="139">
        <f ca="1"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>52655.55280884001</v>
      </c>
      <c r="I179" s="140">
        <f ca="1"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>16</v>
      </c>
      <c r="J179" s="140">
        <f ca="1"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>0</v>
      </c>
      <c r="K179" s="140">
        <f ca="1"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>23</v>
      </c>
      <c r="L179" s="141">
        <f ca="1"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>14.347598710014818</v>
      </c>
      <c r="M179" s="141">
        <f ca="1"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>12.803142257136191</v>
      </c>
      <c r="N179" s="142">
        <f ca="1"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>-9.2543399550993897</v>
      </c>
      <c r="O179" s="141">
        <f ca="1"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>10.32669468214109</v>
      </c>
      <c r="P179" s="141">
        <f ca="1"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>9.7755256173653233</v>
      </c>
      <c r="Q179" s="142">
        <f ca="1"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>-2.9200881177453564</v>
      </c>
      <c r="R179" s="142">
        <f ca="1"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>1.7672073385578033</v>
      </c>
      <c r="S179" s="142">
        <f ca="1"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>34.274809160305345</v>
      </c>
    </row>
    <row r="180" spans="2:19" ht="14.1" customHeight="1" x14ac:dyDescent="0.2">
      <c r="B180" s="138" t="str">
        <f>IF((IF($X$1=1,'X1'!B139,(IF($X$1=2,'X2'!B139,(IF($X$1=3,'X3'!B139,(IF($X$1=4,'X4'!B139,(IF($X$1=5,'X5'!B139,'X6'!B139))))))))))="","",(IF($X$1=1,'X1'!B139,(IF($X$1=2,'X2'!B139,(IF($X$1=3,'X3'!B139,(IF($X$1=4,'X4'!B139,(IF($X$1=5,'X5'!B139,'X6'!B139)))))))))))</f>
        <v>DFS UN Equity</v>
      </c>
      <c r="C180" s="138" t="str">
        <f ca="1"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>Discover Financial Services</v>
      </c>
      <c r="D180" s="138" t="str">
        <f ca="1"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>Financials</v>
      </c>
      <c r="E180" s="139">
        <f ca="1"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>66.37</v>
      </c>
      <c r="F180" s="139">
        <f ca="1"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>80</v>
      </c>
      <c r="G180" s="139">
        <f ca="1"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>20.53638692180202</v>
      </c>
      <c r="H180" s="139">
        <f ca="1"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>22297.97534701</v>
      </c>
      <c r="I180" s="140">
        <f ca="1"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>18</v>
      </c>
      <c r="J180" s="140">
        <f ca="1"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>0</v>
      </c>
      <c r="K180" s="140">
        <f ca="1"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>25</v>
      </c>
      <c r="L180" s="141">
        <f ca="1"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>7.6808239787061687</v>
      </c>
      <c r="M180" s="141">
        <f ca="1"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>6.9958891114156216</v>
      </c>
      <c r="N180" s="142">
        <f ca="1"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>-51.420341778176827</v>
      </c>
      <c r="O180" s="141" t="str">
        <f ca="1"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>NA</v>
      </c>
      <c r="P180" s="141" t="str">
        <f ca="1"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>NA</v>
      </c>
      <c r="Q180" s="142" t="str">
        <f ca="1"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2">
        <f ca="1"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>2.526744010848275</v>
      </c>
      <c r="S180" s="142">
        <f ca="1"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>32.284046775022759</v>
      </c>
    </row>
    <row r="181" spans="2:19" ht="14.1" customHeight="1" x14ac:dyDescent="0.2">
      <c r="B181" s="138" t="str">
        <f>IF((IF($X$1=1,'X1'!B140,(IF($X$1=2,'X2'!B140,(IF($X$1=3,'X3'!B140,(IF($X$1=4,'X4'!B140,(IF($X$1=5,'X5'!B140,'X6'!B140))))))))))="","",(IF($X$1=1,'X1'!B140,(IF($X$1=2,'X2'!B140,(IF($X$1=3,'X3'!B140,(IF($X$1=4,'X4'!B140,(IF($X$1=5,'X5'!B140,'X6'!B140)))))))))))</f>
        <v>DG UN Equity</v>
      </c>
      <c r="C181" s="138" t="str">
        <f ca="1"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>Dollar General Corp</v>
      </c>
      <c r="D181" s="138" t="str">
        <f ca="1"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>Consumer Discretionary</v>
      </c>
      <c r="E181" s="139">
        <f ca="1"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>113.53</v>
      </c>
      <c r="F181" s="139">
        <f ca="1"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>119.5</v>
      </c>
      <c r="G181" s="139">
        <f ca="1"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>5.258521976570063</v>
      </c>
      <c r="H181" s="139">
        <f ca="1"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>29845.258098429997</v>
      </c>
      <c r="I181" s="140">
        <f ca="1"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>19</v>
      </c>
      <c r="J181" s="140">
        <f ca="1"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>1</v>
      </c>
      <c r="K181" s="140">
        <f ca="1"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>29</v>
      </c>
      <c r="L181" s="141">
        <f ca="1"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>18.63591595535128</v>
      </c>
      <c r="M181" s="141">
        <f ca="1"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>17.051667167317511</v>
      </c>
      <c r="N181" s="142">
        <f ca="1"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>17.868399311253103</v>
      </c>
      <c r="O181" s="141">
        <f ca="1"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>12.533548495114882</v>
      </c>
      <c r="P181" s="141">
        <f ca="1"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>11.608212694847664</v>
      </c>
      <c r="Q181" s="142">
        <f ca="1"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>17.826257183914485</v>
      </c>
      <c r="R181" s="142">
        <f ca="1"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>1.0147097683431694</v>
      </c>
      <c r="S181" s="142">
        <f ca="1"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>26.621621621621632</v>
      </c>
    </row>
    <row r="182" spans="2:19" ht="14.1" customHeight="1" x14ac:dyDescent="0.2">
      <c r="B182" s="138" t="str">
        <f>IF((IF($X$1=1,'X1'!B141,(IF($X$1=2,'X2'!B141,(IF($X$1=3,'X3'!B141,(IF($X$1=4,'X4'!B141,(IF($X$1=5,'X5'!B141,'X6'!B141))))))))))="","",(IF($X$1=1,'X1'!B141,(IF($X$1=2,'X2'!B141,(IF($X$1=3,'X3'!B141,(IF($X$1=4,'X4'!B141,(IF($X$1=5,'X5'!B141,'X6'!B141)))))))))))</f>
        <v>DGX UN Equity</v>
      </c>
      <c r="C182" s="138" t="str">
        <f ca="1"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>Quest Diagnostics Inc</v>
      </c>
      <c r="D182" s="138" t="str">
        <f ca="1"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>Health Care</v>
      </c>
      <c r="E182" s="139">
        <f ca="1"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>87.04</v>
      </c>
      <c r="F182" s="139">
        <f ca="1"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>99</v>
      </c>
      <c r="G182" s="139">
        <f ca="1"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>13.740808823529393</v>
      </c>
      <c r="H182" s="139">
        <f ca="1"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>11843.716019200001</v>
      </c>
      <c r="I182" s="140">
        <f ca="1"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>10</v>
      </c>
      <c r="J182" s="140">
        <f ca="1"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>1</v>
      </c>
      <c r="K182" s="140">
        <f ca="1"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>21</v>
      </c>
      <c r="L182" s="141">
        <f ca="1"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>13.076923076923077</v>
      </c>
      <c r="M182" s="141">
        <f ca="1"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>12.598060500796064</v>
      </c>
      <c r="N182" s="142">
        <f ca="1"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>-17.29110634078004</v>
      </c>
      <c r="O182" s="141">
        <f ca="1"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>9.7957759846608621</v>
      </c>
      <c r="P182" s="141">
        <f ca="1"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>9.4890515106488351</v>
      </c>
      <c r="Q182" s="142">
        <f ca="1"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>-7.9111856522892543</v>
      </c>
      <c r="R182" s="142">
        <f ca="1"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>2.3897058823529411</v>
      </c>
      <c r="S182" s="142">
        <f ca="1"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>1.857142857142859</v>
      </c>
    </row>
    <row r="183" spans="2:19" ht="14.1" customHeight="1" x14ac:dyDescent="0.2">
      <c r="B183" s="138" t="str">
        <f>IF((IF($X$1=1,'X1'!B142,(IF($X$1=2,'X2'!B142,(IF($X$1=3,'X3'!B142,(IF($X$1=4,'X4'!B142,(IF($X$1=5,'X5'!B142,'X6'!B142))))))))))="","",(IF($X$1=1,'X1'!B142,(IF($X$1=2,'X2'!B142,(IF($X$1=3,'X3'!B142,(IF($X$1=4,'X4'!B142,(IF($X$1=5,'X5'!B142,'X6'!B142)))))))))))</f>
        <v>DHI UN Equity</v>
      </c>
      <c r="C183" s="138" t="str">
        <f ca="1"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>DR Horton Inc</v>
      </c>
      <c r="D183" s="138" t="str">
        <f ca="1"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>Consumer Discretionary</v>
      </c>
      <c r="E183" s="139">
        <f ca="1"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>37.18</v>
      </c>
      <c r="F183" s="139">
        <f ca="1"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>45</v>
      </c>
      <c r="G183" s="139">
        <f ca="1"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>21.032813340505641</v>
      </c>
      <c r="H183" s="139">
        <f ca="1"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>13889.01445074</v>
      </c>
      <c r="I183" s="140">
        <f ca="1"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>15</v>
      </c>
      <c r="J183" s="140">
        <f ca="1"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>0</v>
      </c>
      <c r="K183" s="140">
        <f ca="1"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>20</v>
      </c>
      <c r="L183" s="141">
        <f ca="1"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>8.7833687691944249</v>
      </c>
      <c r="M183" s="141">
        <f ca="1"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>8.1768198812403785</v>
      </c>
      <c r="N183" s="142">
        <f ca="1"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>-44.446968967569411</v>
      </c>
      <c r="O183" s="141">
        <f ca="1"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>6.7197421688028509</v>
      </c>
      <c r="P183" s="141">
        <f ca="1"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>6.1894441069854027</v>
      </c>
      <c r="Q183" s="142">
        <f ca="1"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>-36.828578969510531</v>
      </c>
      <c r="R183" s="142">
        <f ca="1"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>1.5976331360946745</v>
      </c>
      <c r="S183" s="142">
        <f ca="1"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>-2.2309686548464183</v>
      </c>
    </row>
    <row r="184" spans="2:19" ht="14.1" customHeight="1" x14ac:dyDescent="0.2">
      <c r="B184" s="138" t="str">
        <f>IF((IF($X$1=1,'X1'!B143,(IF($X$1=2,'X2'!B143,(IF($X$1=3,'X3'!B143,(IF($X$1=4,'X4'!B143,(IF($X$1=5,'X5'!B143,'X6'!B143))))))))))="","",(IF($X$1=1,'X1'!B143,(IF($X$1=2,'X2'!B143,(IF($X$1=3,'X3'!B143,(IF($X$1=4,'X4'!B143,(IF($X$1=5,'X5'!B143,'X6'!B143)))))))))))</f>
        <v>DHR UN Equity</v>
      </c>
      <c r="C184" s="138" t="str">
        <f ca="1"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>Danaher Corp</v>
      </c>
      <c r="D184" s="138" t="str">
        <f ca="1"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>Health Care</v>
      </c>
      <c r="E184" s="139">
        <f ca="1"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>107.45</v>
      </c>
      <c r="F184" s="139">
        <f ca="1"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>114</v>
      </c>
      <c r="G184" s="139">
        <f ca="1"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>6.0958585388552811</v>
      </c>
      <c r="H184" s="139">
        <f ca="1"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>75300.959999999992</v>
      </c>
      <c r="I184" s="140">
        <f ca="1"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>17</v>
      </c>
      <c r="J184" s="140">
        <f ca="1"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>1</v>
      </c>
      <c r="K184" s="140">
        <f ca="1"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>21</v>
      </c>
      <c r="L184" s="141">
        <f ca="1"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>22.329592684954282</v>
      </c>
      <c r="M184" s="141">
        <f ca="1"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>20.552792654934969</v>
      </c>
      <c r="N184" s="142">
        <f ca="1"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>41.230157581391389</v>
      </c>
      <c r="O184" s="141">
        <f ca="1"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>16.714020961822538</v>
      </c>
      <c r="P184" s="141">
        <f ca="1"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>15.535431375768521</v>
      </c>
      <c r="Q184" s="142">
        <f ca="1"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>57.126334428962444</v>
      </c>
      <c r="R184" s="142">
        <f ca="1"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>0.60679385760818982</v>
      </c>
      <c r="S184" s="142">
        <f ca="1"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>6.8907563025210141</v>
      </c>
    </row>
    <row r="185" spans="2:19" ht="14.1" customHeight="1" x14ac:dyDescent="0.2">
      <c r="B185" s="138" t="str">
        <f>IF((IF($X$1=1,'X1'!B144,(IF($X$1=2,'X2'!B144,(IF($X$1=3,'X3'!B144,(IF($X$1=4,'X4'!B144,(IF($X$1=5,'X5'!B144,'X6'!B144))))))))))="","",(IF($X$1=1,'X1'!B144,(IF($X$1=2,'X2'!B144,(IF($X$1=3,'X3'!B144,(IF($X$1=4,'X4'!B144,(IF($X$1=5,'X5'!B144,'X6'!B144)))))))))))</f>
        <v>DIS UN Equity</v>
      </c>
      <c r="C185" s="138" t="str">
        <f ca="1"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>Walt Disney Co/The</v>
      </c>
      <c r="D185" s="138" t="str">
        <f ca="1"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>Communication Services</v>
      </c>
      <c r="E185" s="139">
        <f ca="1"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>111.04</v>
      </c>
      <c r="F185" s="139">
        <f ca="1"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>130</v>
      </c>
      <c r="G185" s="139">
        <f ca="1"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>17.074927953890473</v>
      </c>
      <c r="H185" s="139">
        <f ca="1"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>165524.97284160001</v>
      </c>
      <c r="I185" s="140">
        <f ca="1"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>14</v>
      </c>
      <c r="J185" s="140">
        <f ca="1"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>1</v>
      </c>
      <c r="K185" s="140">
        <f ca="1"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>23</v>
      </c>
      <c r="L185" s="141">
        <f ca="1"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>15.617440225035162</v>
      </c>
      <c r="M185" s="141">
        <f ca="1"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>14.987177756782293</v>
      </c>
      <c r="N185" s="142">
        <f ca="1"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>-1.2228491975203037</v>
      </c>
      <c r="O185" s="141">
        <f ca="1"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>10.047194532663317</v>
      </c>
      <c r="P185" s="141">
        <f ca="1"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>9.3750549170242774</v>
      </c>
      <c r="Q185" s="142">
        <f ca="1"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>-5.5476326242469671</v>
      </c>
      <c r="R185" s="142">
        <f ca="1"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>1.6210374639769451</v>
      </c>
      <c r="S185" s="142">
        <f ca="1"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>-16.772486772486769</v>
      </c>
    </row>
    <row r="186" spans="2:19" ht="14.1" customHeight="1" x14ac:dyDescent="0.2">
      <c r="B186" s="138" t="str">
        <f>IF((IF($X$1=1,'X1'!B145,(IF($X$1=2,'X2'!B145,(IF($X$1=3,'X3'!B145,(IF($X$1=4,'X4'!B145,(IF($X$1=5,'X5'!B145,'X6'!B145))))))))))="","",(IF($X$1=1,'X1'!B145,(IF($X$1=2,'X2'!B145,(IF($X$1=3,'X3'!B145,(IF($X$1=4,'X4'!B145,(IF($X$1=5,'X5'!B145,'X6'!B145)))))))))))</f>
        <v>DISCA UW Equity</v>
      </c>
      <c r="C186" s="138" t="str">
        <f ca="1"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>Discovery Inc</v>
      </c>
      <c r="D186" s="138" t="str">
        <f ca="1"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>Communication Services</v>
      </c>
      <c r="E186" s="139">
        <f ca="1"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>27.71</v>
      </c>
      <c r="F186" s="139">
        <f ca="1"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>36.5</v>
      </c>
      <c r="G186" s="139">
        <f ca="1"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>31.721400216528316</v>
      </c>
      <c r="H186" s="139">
        <f ca="1"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>19439.351832463319</v>
      </c>
      <c r="I186" s="140">
        <f ca="1"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>13</v>
      </c>
      <c r="J186" s="140">
        <f ca="1"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>1</v>
      </c>
      <c r="K186" s="140">
        <f ca="1"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>28</v>
      </c>
      <c r="L186" s="141">
        <f ca="1"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>7.8676888131743326</v>
      </c>
      <c r="M186" s="141">
        <f ca="1"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>6.9886506935687258</v>
      </c>
      <c r="N186" s="142">
        <f ca="1"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>-50.238459493501672</v>
      </c>
      <c r="O186" s="141">
        <f ca="1"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>8.2637030029928198</v>
      </c>
      <c r="P186" s="141">
        <f ca="1"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>8.0221794870993612</v>
      </c>
      <c r="Q186" s="142">
        <f ca="1"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>-22.314004234186058</v>
      </c>
      <c r="R186" s="142">
        <f ca="1"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>0</v>
      </c>
      <c r="S186" s="142">
        <f ca="1"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>73.82978723404257</v>
      </c>
    </row>
    <row r="187" spans="2:19" ht="14.1" customHeight="1" x14ac:dyDescent="0.2">
      <c r="B187" s="138" t="str">
        <f>IF((IF($X$1=1,'X1'!B146,(IF($X$1=2,'X2'!B146,(IF($X$1=3,'X3'!B146,(IF($X$1=4,'X4'!B146,(IF($X$1=5,'X5'!B146,'X6'!B146))))))))))="","",(IF($X$1=1,'X1'!B146,(IF($X$1=2,'X2'!B146,(IF($X$1=3,'X3'!B146,(IF($X$1=4,'X4'!B146,(IF($X$1=5,'X5'!B146,'X6'!B146)))))))))))</f>
        <v>DISCK UW Equity</v>
      </c>
      <c r="C187" s="138" t="str">
        <f ca="1"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>Discovery Inc</v>
      </c>
      <c r="D187" s="138" t="str">
        <f ca="1"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>Communication Services</v>
      </c>
      <c r="E187" s="139">
        <f ca="1"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>25.92</v>
      </c>
      <c r="F187" s="139">
        <f ca="1"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>28</v>
      </c>
      <c r="G187" s="139">
        <f ca="1"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>8.0246913580246826</v>
      </c>
      <c r="H187" s="139">
        <f ca="1"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>19439.351832463319</v>
      </c>
      <c r="I187" s="140">
        <f ca="1"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>1</v>
      </c>
      <c r="J187" s="140">
        <f ca="1"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>0</v>
      </c>
      <c r="K187" s="140">
        <f ca="1"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>3</v>
      </c>
      <c r="L187" s="141">
        <f ca="1"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>7.3594548551959118</v>
      </c>
      <c r="M187" s="141">
        <f ca="1"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>6.5372005044136188</v>
      </c>
      <c r="N187" s="142">
        <f ca="1"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>-53.452936487606031</v>
      </c>
      <c r="O187" s="141">
        <f ca="1"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>8.2637030029928198</v>
      </c>
      <c r="P187" s="141">
        <f ca="1"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>8.0221794870993612</v>
      </c>
      <c r="Q187" s="142">
        <f ca="1"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>-22.314004234186058</v>
      </c>
      <c r="R187" s="142" t="str">
        <f ca="1"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2">
        <f ca="1"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>73.82978723404257</v>
      </c>
    </row>
    <row r="188" spans="2:19" ht="14.1" customHeight="1" x14ac:dyDescent="0.2">
      <c r="B188" s="138" t="str">
        <f>IF((IF($X$1=1,'X1'!B147,(IF($X$1=2,'X2'!B147,(IF($X$1=3,'X3'!B147,(IF($X$1=4,'X4'!B147,(IF($X$1=5,'X5'!B147,'X6'!B147))))))))))="","",(IF($X$1=1,'X1'!B147,(IF($X$1=2,'X2'!B147,(IF($X$1=3,'X3'!B147,(IF($X$1=4,'X4'!B147,(IF($X$1=5,'X5'!B147,'X6'!B147)))))))))))</f>
        <v>DISH UW Equity</v>
      </c>
      <c r="C188" s="138" t="str">
        <f ca="1"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>DISH Network Corp</v>
      </c>
      <c r="D188" s="138" t="str">
        <f ca="1"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>Communication Services</v>
      </c>
      <c r="E188" s="139">
        <f ca="1"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>29.8</v>
      </c>
      <c r="F188" s="139">
        <f ca="1"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>39</v>
      </c>
      <c r="G188" s="139">
        <f ca="1"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>30.872483221476511</v>
      </c>
      <c r="H188" s="139">
        <f ca="1"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>13936.681832599999</v>
      </c>
      <c r="I188" s="140">
        <f ca="1"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>11</v>
      </c>
      <c r="J188" s="140">
        <f ca="1"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>3</v>
      </c>
      <c r="K188" s="140">
        <f ca="1"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>23</v>
      </c>
      <c r="L188" s="141">
        <f ca="1"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>12.437395659432388</v>
      </c>
      <c r="M188" s="141">
        <f ca="1"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>16.400660429279032</v>
      </c>
      <c r="N188" s="142">
        <f ca="1"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>-21.335987912251252</v>
      </c>
      <c r="O188" s="141">
        <f ca="1"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>11.51003582792239</v>
      </c>
      <c r="P188" s="141">
        <f ca="1"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>13.117747833429965</v>
      </c>
      <c r="Q188" s="142">
        <f ca="1"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>8.204347889621566</v>
      </c>
      <c r="R188" s="142">
        <f ca="1"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>0</v>
      </c>
      <c r="S188" s="142">
        <f ca="1"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>27.094709094332519</v>
      </c>
    </row>
    <row r="189" spans="2:19" ht="14.1" customHeight="1" x14ac:dyDescent="0.2">
      <c r="B189" s="138" t="str">
        <f>IF((IF($X$1=1,'X1'!B148,(IF($X$1=2,'X2'!B148,(IF($X$1=3,'X3'!B148,(IF($X$1=4,'X4'!B148,(IF($X$1=5,'X5'!B148,'X6'!B148))))))))))="","",(IF($X$1=1,'X1'!B148,(IF($X$1=2,'X2'!B148,(IF($X$1=3,'X3'!B148,(IF($X$1=4,'X4'!B148,(IF($X$1=5,'X5'!B148,'X6'!B148)))))))))))</f>
        <v>DLR UN Equity</v>
      </c>
      <c r="C189" s="138" t="str">
        <f ca="1"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>Digital Realty Trust Inc</v>
      </c>
      <c r="D189" s="138" t="str">
        <f ca="1"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>Real Estate</v>
      </c>
      <c r="E189" s="139">
        <f ca="1"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>107.25</v>
      </c>
      <c r="F189" s="139">
        <f ca="1"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>125</v>
      </c>
      <c r="G189" s="139">
        <f ca="1"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>16.550116550116556</v>
      </c>
      <c r="H189" s="139">
        <f ca="1"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>23018.274922500001</v>
      </c>
      <c r="I189" s="140">
        <f ca="1"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>14</v>
      </c>
      <c r="J189" s="140">
        <f ca="1"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>0</v>
      </c>
      <c r="K189" s="140">
        <f ca="1"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>23</v>
      </c>
      <c r="L189" s="141" t="str">
        <f ca="1"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>NA</v>
      </c>
      <c r="M189" s="141">
        <f ca="1"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>36.65413533834586</v>
      </c>
      <c r="N189" s="142" t="str">
        <f ca="1"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1">
        <f ca="1"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>17.134030534671915</v>
      </c>
      <c r="P189" s="141">
        <f ca="1"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>15.775563326919757</v>
      </c>
      <c r="Q189" s="142">
        <f ca="1"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>61.074789726322606</v>
      </c>
      <c r="R189" s="142">
        <f ca="1"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>4.0447552447552448</v>
      </c>
      <c r="S189" s="142">
        <f ca="1"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>313.7751561415684</v>
      </c>
    </row>
    <row r="190" spans="2:19" ht="14.1" customHeight="1" x14ac:dyDescent="0.2">
      <c r="B190" s="138" t="str">
        <f>IF((IF($X$1=1,'X1'!B149,(IF($X$1=2,'X2'!B149,(IF($X$1=3,'X3'!B149,(IF($X$1=4,'X4'!B149,(IF($X$1=5,'X5'!B149,'X6'!B149))))))))))="","",(IF($X$1=1,'X1'!B149,(IF($X$1=2,'X2'!B149,(IF($X$1=3,'X3'!B149,(IF($X$1=4,'X4'!B149,(IF($X$1=5,'X5'!B149,'X6'!B149)))))))))))</f>
        <v>DLTR UW Equity</v>
      </c>
      <c r="C190" s="138" t="str">
        <f ca="1"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>Dollar Tree Inc</v>
      </c>
      <c r="D190" s="138" t="str">
        <f ca="1"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>Consumer Discretionary</v>
      </c>
      <c r="E190" s="139">
        <f ca="1"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>94.66</v>
      </c>
      <c r="F190" s="139">
        <f ca="1"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>100</v>
      </c>
      <c r="G190" s="139">
        <f ca="1"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>5.6412423410099333</v>
      </c>
      <c r="H190" s="139">
        <f ca="1"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>22526.236508260001</v>
      </c>
      <c r="I190" s="140">
        <f ca="1"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>17</v>
      </c>
      <c r="J190" s="140">
        <f ca="1"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>0</v>
      </c>
      <c r="K190" s="140">
        <f ca="1"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>26</v>
      </c>
      <c r="L190" s="141">
        <f ca="1"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>17.311631309436724</v>
      </c>
      <c r="M190" s="141">
        <f ca="1"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>16.250643776824035</v>
      </c>
      <c r="N190" s="142">
        <f ca="1"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>9.4925667618689591</v>
      </c>
      <c r="O190" s="141">
        <f ca="1"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>10.936076132315522</v>
      </c>
      <c r="P190" s="141">
        <f ca="1"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>9.9104783064582183</v>
      </c>
      <c r="Q190" s="142">
        <f ca="1"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>2.8086275368312208</v>
      </c>
      <c r="R190" s="142">
        <f ca="1"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>0</v>
      </c>
      <c r="S190" s="142">
        <f ca="1"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>2.1693121693121773</v>
      </c>
    </row>
    <row r="191" spans="2:19" ht="14.1" customHeight="1" x14ac:dyDescent="0.2">
      <c r="B191" s="138" t="str">
        <f>IF((IF($X$1=1,'X1'!B150,(IF($X$1=2,'X2'!B150,(IF($X$1=3,'X3'!B150,(IF($X$1=4,'X4'!B150,(IF($X$1=5,'X5'!B150,'X6'!B150))))))))))="","",(IF($X$1=1,'X1'!B150,(IF($X$1=2,'X2'!B150,(IF($X$1=3,'X3'!B150,(IF($X$1=4,'X4'!B150,(IF($X$1=5,'X5'!B150,'X6'!B150)))))))))))</f>
        <v>DOV UN Equity</v>
      </c>
      <c r="C191" s="138" t="str">
        <f ca="1"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>Dover Corp</v>
      </c>
      <c r="D191" s="138" t="str">
        <f ca="1"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>Industrials</v>
      </c>
      <c r="E191" s="139">
        <f ca="1"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>80.69</v>
      </c>
      <c r="F191" s="139">
        <f ca="1"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>87</v>
      </c>
      <c r="G191" s="139">
        <f ca="1"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>7.8200520510596228</v>
      </c>
      <c r="H191" s="139">
        <f ca="1"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>11807.583465059999</v>
      </c>
      <c r="I191" s="140">
        <f ca="1"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>9</v>
      </c>
      <c r="J191" s="140">
        <f ca="1"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>0</v>
      </c>
      <c r="K191" s="140">
        <f ca="1"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>21</v>
      </c>
      <c r="L191" s="141">
        <f ca="1"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>14.445041174364482</v>
      </c>
      <c r="M191" s="141">
        <f ca="1"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>13.636978198411358</v>
      </c>
      <c r="N191" s="142">
        <f ca="1"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>-8.6380360757861379</v>
      </c>
      <c r="O191" s="141">
        <f ca="1"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>11.02088421058869</v>
      </c>
      <c r="P191" s="141">
        <f ca="1"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>10.525261099745622</v>
      </c>
      <c r="Q191" s="142">
        <f ca="1"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>3.6058972362928543</v>
      </c>
      <c r="R191" s="142">
        <f ca="1"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>2.466228776800099</v>
      </c>
      <c r="S191" s="142">
        <f ca="1"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>13.982300884955768</v>
      </c>
    </row>
    <row r="192" spans="2:19" ht="14.1" customHeight="1" x14ac:dyDescent="0.2">
      <c r="B192" s="138" t="str">
        <f>IF((IF($X$1=1,'X1'!B151,(IF($X$1=2,'X2'!B151,(IF($X$1=3,'X3'!B151,(IF($X$1=4,'X4'!B151,(IF($X$1=5,'X5'!B151,'X6'!B151))))))))))="","",(IF($X$1=1,'X1'!B151,(IF($X$1=2,'X2'!B151,(IF($X$1=3,'X3'!B151,(IF($X$1=4,'X4'!B151,(IF($X$1=5,'X5'!B151,'X6'!B151)))))))))))</f>
        <v>DRE UN Equity</v>
      </c>
      <c r="C192" s="138" t="str">
        <f ca="1"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>Duke Realty Corp</v>
      </c>
      <c r="D192" s="138" t="str">
        <f ca="1"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>Real Estate</v>
      </c>
      <c r="E192" s="139">
        <f ca="1"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>28.42</v>
      </c>
      <c r="F192" s="139">
        <f ca="1"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>30</v>
      </c>
      <c r="G192" s="139">
        <f ca="1"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>5.5594651653764871</v>
      </c>
      <c r="H192" s="139">
        <f ca="1"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>10183.434676520001</v>
      </c>
      <c r="I192" s="140">
        <f ca="1"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>11</v>
      </c>
      <c r="J192" s="140">
        <f ca="1"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>0</v>
      </c>
      <c r="K192" s="140">
        <f ca="1"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>18</v>
      </c>
      <c r="L192" s="141" t="str">
        <f ca="1"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>NA</v>
      </c>
      <c r="M192" s="141" t="str">
        <f ca="1"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>NA</v>
      </c>
      <c r="N192" s="142" t="str">
        <f ca="1"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1">
        <f ca="1"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>21.986309338857239</v>
      </c>
      <c r="P192" s="141">
        <f ca="1"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>21.002737336110247</v>
      </c>
      <c r="Q192" s="142">
        <f ca="1"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>106.6904308620181</v>
      </c>
      <c r="R192" s="142">
        <f ca="1"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>3.0295566502463052</v>
      </c>
      <c r="S192" s="142">
        <f ca="1"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>-77.056853117973674</v>
      </c>
    </row>
    <row r="193" spans="2:19" ht="14.1" customHeight="1" x14ac:dyDescent="0.2">
      <c r="B193" s="138" t="str">
        <f>IF((IF($X$1=1,'X1'!B152,(IF($X$1=2,'X2'!B152,(IF($X$1=3,'X3'!B152,(IF($X$1=4,'X4'!B152,(IF($X$1=5,'X5'!B152,'X6'!B152))))))))))="","",(IF($X$1=1,'X1'!B152,(IF($X$1=2,'X2'!B152,(IF($X$1=3,'X3'!B152,(IF($X$1=4,'X4'!B152,(IF($X$1=5,'X5'!B152,'X6'!B152)))))))))))</f>
        <v>DRI UN Equity</v>
      </c>
      <c r="C193" s="138" t="str">
        <f ca="1"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>Darden Restaurants Inc</v>
      </c>
      <c r="D193" s="138" t="str">
        <f ca="1"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>Consumer Discretionary</v>
      </c>
      <c r="E193" s="139">
        <f ca="1"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>109.02</v>
      </c>
      <c r="F193" s="139">
        <f ca="1"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>122</v>
      </c>
      <c r="G193" s="139">
        <f ca="1"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>11.906072280315549</v>
      </c>
      <c r="H193" s="139">
        <f ca="1"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>13464.95957454</v>
      </c>
      <c r="I193" s="140">
        <f ca="1"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>17</v>
      </c>
      <c r="J193" s="140">
        <f ca="1"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>2</v>
      </c>
      <c r="K193" s="140">
        <f ca="1"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>26</v>
      </c>
      <c r="L193" s="141">
        <f ca="1"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>19.163297591843907</v>
      </c>
      <c r="M193" s="141">
        <f ca="1"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>17.24181559386367</v>
      </c>
      <c r="N193" s="142">
        <f ca="1"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>21.203981499349702</v>
      </c>
      <c r="O193" s="141">
        <f ca="1"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>12.102048417132215</v>
      </c>
      <c r="P193" s="141">
        <f ca="1"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>11.109491433233615</v>
      </c>
      <c r="Q193" s="142">
        <f ca="1"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>13.769781144181504</v>
      </c>
      <c r="R193" s="142">
        <f ca="1"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>2.7536231884057978</v>
      </c>
      <c r="S193" s="142">
        <f ca="1"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>1.8713450292397678</v>
      </c>
    </row>
    <row r="194" spans="2:19" ht="14.1" customHeight="1" x14ac:dyDescent="0.2">
      <c r="B194" s="138" t="str">
        <f>IF((IF($X$1=1,'X1'!B153,(IF($X$1=2,'X2'!B153,(IF($X$1=3,'X3'!B153,(IF($X$1=4,'X4'!B153,(IF($X$1=5,'X5'!B153,'X6'!B153))))))))))="","",(IF($X$1=1,'X1'!B153,(IF($X$1=2,'X2'!B153,(IF($X$1=3,'X3'!B153,(IF($X$1=4,'X4'!B153,(IF($X$1=5,'X5'!B153,'X6'!B153)))))))))))</f>
        <v>DTE UN Equity</v>
      </c>
      <c r="C194" s="138" t="str">
        <f ca="1"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>DTE Energy Co</v>
      </c>
      <c r="D194" s="138" t="str">
        <f ca="1"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>Utilities</v>
      </c>
      <c r="E194" s="139">
        <f ca="1"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>112.98</v>
      </c>
      <c r="F194" s="139">
        <f ca="1"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>116</v>
      </c>
      <c r="G194" s="139">
        <f ca="1"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>2.6730394760134502</v>
      </c>
      <c r="H194" s="139">
        <f ca="1"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>20553.889211520003</v>
      </c>
      <c r="I194" s="140">
        <f ca="1"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>5</v>
      </c>
      <c r="J194" s="140">
        <f ca="1"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>2</v>
      </c>
      <c r="K194" s="140">
        <f ca="1"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>16</v>
      </c>
      <c r="L194" s="141">
        <f ca="1"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>18.123195380173243</v>
      </c>
      <c r="M194" s="141">
        <f ca="1"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>17.162387969011089</v>
      </c>
      <c r="N194" s="142">
        <f ca="1"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>14.625545370777647</v>
      </c>
      <c r="O194" s="141">
        <f ca="1"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>11.549928227526745</v>
      </c>
      <c r="P194" s="141">
        <f ca="1"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>10.93233020282535</v>
      </c>
      <c r="Q194" s="142">
        <f ca="1"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>8.5793711431956243</v>
      </c>
      <c r="R194" s="142">
        <f ca="1"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>3.3625420428394404</v>
      </c>
      <c r="S194" s="142">
        <f ca="1"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>-26.428571428571423</v>
      </c>
    </row>
    <row r="195" spans="2:19" ht="14.1" customHeight="1" x14ac:dyDescent="0.2">
      <c r="B195" s="138" t="str">
        <f>IF((IF($X$1=1,'X1'!B154,(IF($X$1=2,'X2'!B154,(IF($X$1=3,'X3'!B154,(IF($X$1=4,'X4'!B154,(IF($X$1=5,'X5'!B154,'X6'!B154))))))))))="","",(IF($X$1=1,'X1'!B154,(IF($X$1=2,'X2'!B154,(IF($X$1=3,'X3'!B154,(IF($X$1=4,'X4'!B154,(IF($X$1=5,'X5'!B154,'X6'!B154)))))))))))</f>
        <v>DUK UN Equity</v>
      </c>
      <c r="C195" s="138" t="str">
        <f ca="1"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>Duke Energy Corp</v>
      </c>
      <c r="D195" s="138" t="str">
        <f ca="1"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>Utilities</v>
      </c>
      <c r="E195" s="139">
        <f ca="1"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>85.6</v>
      </c>
      <c r="F195" s="139">
        <f ca="1"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>87</v>
      </c>
      <c r="G195" s="139">
        <f ca="1"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>1.6355140186915973</v>
      </c>
      <c r="H195" s="139">
        <f ca="1"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>61032.799999999996</v>
      </c>
      <c r="I195" s="140">
        <f ca="1"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>6</v>
      </c>
      <c r="J195" s="140">
        <f ca="1"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>1</v>
      </c>
      <c r="K195" s="140">
        <f ca="1"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>20</v>
      </c>
      <c r="L195" s="141">
        <f ca="1"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>17.251108424022572</v>
      </c>
      <c r="M195" s="141">
        <f ca="1"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>16.326530612244895</v>
      </c>
      <c r="N195" s="142">
        <f ca="1"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>9.1097717523531472</v>
      </c>
      <c r="O195" s="141">
        <f ca="1"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>11.400100176729433</v>
      </c>
      <c r="P195" s="141">
        <f ca="1"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>10.901626009100386</v>
      </c>
      <c r="Q195" s="142">
        <f ca="1"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>7.1708571494539797</v>
      </c>
      <c r="R195" s="142">
        <f ca="1"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>4.4170560747663554</v>
      </c>
      <c r="S195" s="142">
        <f ca="1"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>0.31914893617022488</v>
      </c>
    </row>
    <row r="196" spans="2:19" ht="14.1" customHeight="1" x14ac:dyDescent="0.2">
      <c r="B196" s="138" t="str">
        <f>IF((IF($X$1=1,'X1'!B155,(IF($X$1=2,'X2'!B155,(IF($X$1=3,'X3'!B155,(IF($X$1=4,'X4'!B155,(IF($X$1=5,'X5'!B155,'X6'!B155))))))))))="","",(IF($X$1=1,'X1'!B155,(IF($X$1=2,'X2'!B155,(IF($X$1=3,'X3'!B155,(IF($X$1=4,'X4'!B155,(IF($X$1=5,'X5'!B155,'X6'!B155)))))))))))</f>
        <v>DVA UN Equity</v>
      </c>
      <c r="C196" s="138" t="str">
        <f ca="1"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>DaVita Inc</v>
      </c>
      <c r="D196" s="138" t="str">
        <f ca="1"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>Health Care</v>
      </c>
      <c r="E196" s="139">
        <f ca="1"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>57.37</v>
      </c>
      <c r="F196" s="139">
        <f ca="1"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>68</v>
      </c>
      <c r="G196" s="139">
        <f ca="1"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>18.528847829876248</v>
      </c>
      <c r="H196" s="139">
        <f ca="1"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>9523.42</v>
      </c>
      <c r="I196" s="140">
        <f ca="1"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>8</v>
      </c>
      <c r="J196" s="140">
        <f ca="1"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>0</v>
      </c>
      <c r="K196" s="140">
        <f ca="1"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>13</v>
      </c>
      <c r="L196" s="141">
        <f ca="1"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>12.44468546637744</v>
      </c>
      <c r="M196" s="141">
        <f ca="1"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>10.629979618306466</v>
      </c>
      <c r="N196" s="142">
        <f ca="1"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>-21.289881357684269</v>
      </c>
      <c r="O196" s="141">
        <f ca="1"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>9.3716620334503027</v>
      </c>
      <c r="P196" s="141">
        <f ca="1"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>8.9613191341384653</v>
      </c>
      <c r="Q196" s="142">
        <f ca="1"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>-11.89822567611799</v>
      </c>
      <c r="R196" s="142">
        <f ca="1"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>0</v>
      </c>
      <c r="S196" s="142">
        <f ca="1"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>-1.3043478260869577</v>
      </c>
    </row>
    <row r="197" spans="2:19" ht="14.1" customHeight="1" x14ac:dyDescent="0.2">
      <c r="B197" s="138" t="str">
        <f>IF((IF($X$1=1,'X1'!B156,(IF($X$1=2,'X2'!B156,(IF($X$1=3,'X3'!B156,(IF($X$1=4,'X4'!B156,(IF($X$1=5,'X5'!B156,'X6'!B156))))))))))="","",(IF($X$1=1,'X1'!B156,(IF($X$1=2,'X2'!B156,(IF($X$1=3,'X3'!B156,(IF($X$1=4,'X4'!B156,(IF($X$1=5,'X5'!B156,'X6'!B156)))))))))))</f>
        <v>DVN UN Equity</v>
      </c>
      <c r="C197" s="138" t="str">
        <f ca="1"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>Devon Energy Corp</v>
      </c>
      <c r="D197" s="138" t="str">
        <f ca="1"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>Energy</v>
      </c>
      <c r="E197" s="139">
        <f ca="1"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>27.14</v>
      </c>
      <c r="F197" s="139">
        <f ca="1"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>35</v>
      </c>
      <c r="G197" s="139">
        <f ca="1"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>28.960943257184969</v>
      </c>
      <c r="H197" s="139">
        <f ca="1"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>12706.948</v>
      </c>
      <c r="I197" s="140">
        <f ca="1"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>20</v>
      </c>
      <c r="J197" s="140">
        <f ca="1"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>0</v>
      </c>
      <c r="K197" s="140">
        <f ca="1"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>34</v>
      </c>
      <c r="L197" s="141">
        <f ca="1"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>20.148478099480329</v>
      </c>
      <c r="M197" s="141">
        <f ca="1"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>12.893111638954871</v>
      </c>
      <c r="N197" s="142">
        <f ca="1"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>27.43504895779725</v>
      </c>
      <c r="O197" s="141">
        <f ca="1"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>5.1543776298016413</v>
      </c>
      <c r="P197" s="141">
        <f ca="1"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>4.2655873084389855</v>
      </c>
      <c r="Q197" s="142">
        <f ca="1"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>-51.544367146404291</v>
      </c>
      <c r="R197" s="142">
        <f ca="1"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>1.2785556374355196</v>
      </c>
      <c r="S197" s="142">
        <f ca="1"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>-7.368421052631585</v>
      </c>
    </row>
    <row r="198" spans="2:19" ht="14.1" customHeight="1" x14ac:dyDescent="0.2">
      <c r="B198" s="138" t="str">
        <f>IF((IF($X$1=1,'X1'!B157,(IF($X$1=2,'X2'!B157,(IF($X$1=3,'X3'!B157,(IF($X$1=4,'X4'!B157,(IF($X$1=5,'X5'!B157,'X6'!B157))))))))))="","",(IF($X$1=1,'X1'!B157,(IF($X$1=2,'X2'!B157,(IF($X$1=3,'X3'!B157,(IF($X$1=4,'X4'!B157,(IF($X$1=5,'X5'!B157,'X6'!B157)))))))))))</f>
        <v>DWDP UN Equity</v>
      </c>
      <c r="C198" s="138" t="str">
        <f ca="1"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>DowDuPont Inc</v>
      </c>
      <c r="D198" s="138" t="str">
        <f ca="1"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>Materials</v>
      </c>
      <c r="E198" s="139">
        <f ca="1"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>58.06</v>
      </c>
      <c r="F198" s="139">
        <f ca="1"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>71</v>
      </c>
      <c r="G198" s="139">
        <f ca="1"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>22.287289011367541</v>
      </c>
      <c r="H198" s="139">
        <f ca="1"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>133203.79595696001</v>
      </c>
      <c r="I198" s="140">
        <f ca="1"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>23</v>
      </c>
      <c r="J198" s="140">
        <f ca="1"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>0</v>
      </c>
      <c r="K198" s="140">
        <f ca="1"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>29</v>
      </c>
      <c r="L198" s="141">
        <f ca="1"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>12.788546255506608</v>
      </c>
      <c r="M198" s="141">
        <f ca="1"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>11.230174081237912</v>
      </c>
      <c r="N198" s="142">
        <f ca="1"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>-19.115031412145566</v>
      </c>
      <c r="O198" s="141">
        <f ca="1"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>8.1402310476386486</v>
      </c>
      <c r="P198" s="141">
        <f ca="1"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>7.3706946246411631</v>
      </c>
      <c r="Q198" s="142">
        <f ca="1"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>-23.474748006967705</v>
      </c>
      <c r="R198" s="142">
        <f ca="1"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>2.8315535652772992</v>
      </c>
      <c r="S198" s="142">
        <f ca="1"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>5.5421686746988001</v>
      </c>
    </row>
    <row r="199" spans="2:19" ht="14.1" customHeight="1" x14ac:dyDescent="0.2">
      <c r="B199" s="138" t="str">
        <f>IF((IF($X$1=1,'X1'!B158,(IF($X$1=2,'X2'!B158,(IF($X$1=3,'X3'!B158,(IF($X$1=4,'X4'!B158,(IF($X$1=5,'X5'!B158,'X6'!B158))))))))))="","",(IF($X$1=1,'X1'!B158,(IF($X$1=2,'X2'!B158,(IF($X$1=3,'X3'!B158,(IF($X$1=4,'X4'!B158,(IF($X$1=5,'X5'!B158,'X6'!B158)))))))))))</f>
        <v>DXC UN Equity</v>
      </c>
      <c r="C199" s="138" t="str">
        <f ca="1"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>DXC Technology Co</v>
      </c>
      <c r="D199" s="138" t="str">
        <f ca="1"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>Information Technology</v>
      </c>
      <c r="E199" s="139">
        <f ca="1"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>62.62</v>
      </c>
      <c r="F199" s="139">
        <f ca="1"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>81.5</v>
      </c>
      <c r="G199" s="139">
        <f ca="1"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>30.150111785372079</v>
      </c>
      <c r="H199" s="139">
        <f ca="1"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>17540.714947020002</v>
      </c>
      <c r="I199" s="140">
        <f ca="1"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>13</v>
      </c>
      <c r="J199" s="140">
        <f ca="1"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>0</v>
      </c>
      <c r="K199" s="140">
        <f ca="1"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>21</v>
      </c>
      <c r="L199" s="141">
        <f ca="1"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>7.6393802610711221</v>
      </c>
      <c r="M199" s="141">
        <f ca="1"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>6.9017965391821887</v>
      </c>
      <c r="N199" s="142">
        <f ca="1"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>-51.682464910243638</v>
      </c>
      <c r="O199" s="141">
        <f ca="1"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>4.6647090449082862</v>
      </c>
      <c r="P199" s="141">
        <f ca="1"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>4.459728885305382</v>
      </c>
      <c r="Q199" s="142">
        <f ca="1"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>-56.147677744437694</v>
      </c>
      <c r="R199" s="142">
        <f ca="1"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>1.2232513573938038</v>
      </c>
      <c r="S199" s="142">
        <f ca="1"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>-4.7906976744185936</v>
      </c>
    </row>
    <row r="200" spans="2:19" ht="14.1" customHeight="1" x14ac:dyDescent="0.2">
      <c r="B200" s="138" t="str">
        <f>IF((IF($X$1=1,'X1'!B159,(IF($X$1=2,'X2'!B159,(IF($X$1=3,'X3'!B159,(IF($X$1=4,'X4'!B159,(IF($X$1=5,'X5'!B159,'X6'!B159))))))))))="","",(IF($X$1=1,'X1'!B159,(IF($X$1=2,'X2'!B159,(IF($X$1=3,'X3'!B159,(IF($X$1=4,'X4'!B159,(IF($X$1=5,'X5'!B159,'X6'!B159)))))))))))</f>
        <v>EA UW Equity</v>
      </c>
      <c r="C200" s="138" t="str">
        <f ca="1"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>Electronic Arts Inc</v>
      </c>
      <c r="D200" s="138" t="str">
        <f ca="1"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>Communication Services</v>
      </c>
      <c r="E200" s="139">
        <f ca="1"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>92.52</v>
      </c>
      <c r="F200" s="139">
        <f ca="1"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>114</v>
      </c>
      <c r="G200" s="139">
        <f ca="1"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>23.216601815823612</v>
      </c>
      <c r="H200" s="139">
        <f ca="1"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>27952.946953919996</v>
      </c>
      <c r="I200" s="140">
        <f ca="1"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>23</v>
      </c>
      <c r="J200" s="140">
        <f ca="1"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>0</v>
      </c>
      <c r="K200" s="140">
        <f ca="1"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>31</v>
      </c>
      <c r="L200" s="141">
        <f ca="1"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>20.267250821467687</v>
      </c>
      <c r="M200" s="141">
        <f ca="1"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>18.035087719298247</v>
      </c>
      <c r="N200" s="142">
        <f ca="1"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>28.186262402633091</v>
      </c>
      <c r="O200" s="141">
        <f ca="1"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>13.573380185636582</v>
      </c>
      <c r="P200" s="141">
        <f ca="1"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>12.252546824002009</v>
      </c>
      <c r="Q200" s="142">
        <f ca="1"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>27.601579491331883</v>
      </c>
      <c r="R200" s="142" t="str">
        <f ca="1"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2">
        <f ca="1"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>-11.103624243900155</v>
      </c>
    </row>
    <row r="201" spans="2:19" ht="14.1" customHeight="1" x14ac:dyDescent="0.2">
      <c r="B201" s="138" t="str">
        <f>IF((IF($X$1=1,'X1'!B160,(IF($X$1=2,'X2'!B160,(IF($X$1=3,'X3'!B160,(IF($X$1=4,'X4'!B160,(IF($X$1=5,'X5'!B160,'X6'!B160))))))))))="","",(IF($X$1=1,'X1'!B160,(IF($X$1=2,'X2'!B160,(IF($X$1=3,'X3'!B160,(IF($X$1=4,'X4'!B160,(IF($X$1=5,'X5'!B160,'X6'!B160)))))))))))</f>
        <v>EBAY UW Equity</v>
      </c>
      <c r="C201" s="138" t="str">
        <f ca="1"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>eBay Inc</v>
      </c>
      <c r="D201" s="138" t="str">
        <f ca="1"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>Consumer Discretionary</v>
      </c>
      <c r="E201" s="139">
        <f ca="1"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>31</v>
      </c>
      <c r="F201" s="139">
        <f ca="1"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>34</v>
      </c>
      <c r="G201" s="139">
        <f ca="1"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>9.6774193548387011</v>
      </c>
      <c r="H201" s="139">
        <f ca="1"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>29847.643168999999</v>
      </c>
      <c r="I201" s="140">
        <f ca="1"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>16</v>
      </c>
      <c r="J201" s="140">
        <f ca="1"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>1</v>
      </c>
      <c r="K201" s="140">
        <f ca="1"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>37</v>
      </c>
      <c r="L201" s="141">
        <f ca="1"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>11.9276644863409</v>
      </c>
      <c r="M201" s="141">
        <f ca="1"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>10.444743935309972</v>
      </c>
      <c r="N201" s="142">
        <f ca="1"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>-24.559934489134626</v>
      </c>
      <c r="O201" s="141">
        <f ca="1"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>9.0770655334519503</v>
      </c>
      <c r="P201" s="141">
        <f ca="1"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>8.3563125166983916</v>
      </c>
      <c r="Q201" s="142">
        <f ca="1"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>-14.667689007896389</v>
      </c>
      <c r="R201" s="142">
        <f ca="1"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>0</v>
      </c>
      <c r="S201" s="142">
        <f ca="1"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>15.423728813559338</v>
      </c>
    </row>
    <row r="202" spans="2:19" ht="14.1" customHeight="1" x14ac:dyDescent="0.2">
      <c r="B202" s="138" t="str">
        <f>IF((IF($X$1=1,'X1'!B161,(IF($X$1=2,'X2'!B161,(IF($X$1=3,'X3'!B161,(IF($X$1=4,'X4'!B161,(IF($X$1=5,'X5'!B161,'X6'!B161))))))))))="","",(IF($X$1=1,'X1'!B161,(IF($X$1=2,'X2'!B161,(IF($X$1=3,'X3'!B161,(IF($X$1=4,'X4'!B161,(IF($X$1=5,'X5'!B161,'X6'!B161)))))))))))</f>
        <v>ECL UN Equity</v>
      </c>
      <c r="C202" s="138" t="str">
        <f ca="1"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>Ecolab Inc</v>
      </c>
      <c r="D202" s="138" t="str">
        <f ca="1"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>Materials</v>
      </c>
      <c r="E202" s="139">
        <f ca="1"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>154.5</v>
      </c>
      <c r="F202" s="139">
        <f ca="1"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>156.5</v>
      </c>
      <c r="G202" s="139">
        <f ca="1"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>1.2944983818770295</v>
      </c>
      <c r="H202" s="139">
        <f ca="1"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>44630.886533999997</v>
      </c>
      <c r="I202" s="140">
        <f ca="1"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>10</v>
      </c>
      <c r="J202" s="140">
        <f ca="1"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>1</v>
      </c>
      <c r="K202" s="140">
        <f ca="1"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>23</v>
      </c>
      <c r="L202" s="141">
        <f ca="1"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>26.230899830220714</v>
      </c>
      <c r="M202" s="141">
        <f ca="1"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>23.341894546003928</v>
      </c>
      <c r="N202" s="142">
        <f ca="1"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>65.905136237434661</v>
      </c>
      <c r="O202" s="141">
        <f ca="1"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>15.605834820753289</v>
      </c>
      <c r="P202" s="141">
        <f ca="1"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>14.516228404033638</v>
      </c>
      <c r="Q202" s="142">
        <f ca="1"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>46.708420833609331</v>
      </c>
      <c r="R202" s="142">
        <f ca="1"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>1.153398058252427</v>
      </c>
      <c r="S202" s="142">
        <f ca="1"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>10.647482014388499</v>
      </c>
    </row>
    <row r="203" spans="2:19" ht="14.1" customHeight="1" x14ac:dyDescent="0.2">
      <c r="B203" s="138" t="str">
        <f>IF((IF($X$1=1,'X1'!B162,(IF($X$1=2,'X2'!B162,(IF($X$1=3,'X3'!B162,(IF($X$1=4,'X4'!B162,(IF($X$1=5,'X5'!B162,'X6'!B162))))))))))="","",(IF($X$1=1,'X1'!B162,(IF($X$1=2,'X2'!B162,(IF($X$1=3,'X3'!B162,(IF($X$1=4,'X4'!B162,(IF($X$1=5,'X5'!B162,'X6'!B162)))))))))))</f>
        <v>ED UN Equity</v>
      </c>
      <c r="C203" s="138" t="str">
        <f ca="1"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>Consolidated Edison Inc</v>
      </c>
      <c r="D203" s="138" t="str">
        <f ca="1"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>Utilities</v>
      </c>
      <c r="E203" s="139">
        <f ca="1"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>76.510000000000005</v>
      </c>
      <c r="F203" s="139">
        <f ca="1"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>78.5</v>
      </c>
      <c r="G203" s="139">
        <f ca="1"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>2.600967193830872</v>
      </c>
      <c r="H203" s="139">
        <f ca="1"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>24874.37856827</v>
      </c>
      <c r="I203" s="140">
        <f ca="1"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>0</v>
      </c>
      <c r="J203" s="140">
        <f ca="1"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>5</v>
      </c>
      <c r="K203" s="140">
        <f ca="1"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>18</v>
      </c>
      <c r="L203" s="141">
        <f ca="1"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>17.735280482151136</v>
      </c>
      <c r="M203" s="141">
        <f ca="1"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>16.859850154252975</v>
      </c>
      <c r="N203" s="142">
        <f ca="1"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>12.172062096416525</v>
      </c>
      <c r="O203" s="141">
        <f ca="1"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>10.020082088674586</v>
      </c>
      <c r="P203" s="141">
        <f ca="1"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>9.5933295425756508</v>
      </c>
      <c r="Q203" s="142">
        <f ca="1"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>-5.8025131793863043</v>
      </c>
      <c r="R203" s="142">
        <f ca="1"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>3.8674683047967586</v>
      </c>
      <c r="S203" s="142">
        <f ca="1"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>-6.1250000000000053</v>
      </c>
    </row>
    <row r="204" spans="2:19" ht="14.1" customHeight="1" x14ac:dyDescent="0.2">
      <c r="B204" s="138" t="str">
        <f>IF((IF($X$1=1,'X1'!B163,(IF($X$1=2,'X2'!B163,(IF($X$1=3,'X3'!B163,(IF($X$1=4,'X4'!B163,(IF($X$1=5,'X5'!B163,'X6'!B163))))))))))="","",(IF($X$1=1,'X1'!B163,(IF($X$1=2,'X2'!B163,(IF($X$1=3,'X3'!B163,(IF($X$1=4,'X4'!B163,(IF($X$1=5,'X5'!B163,'X6'!B163)))))))))))</f>
        <v>EFX UN Equity</v>
      </c>
      <c r="C204" s="138" t="str">
        <f ca="1"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>Equifax Inc</v>
      </c>
      <c r="D204" s="138" t="str">
        <f ca="1"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>Industrials</v>
      </c>
      <c r="E204" s="139">
        <f ca="1"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>104.24</v>
      </c>
      <c r="F204" s="139">
        <f ca="1"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>112.5</v>
      </c>
      <c r="G204" s="139">
        <f ca="1"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>7.9240214888718352</v>
      </c>
      <c r="H204" s="139">
        <f ca="1"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>12568.746026479999</v>
      </c>
      <c r="I204" s="140">
        <f ca="1"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>11</v>
      </c>
      <c r="J204" s="140">
        <f ca="1"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>1</v>
      </c>
      <c r="K204" s="140">
        <f ca="1"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>18</v>
      </c>
      <c r="L204" s="141">
        <f ca="1"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>17.840150607564606</v>
      </c>
      <c r="M204" s="141">
        <f ca="1"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>16.022133415308943</v>
      </c>
      <c r="N204" s="142">
        <f ca="1"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>12.835344429716965</v>
      </c>
      <c r="O204" s="141">
        <f ca="1"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>12.408154320819202</v>
      </c>
      <c r="P204" s="141">
        <f ca="1"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>11.456993266227217</v>
      </c>
      <c r="Q204" s="142">
        <f ca="1"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>16.6474428811904</v>
      </c>
      <c r="R204" s="142">
        <f ca="1"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>1.5291634689178819</v>
      </c>
      <c r="S204" s="142">
        <f ca="1"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>-4.9640287769784139</v>
      </c>
    </row>
    <row r="205" spans="2:19" ht="14.1" customHeight="1" x14ac:dyDescent="0.2">
      <c r="B205" s="138" t="str">
        <f>IF((IF($X$1=1,'X1'!B164,(IF($X$1=2,'X2'!B164,(IF($X$1=3,'X3'!B164,(IF($X$1=4,'X4'!B164,(IF($X$1=5,'X5'!B164,'X6'!B164))))))))))="","",(IF($X$1=1,'X1'!B164,(IF($X$1=2,'X2'!B164,(IF($X$1=3,'X3'!B164,(IF($X$1=4,'X4'!B164,(IF($X$1=5,'X5'!B164,'X6'!B164)))))))))))</f>
        <v>EIX UN Equity</v>
      </c>
      <c r="C205" s="138" t="str">
        <f ca="1"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>Edison International</v>
      </c>
      <c r="D205" s="138" t="str">
        <f ca="1"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>Utilities</v>
      </c>
      <c r="E205" s="139">
        <f ca="1"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>54.88</v>
      </c>
      <c r="F205" s="139">
        <f ca="1"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>66</v>
      </c>
      <c r="G205" s="139">
        <f ca="1"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>20.262390670553931</v>
      </c>
      <c r="H205" s="139">
        <f ca="1"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>17880.518985280003</v>
      </c>
      <c r="I205" s="140">
        <f ca="1"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>10</v>
      </c>
      <c r="J205" s="140">
        <f ca="1"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>2</v>
      </c>
      <c r="K205" s="140">
        <f ca="1"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>19</v>
      </c>
      <c r="L205" s="141">
        <f ca="1"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>12.481237207186718</v>
      </c>
      <c r="M205" s="141">
        <f ca="1"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>11.409563409563409</v>
      </c>
      <c r="N205" s="142">
        <f ca="1"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>-21.058698989640146</v>
      </c>
      <c r="O205" s="141">
        <f ca="1"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>7.3238933171653144</v>
      </c>
      <c r="P205" s="141">
        <f ca="1"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>7.3196355816493153</v>
      </c>
      <c r="Q205" s="142">
        <f ca="1"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>-31.149032701136637</v>
      </c>
      <c r="R205" s="142">
        <f ca="1"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>4.5645043731778427</v>
      </c>
      <c r="S205" s="142">
        <f ca="1"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>-14.90909090909091</v>
      </c>
    </row>
    <row r="206" spans="2:19" ht="14.1" customHeight="1" x14ac:dyDescent="0.2">
      <c r="B206" s="138" t="str">
        <f>IF((IF($X$1=1,'X1'!B165,(IF($X$1=2,'X2'!B165,(IF($X$1=3,'X3'!B165,(IF($X$1=4,'X4'!B165,(IF($X$1=5,'X5'!B165,'X6'!B165))))))))))="","",(IF($X$1=1,'X1'!B165,(IF($X$1=2,'X2'!B165,(IF($X$1=3,'X3'!B165,(IF($X$1=4,'X4'!B165,(IF($X$1=5,'X5'!B165,'X6'!B165)))))))))))</f>
        <v>EL UN Equity</v>
      </c>
      <c r="C206" s="138" t="str">
        <f ca="1"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>Estee Lauder Cos Inc/The</v>
      </c>
      <c r="D206" s="138" t="str">
        <f ca="1"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>Consumer Staples</v>
      </c>
      <c r="E206" s="139">
        <f ca="1"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>127.54</v>
      </c>
      <c r="F206" s="139">
        <f ca="1"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>151.5</v>
      </c>
      <c r="G206" s="139">
        <f ca="1"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>18.786263133134696</v>
      </c>
      <c r="H206" s="139">
        <f ca="1"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>46278.213206679997</v>
      </c>
      <c r="I206" s="140">
        <f ca="1"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>21</v>
      </c>
      <c r="J206" s="140">
        <f ca="1"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>1</v>
      </c>
      <c r="K206" s="140">
        <f ca="1"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>29</v>
      </c>
      <c r="L206" s="141">
        <f ca="1"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>26.259007617871113</v>
      </c>
      <c r="M206" s="141">
        <f ca="1"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>23.679910880059413</v>
      </c>
      <c r="N206" s="142">
        <f ca="1"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>66.082912309534919</v>
      </c>
      <c r="O206" s="141">
        <f ca="1"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>15.974564259170487</v>
      </c>
      <c r="P206" s="141">
        <f ca="1"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>14.686585372590688</v>
      </c>
      <c r="Q206" s="142">
        <f ca="1"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>50.174798265280707</v>
      </c>
      <c r="R206" s="142">
        <f ca="1"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>1.2960639799278657</v>
      </c>
      <c r="S206" s="142">
        <f ca="1"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>1.381578947368415</v>
      </c>
    </row>
    <row r="207" spans="2:19" ht="14.1" customHeight="1" x14ac:dyDescent="0.2">
      <c r="B207" s="138" t="str">
        <f>IF((IF($X$1=1,'X1'!B166,(IF($X$1=2,'X2'!B166,(IF($X$1=3,'X3'!B166,(IF($X$1=4,'X4'!B166,(IF($X$1=5,'X5'!B166,'X6'!B166))))))))))="","",(IF($X$1=1,'X1'!B166,(IF($X$1=2,'X2'!B166,(IF($X$1=3,'X3'!B166,(IF($X$1=4,'X4'!B166,(IF($X$1=5,'X5'!B166,'X6'!B166)))))))))))</f>
        <v>EMN UN Equity</v>
      </c>
      <c r="C207" s="138" t="str">
        <f ca="1"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>Eastman Chemical Co</v>
      </c>
      <c r="D207" s="138" t="str">
        <f ca="1"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>Materials</v>
      </c>
      <c r="E207" s="139">
        <f ca="1"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>81.2</v>
      </c>
      <c r="F207" s="139">
        <f ca="1"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>94</v>
      </c>
      <c r="G207" s="139">
        <f ca="1"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>15.763546798029559</v>
      </c>
      <c r="H207" s="139">
        <f ca="1"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>11371.418926</v>
      </c>
      <c r="I207" s="140">
        <f ca="1"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>13</v>
      </c>
      <c r="J207" s="140">
        <f ca="1"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>0</v>
      </c>
      <c r="K207" s="140">
        <f ca="1"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>19</v>
      </c>
      <c r="L207" s="141">
        <f ca="1"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>9.0282410495886154</v>
      </c>
      <c r="M207" s="141">
        <f ca="1"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>8.0892608089260811</v>
      </c>
      <c r="N207" s="142">
        <f ca="1"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>-42.898201319394232</v>
      </c>
      <c r="O207" s="141">
        <f ca="1"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>7.5574710359408037</v>
      </c>
      <c r="P207" s="141">
        <f ca="1"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>7.2554068217817047</v>
      </c>
      <c r="Q207" s="142">
        <f ca="1"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>-28.953198985281968</v>
      </c>
      <c r="R207" s="142">
        <f ca="1"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>2.9211822660098519</v>
      </c>
      <c r="S207" s="142">
        <f ca="1"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>-1.0493827160493903</v>
      </c>
    </row>
    <row r="208" spans="2:19" ht="14.1" customHeight="1" x14ac:dyDescent="0.2">
      <c r="B208" s="138" t="str">
        <f>IF((IF($X$1=1,'X1'!B167,(IF($X$1=2,'X2'!B167,(IF($X$1=3,'X3'!B167,(IF($X$1=4,'X4'!B167,(IF($X$1=5,'X5'!B167,'X6'!B167))))))))))="","",(IF($X$1=1,'X1'!B167,(IF($X$1=2,'X2'!B167,(IF($X$1=3,'X3'!B167,(IF($X$1=4,'X4'!B167,(IF($X$1=5,'X5'!B167,'X6'!B167)))))))))))</f>
        <v>EMR UN Equity</v>
      </c>
      <c r="C208" s="138" t="str">
        <f ca="1"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>Emerson Electric Co</v>
      </c>
      <c r="D208" s="138" t="str">
        <f ca="1"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>Industrials</v>
      </c>
      <c r="E208" s="139">
        <f ca="1"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>63.68</v>
      </c>
      <c r="F208" s="139">
        <f ca="1"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>71.5</v>
      </c>
      <c r="G208" s="139">
        <f ca="1"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>12.280150753768847</v>
      </c>
      <c r="H208" s="139">
        <f ca="1"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>39680.400617919993</v>
      </c>
      <c r="I208" s="140">
        <f ca="1"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>12</v>
      </c>
      <c r="J208" s="140">
        <f ca="1"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>0</v>
      </c>
      <c r="K208" s="140">
        <f ca="1"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>25</v>
      </c>
      <c r="L208" s="141">
        <f ca="1"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>17.489700631694589</v>
      </c>
      <c r="M208" s="141">
        <f ca="1"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>15.600195982361589</v>
      </c>
      <c r="N208" s="142">
        <f ca="1"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>10.618819210702712</v>
      </c>
      <c r="O208" s="141">
        <f ca="1"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>10.73256061589834</v>
      </c>
      <c r="P208" s="141">
        <f ca="1"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>10.029679857611761</v>
      </c>
      <c r="Q208" s="142">
        <f ca="1"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>0.89540467040720717</v>
      </c>
      <c r="R208" s="142">
        <f ca="1"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>3.0826005025125629</v>
      </c>
      <c r="S208" s="142">
        <f ca="1"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>9.9327577964811606</v>
      </c>
    </row>
    <row r="209" spans="2:19" ht="14.1" customHeight="1" x14ac:dyDescent="0.2">
      <c r="B209" s="138" t="str">
        <f>IF((IF($X$1=1,'X1'!B168,(IF($X$1=2,'X2'!B168,(IF($X$1=3,'X3'!B168,(IF($X$1=4,'X4'!B168,(IF($X$1=5,'X5'!B168,'X6'!B168))))))))))="","",(IF($X$1=1,'X1'!B168,(IF($X$1=2,'X2'!B168,(IF($X$1=3,'X3'!B168,(IF($X$1=4,'X4'!B168,(IF($X$1=5,'X5'!B168,'X6'!B168)))))))))))</f>
        <v>EOG UN Equity</v>
      </c>
      <c r="C209" s="138" t="str">
        <f ca="1"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>EOG Resources Inc</v>
      </c>
      <c r="D209" s="138" t="str">
        <f ca="1"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>Energy</v>
      </c>
      <c r="E209" s="139">
        <f ca="1"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>101.05</v>
      </c>
      <c r="F209" s="139">
        <f ca="1"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>125</v>
      </c>
      <c r="G209" s="139">
        <f ca="1"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>23.701138050470071</v>
      </c>
      <c r="H209" s="139">
        <f ca="1"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>58599.202293050002</v>
      </c>
      <c r="I209" s="140">
        <f ca="1"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>27</v>
      </c>
      <c r="J209" s="140">
        <f ca="1"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>0</v>
      </c>
      <c r="K209" s="140">
        <f ca="1"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>37</v>
      </c>
      <c r="L209" s="141">
        <f ca="1"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>20.934327739796974</v>
      </c>
      <c r="M209" s="141">
        <f ca="1"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>15.170394835610267</v>
      </c>
      <c r="N209" s="142">
        <f ca="1"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>32.405388995033199</v>
      </c>
      <c r="O209" s="141">
        <f ca="1"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>7.7920226712066443</v>
      </c>
      <c r="P209" s="141">
        <f ca="1"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>6.1633250034219271</v>
      </c>
      <c r="Q209" s="142">
        <f ca="1"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>-26.748209607332672</v>
      </c>
      <c r="R209" s="142">
        <f ca="1"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>0.88767936665017322</v>
      </c>
      <c r="S209" s="142">
        <f ca="1"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>105.94202898550726</v>
      </c>
    </row>
    <row r="210" spans="2:19" ht="14.1" customHeight="1" x14ac:dyDescent="0.2">
      <c r="B210" s="138" t="str">
        <f>IF((IF($X$1=1,'X1'!B169,(IF($X$1=2,'X2'!B169,(IF($X$1=3,'X3'!B169,(IF($X$1=4,'X4'!B169,(IF($X$1=5,'X5'!B169,'X6'!B169))))))))))="","",(IF($X$1=1,'X1'!B169,(IF($X$1=2,'X2'!B169,(IF($X$1=3,'X3'!B169,(IF($X$1=4,'X4'!B169,(IF($X$1=5,'X5'!B169,'X6'!B169)))))))))))</f>
        <v>EQIX UW Equity</v>
      </c>
      <c r="C210" s="138" t="str">
        <f ca="1"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>Equinix Inc</v>
      </c>
      <c r="D210" s="138" t="str">
        <f ca="1"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>Real Estate</v>
      </c>
      <c r="E210" s="139">
        <f ca="1"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>374.67</v>
      </c>
      <c r="F210" s="139">
        <f ca="1"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>476</v>
      </c>
      <c r="G210" s="139">
        <f ca="1"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>27.045133050417689</v>
      </c>
      <c r="H210" s="139">
        <f ca="1"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>30119.908260330005</v>
      </c>
      <c r="I210" s="140">
        <f ca="1"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>23</v>
      </c>
      <c r="J210" s="140">
        <f ca="1"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>0</v>
      </c>
      <c r="K210" s="140">
        <f ca="1"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>26</v>
      </c>
      <c r="L210" s="141" t="str">
        <f ca="1"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>NA</v>
      </c>
      <c r="M210" s="141" t="str">
        <f ca="1"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>NA</v>
      </c>
      <c r="N210" s="142" t="str">
        <f ca="1"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1">
        <f ca="1"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>15.148840004180165</v>
      </c>
      <c r="P210" s="141">
        <f ca="1"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>13.66044257467396</v>
      </c>
      <c r="Q210" s="142">
        <f ca="1"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>42.412272076515677</v>
      </c>
      <c r="R210" s="142">
        <f ca="1"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>2.7373421944644618</v>
      </c>
      <c r="S210" s="142">
        <f ca="1"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>33.967240692618994</v>
      </c>
    </row>
    <row r="211" spans="2:19" ht="14.1" customHeight="1" x14ac:dyDescent="0.2">
      <c r="B211" s="138" t="str">
        <f>IF((IF($X$1=1,'X1'!B170,(IF($X$1=2,'X2'!B170,(IF($X$1=3,'X3'!B170,(IF($X$1=4,'X4'!B170,(IF($X$1=5,'X5'!B170,'X6'!B170))))))))))="","",(IF($X$1=1,'X1'!B170,(IF($X$1=2,'X2'!B170,(IF($X$1=3,'X3'!B170,(IF($X$1=4,'X4'!B170,(IF($X$1=5,'X5'!B170,'X6'!B170)))))))))))</f>
        <v>EQR UN Equity</v>
      </c>
      <c r="C211" s="138" t="str">
        <f ca="1"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>Equity Residential</v>
      </c>
      <c r="D211" s="138" t="str">
        <f ca="1"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>Real Estate</v>
      </c>
      <c r="E211" s="139">
        <f ca="1"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>70.12</v>
      </c>
      <c r="F211" s="139">
        <f ca="1"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>69.5</v>
      </c>
      <c r="G211" s="139">
        <f ca="1"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>-0.88419851682830508</v>
      </c>
      <c r="H211" s="139">
        <f ca="1"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>25835.056484760004</v>
      </c>
      <c r="I211" s="140">
        <f ca="1"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>6</v>
      </c>
      <c r="J211" s="140">
        <f ca="1"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>1</v>
      </c>
      <c r="K211" s="140">
        <f ca="1"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>24</v>
      </c>
      <c r="L211" s="141" t="str">
        <f ca="1"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>NA</v>
      </c>
      <c r="M211" s="141" t="str">
        <f ca="1"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>NA</v>
      </c>
      <c r="N211" s="142" t="str">
        <f ca="1"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1">
        <f ca="1"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>20.735706451009921</v>
      </c>
      <c r="P211" s="141">
        <f ca="1"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>19.929966101694916</v>
      </c>
      <c r="Q211" s="142">
        <f ca="1"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>94.933675976849145</v>
      </c>
      <c r="R211" s="142">
        <f ca="1"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>3.1916714204221335</v>
      </c>
      <c r="S211" s="142">
        <f ca="1"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>11.676911856636801</v>
      </c>
    </row>
    <row r="212" spans="2:19" ht="14.1" customHeight="1" x14ac:dyDescent="0.2">
      <c r="B212" s="138" t="str">
        <f>IF((IF($X$1=1,'X1'!B171,(IF($X$1=2,'X2'!B171,(IF($X$1=3,'X3'!B171,(IF($X$1=4,'X4'!B171,(IF($X$1=5,'X5'!B171,'X6'!B171))))))))))="","",(IF($X$1=1,'X1'!B171,(IF($X$1=2,'X2'!B171,(IF($X$1=3,'X3'!B171,(IF($X$1=4,'X4'!B171,(IF($X$1=5,'X5'!B171,'X6'!B171)))))))))))</f>
        <v>ES UN Equity</v>
      </c>
      <c r="C212" s="138" t="str">
        <f ca="1"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>Eversource Energy</v>
      </c>
      <c r="D212" s="138" t="str">
        <f ca="1"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>Utilities</v>
      </c>
      <c r="E212" s="139">
        <f ca="1"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>67.67</v>
      </c>
      <c r="F212" s="139">
        <f ca="1"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>67</v>
      </c>
      <c r="G212" s="139">
        <f ca="1"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>-0.99009900990099098</v>
      </c>
      <c r="H212" s="139">
        <f ca="1"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>21443.662627360001</v>
      </c>
      <c r="I212" s="140">
        <f ca="1"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>9</v>
      </c>
      <c r="J212" s="140">
        <f ca="1"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>2</v>
      </c>
      <c r="K212" s="140">
        <f ca="1"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>19</v>
      </c>
      <c r="L212" s="141">
        <f ca="1"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>19.428653459661213</v>
      </c>
      <c r="M212" s="141">
        <f ca="1"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>18.284247500675495</v>
      </c>
      <c r="N212" s="142">
        <f ca="1"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>22.88230369517894</v>
      </c>
      <c r="O212" s="141">
        <f ca="1"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>11.874859192476029</v>
      </c>
      <c r="P212" s="141">
        <f ca="1"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>11.126320068202402</v>
      </c>
      <c r="Q212" s="142">
        <f ca="1"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>11.634004829581723</v>
      </c>
      <c r="R212" s="142">
        <f ca="1"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>3.1771833899807889</v>
      </c>
      <c r="S212" s="142">
        <f ca="1"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>-4.7430575839342383E-2</v>
      </c>
    </row>
    <row r="213" spans="2:19" ht="14.1" customHeight="1" x14ac:dyDescent="0.2">
      <c r="B213" s="138" t="str">
        <f>IF((IF($X$1=1,'X1'!B172,(IF($X$1=2,'X2'!B172,(IF($X$1=3,'X3'!B172,(IF($X$1=4,'X4'!B172,(IF($X$1=5,'X5'!B172,'X6'!B172))))))))))="","",(IF($X$1=1,'X1'!B172,(IF($X$1=2,'X2'!B172,(IF($X$1=3,'X3'!B172,(IF($X$1=4,'X4'!B172,(IF($X$1=5,'X5'!B172,'X6'!B172)))))))))))</f>
        <v>ESRX UW Equity</v>
      </c>
      <c r="C213" s="138" t="str">
        <f ca="1"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>Express Scripts Holding Co</v>
      </c>
      <c r="D213" s="138" t="str">
        <f ca="1"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>Health Care</v>
      </c>
      <c r="E213" s="139">
        <f ca="1"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>92.33</v>
      </c>
      <c r="F213" s="139">
        <f ca="1"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>100</v>
      </c>
      <c r="G213" s="139">
        <f ca="1"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>8.3071591032167333</v>
      </c>
      <c r="H213" s="139">
        <f ca="1"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>52061.193800000001</v>
      </c>
      <c r="I213" s="140">
        <f ca="1"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>0</v>
      </c>
      <c r="J213" s="140">
        <f ca="1"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>0</v>
      </c>
      <c r="K213" s="140">
        <f ca="1"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>3</v>
      </c>
      <c r="L213" s="141">
        <f ca="1"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>9.7807203389830519</v>
      </c>
      <c r="M213" s="141">
        <f ca="1"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>11.784301212507977</v>
      </c>
      <c r="N213" s="142">
        <f ca="1"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>-38.138922002601483</v>
      </c>
      <c r="O213" s="141">
        <f ca="1"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>7.977272830288455</v>
      </c>
      <c r="P213" s="141">
        <f ca="1"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>10.068315217391303</v>
      </c>
      <c r="Q213" s="142">
        <f ca="1"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>-25.006696986557962</v>
      </c>
      <c r="R213" s="142">
        <f ca="1"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>0</v>
      </c>
      <c r="S213" s="142">
        <f ca="1"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>23.657407407407412</v>
      </c>
    </row>
    <row r="214" spans="2:19" ht="14.1" customHeight="1" x14ac:dyDescent="0.2">
      <c r="B214" s="138" t="str">
        <f>IF((IF($X$1=1,'X1'!B173,(IF($X$1=2,'X2'!B173,(IF($X$1=3,'X3'!B173,(IF($X$1=4,'X4'!B173,(IF($X$1=5,'X5'!B173,'X6'!B173))))))))))="","",(IF($X$1=1,'X1'!B173,(IF($X$1=2,'X2'!B173,(IF($X$1=3,'X3'!B173,(IF($X$1=4,'X4'!B173,(IF($X$1=5,'X5'!B173,'X6'!B173)))))))))))</f>
        <v>ESS UN Equity</v>
      </c>
      <c r="C214" s="138" t="str">
        <f ca="1"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>Essex Property Trust Inc</v>
      </c>
      <c r="D214" s="138" t="str">
        <f ca="1"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>Real Estate</v>
      </c>
      <c r="E214" s="139">
        <f ca="1"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>259.93</v>
      </c>
      <c r="F214" s="139">
        <f ca="1"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>270</v>
      </c>
      <c r="G214" s="139">
        <f ca="1"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>3.8741199553725902</v>
      </c>
      <c r="H214" s="139">
        <f ca="1"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>17172.30066321</v>
      </c>
      <c r="I214" s="140">
        <f ca="1"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>14</v>
      </c>
      <c r="J214" s="140">
        <f ca="1"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>0</v>
      </c>
      <c r="K214" s="140">
        <f ca="1"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>26</v>
      </c>
      <c r="L214" s="141" t="str">
        <f ca="1"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>NA</v>
      </c>
      <c r="M214" s="141" t="str">
        <f ca="1"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>NA</v>
      </c>
      <c r="N214" s="142" t="str">
        <f ca="1"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1">
        <f ca="1"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>22.357550403482051</v>
      </c>
      <c r="P214" s="141">
        <f ca="1"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>21.48521996476806</v>
      </c>
      <c r="Q214" s="142">
        <f ca="1"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>110.18041976458331</v>
      </c>
      <c r="R214" s="142">
        <f ca="1"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>3.0092717270034242</v>
      </c>
      <c r="S214" s="142">
        <f ca="1"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>-28.006843112612838</v>
      </c>
    </row>
    <row r="215" spans="2:19" ht="14.1" customHeight="1" x14ac:dyDescent="0.2">
      <c r="B215" s="138" t="str">
        <f>IF((IF($X$1=1,'X1'!B174,(IF($X$1=2,'X2'!B174,(IF($X$1=3,'X3'!B174,(IF($X$1=4,'X4'!B174,(IF($X$1=5,'X5'!B174,'X6'!B174))))))))))="","",(IF($X$1=1,'X1'!B174,(IF($X$1=2,'X2'!B174,(IF($X$1=3,'X3'!B174,(IF($X$1=4,'X4'!B174,(IF($X$1=5,'X5'!B174,'X6'!B174)))))))))))</f>
        <v>ETFC UW Equity</v>
      </c>
      <c r="C215" s="138" t="str">
        <f ca="1"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>E*TRADE Financial Corp</v>
      </c>
      <c r="D215" s="138" t="str">
        <f ca="1"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>Financials</v>
      </c>
      <c r="E215" s="139">
        <f ca="1"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>50.66</v>
      </c>
      <c r="F215" s="139">
        <f ca="1"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>58</v>
      </c>
      <c r="G215" s="139">
        <f ca="1"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>14.48874851954205</v>
      </c>
      <c r="H215" s="139">
        <f ca="1"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>12879.750830259998</v>
      </c>
      <c r="I215" s="140">
        <f ca="1"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>15</v>
      </c>
      <c r="J215" s="140">
        <f ca="1"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>0</v>
      </c>
      <c r="K215" s="140">
        <f ca="1"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>16</v>
      </c>
      <c r="L215" s="141">
        <f ca="1"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>12.201348747591521</v>
      </c>
      <c r="M215" s="141">
        <f ca="1"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>11.073224043715847</v>
      </c>
      <c r="N215" s="142">
        <f ca="1"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>-22.828936889253825</v>
      </c>
      <c r="O215" s="141">
        <f ca="1"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>10.491719375000001</v>
      </c>
      <c r="P215" s="141">
        <f ca="1"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>9.9580311434079789</v>
      </c>
      <c r="Q215" s="142">
        <f ca="1"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>-1.3687124710105802</v>
      </c>
      <c r="R215" s="142">
        <f ca="1"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>0.91393604421634445</v>
      </c>
      <c r="S215" s="142">
        <f ca="1"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>60.654550765439694</v>
      </c>
    </row>
    <row r="216" spans="2:19" ht="14.1" customHeight="1" x14ac:dyDescent="0.2">
      <c r="B216" s="138" t="str">
        <f>IF((IF($X$1=1,'X1'!B175,(IF($X$1=2,'X2'!B175,(IF($X$1=3,'X3'!B175,(IF($X$1=4,'X4'!B175,(IF($X$1=5,'X5'!B175,'X6'!B175))))))))))="","",(IF($X$1=1,'X1'!B175,(IF($X$1=2,'X2'!B175,(IF($X$1=3,'X3'!B175,(IF($X$1=4,'X4'!B175,(IF($X$1=5,'X5'!B175,'X6'!B175)))))))))))</f>
        <v>ETN UN Equity</v>
      </c>
      <c r="C216" s="138" t="str">
        <f ca="1"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>Eaton Corp PLC</v>
      </c>
      <c r="D216" s="138" t="str">
        <f ca="1"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>Industrials</v>
      </c>
      <c r="E216" s="139">
        <f ca="1"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>71.87</v>
      </c>
      <c r="F216" s="139">
        <f ca="1"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>83</v>
      </c>
      <c r="G216" s="139">
        <f ca="1"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>15.486294698761638</v>
      </c>
      <c r="H216" s="139">
        <f ca="1"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>31148.457999999999</v>
      </c>
      <c r="I216" s="140">
        <f ca="1"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>15</v>
      </c>
      <c r="J216" s="140">
        <f ca="1"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>2</v>
      </c>
      <c r="K216" s="140">
        <f ca="1"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>25</v>
      </c>
      <c r="L216" s="141">
        <f ca="1"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>12.331846259437199</v>
      </c>
      <c r="M216" s="141">
        <f ca="1"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>11.449737135574319</v>
      </c>
      <c r="N216" s="142">
        <f ca="1"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>-22.003566519898055</v>
      </c>
      <c r="O216" s="141">
        <f ca="1"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>9.1217612822795378</v>
      </c>
      <c r="P216" s="141">
        <f ca="1"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>8.8287632198208144</v>
      </c>
      <c r="Q216" s="142">
        <f ca="1"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>-14.247510093805172</v>
      </c>
      <c r="R216" s="142">
        <f ca="1"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>3.9849728676777509</v>
      </c>
      <c r="S216" s="142">
        <f ca="1"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>10.930232558139535</v>
      </c>
    </row>
    <row r="217" spans="2:19" ht="14.1" customHeight="1" x14ac:dyDescent="0.2">
      <c r="B217" s="138" t="str">
        <f>IF((IF($X$1=1,'X1'!B176,(IF($X$1=2,'X2'!B176,(IF($X$1=3,'X3'!B176,(IF($X$1=4,'X4'!B176,(IF($X$1=5,'X5'!B176,'X6'!B176))))))))))="","",(IF($X$1=1,'X1'!B176,(IF($X$1=2,'X2'!B176,(IF($X$1=3,'X3'!B176,(IF($X$1=4,'X4'!B176,(IF($X$1=5,'X5'!B176,'X6'!B176)))))))))))</f>
        <v>ETR UN Equity</v>
      </c>
      <c r="C217" s="138" t="str">
        <f ca="1"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>Entergy Corp</v>
      </c>
      <c r="D217" s="138" t="str">
        <f ca="1"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>Utilities</v>
      </c>
      <c r="E217" s="139">
        <f ca="1"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>86.29</v>
      </c>
      <c r="F217" s="139">
        <f ca="1"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>91</v>
      </c>
      <c r="G217" s="139">
        <f ca="1"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>5.4583381620118221</v>
      </c>
      <c r="H217" s="139">
        <f ca="1"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>15630.76173235</v>
      </c>
      <c r="I217" s="140">
        <f ca="1"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>9</v>
      </c>
      <c r="J217" s="140">
        <f ca="1"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>0</v>
      </c>
      <c r="K217" s="140">
        <f ca="1"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>18</v>
      </c>
      <c r="L217" s="141">
        <f ca="1"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>14.872457773181662</v>
      </c>
      <c r="M217" s="141">
        <f ca="1"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>15.135941062971408</v>
      </c>
      <c r="N217" s="142">
        <f ca="1"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>-5.934712533098951</v>
      </c>
      <c r="O217" s="141">
        <f ca="1"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>8.1712711273442</v>
      </c>
      <c r="P217" s="141">
        <f ca="1"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>8.940554975473809</v>
      </c>
      <c r="Q217" s="142">
        <f ca="1"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>-23.182944259942595</v>
      </c>
      <c r="R217" s="142">
        <f ca="1"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>4.2809131996755125</v>
      </c>
      <c r="S217" s="142">
        <f ca="1"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>-35.789473684210527</v>
      </c>
    </row>
    <row r="218" spans="2:19" ht="14.1" customHeight="1" x14ac:dyDescent="0.2">
      <c r="B218" s="138" t="str">
        <f>IF((IF($X$1=1,'X1'!B177,(IF($X$1=2,'X2'!B177,(IF($X$1=3,'X3'!B177,(IF($X$1=4,'X4'!B177,(IF($X$1=5,'X5'!B177,'X6'!B177))))))))))="","",(IF($X$1=1,'X1'!B177,(IF($X$1=2,'X2'!B177,(IF($X$1=3,'X3'!B177,(IF($X$1=4,'X4'!B177,(IF($X$1=5,'X5'!B177,'X6'!B177)))))))))))</f>
        <v>EVRG UN Equity</v>
      </c>
      <c r="C218" s="138" t="str">
        <f ca="1"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>Evergy Inc</v>
      </c>
      <c r="D218" s="138" t="str">
        <f ca="1"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>Utilities</v>
      </c>
      <c r="E218" s="139">
        <f ca="1"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>56.66</v>
      </c>
      <c r="F218" s="139">
        <f ca="1"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>60.75</v>
      </c>
      <c r="G218" s="139">
        <f ca="1"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>7.2184962936816088</v>
      </c>
      <c r="H218" s="139">
        <f ca="1"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>14927.365002779999</v>
      </c>
      <c r="I218" s="140">
        <f ca="1"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>6</v>
      </c>
      <c r="J218" s="140">
        <f ca="1"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>1</v>
      </c>
      <c r="K218" s="140">
        <f ca="1"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>11</v>
      </c>
      <c r="L218" s="141">
        <f ca="1"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>19.154834347532113</v>
      </c>
      <c r="M218" s="141">
        <f ca="1"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>17.122997884557265</v>
      </c>
      <c r="N218" s="142">
        <f ca="1"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>21.150453190765294</v>
      </c>
      <c r="O218" s="141">
        <f ca="1"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>10.432687962528233</v>
      </c>
      <c r="P218" s="141">
        <f ca="1"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>10.218478754312692</v>
      </c>
      <c r="Q218" s="142">
        <f ca="1"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>-1.92365909211627</v>
      </c>
      <c r="R218" s="142">
        <f ca="1"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>3.411577832686199</v>
      </c>
      <c r="S218" s="142" t="str">
        <f ca="1"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/>
      </c>
    </row>
    <row r="219" spans="2:19" ht="14.1" customHeight="1" x14ac:dyDescent="0.2">
      <c r="B219" s="138" t="str">
        <f>IF((IF($X$1=1,'X1'!B178,(IF($X$1=2,'X2'!B178,(IF($X$1=3,'X3'!B178,(IF($X$1=4,'X4'!B178,(IF($X$1=5,'X5'!B178,'X6'!B178))))))))))="","",(IF($X$1=1,'X1'!B178,(IF($X$1=2,'X2'!B178,(IF($X$1=3,'X3'!B178,(IF($X$1=4,'X4'!B178,(IF($X$1=5,'X5'!B178,'X6'!B178)))))))))))</f>
        <v>EW UN Equity</v>
      </c>
      <c r="C219" s="138" t="str">
        <f ca="1"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>Edwards Lifesciences Corp</v>
      </c>
      <c r="D219" s="138" t="str">
        <f ca="1"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>Health Care</v>
      </c>
      <c r="E219" s="139">
        <f ca="1"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>168.41</v>
      </c>
      <c r="F219" s="139">
        <f ca="1"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>175</v>
      </c>
      <c r="G219" s="139">
        <f ca="1"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>3.9130692951724999</v>
      </c>
      <c r="H219" s="139">
        <f ca="1"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>35205.987392290001</v>
      </c>
      <c r="I219" s="140">
        <f ca="1"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>18</v>
      </c>
      <c r="J219" s="140">
        <f ca="1"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>3</v>
      </c>
      <c r="K219" s="140">
        <f ca="1"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>29</v>
      </c>
      <c r="L219" s="141">
        <f ca="1"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>32.349212447176335</v>
      </c>
      <c r="M219" s="141">
        <f ca="1"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>28.971271288491312</v>
      </c>
      <c r="N219" s="142">
        <f ca="1"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>104.60222611346643</v>
      </c>
      <c r="O219" s="141">
        <f ca="1"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>25.413499087258128</v>
      </c>
      <c r="P219" s="141">
        <f ca="1"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>22.659939957693027</v>
      </c>
      <c r="Q219" s="142">
        <f ca="1"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>138.90899537074839</v>
      </c>
      <c r="R219" s="142">
        <f ca="1"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>0</v>
      </c>
      <c r="S219" s="142">
        <f ca="1"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>24.468085106382979</v>
      </c>
    </row>
    <row r="220" spans="2:19" ht="14.1" customHeight="1" x14ac:dyDescent="0.2">
      <c r="B220" s="138" t="str">
        <f>IF((IF($X$1=1,'X1'!B179,(IF($X$1=2,'X2'!B179,(IF($X$1=3,'X3'!B179,(IF($X$1=4,'X4'!B179,(IF($X$1=5,'X5'!B179,'X6'!B179))))))))))="","",(IF($X$1=1,'X1'!B179,(IF($X$1=2,'X2'!B179,(IF($X$1=3,'X3'!B179,(IF($X$1=4,'X4'!B179,(IF($X$1=5,'X5'!B179,'X6'!B179)))))))))))</f>
        <v>EXC UN Equity</v>
      </c>
      <c r="C220" s="138" t="str">
        <f ca="1"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>Exelon Corp</v>
      </c>
      <c r="D220" s="138" t="str">
        <f ca="1"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>Utilities</v>
      </c>
      <c r="E220" s="139">
        <f ca="1"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>46.08</v>
      </c>
      <c r="F220" s="139">
        <f ca="1"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>47</v>
      </c>
      <c r="G220" s="139">
        <f ca="1"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>1.9965277777777901</v>
      </c>
      <c r="H220" s="139">
        <f ca="1"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>44508.980782079998</v>
      </c>
      <c r="I220" s="140">
        <f ca="1"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>12</v>
      </c>
      <c r="J220" s="140">
        <f ca="1"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>2</v>
      </c>
      <c r="K220" s="140">
        <f ca="1"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>21</v>
      </c>
      <c r="L220" s="141">
        <f ca="1"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>14.554643082754264</v>
      </c>
      <c r="M220" s="141">
        <f ca="1"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>14.39100562148657</v>
      </c>
      <c r="N220" s="142">
        <f ca="1"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>-7.9448261721617008</v>
      </c>
      <c r="O220" s="141">
        <f ca="1"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>8.9959711754101281</v>
      </c>
      <c r="P220" s="141">
        <f ca="1"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>8.843850847826678</v>
      </c>
      <c r="Q220" s="142">
        <f ca="1"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>-15.430046507093387</v>
      </c>
      <c r="R220" s="142">
        <f ca="1"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>3.1423611111111107</v>
      </c>
      <c r="S220" s="142">
        <f ca="1"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>4.0000000000000036</v>
      </c>
    </row>
    <row r="221" spans="2:19" ht="14.1" customHeight="1" x14ac:dyDescent="0.2">
      <c r="B221" s="138" t="str">
        <f>IF((IF($X$1=1,'X1'!B180,(IF($X$1=2,'X2'!B180,(IF($X$1=3,'X3'!B180,(IF($X$1=4,'X4'!B180,(IF($X$1=5,'X5'!B180,'X6'!B180))))))))))="","",(IF($X$1=1,'X1'!B180,(IF($X$1=2,'X2'!B180,(IF($X$1=3,'X3'!B180,(IF($X$1=4,'X4'!B180,(IF($X$1=5,'X5'!B180,'X6'!B180)))))))))))</f>
        <v>EXPD UW Equity</v>
      </c>
      <c r="C221" s="138" t="str">
        <f ca="1"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>Expeditors International of Wa</v>
      </c>
      <c r="D221" s="138" t="str">
        <f ca="1"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>Industrials</v>
      </c>
      <c r="E221" s="139">
        <f ca="1"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>69.290000000000006</v>
      </c>
      <c r="F221" s="139">
        <f ca="1"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>70.5</v>
      </c>
      <c r="G221" s="139">
        <f ca="1"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>1.7462837350266991</v>
      </c>
      <c r="H221" s="139">
        <f ca="1"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>11958.766366040001</v>
      </c>
      <c r="I221" s="140">
        <f ca="1"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>2</v>
      </c>
      <c r="J221" s="140">
        <f ca="1"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>5</v>
      </c>
      <c r="K221" s="140">
        <f ca="1"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>17</v>
      </c>
      <c r="L221" s="141">
        <f ca="1"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>20.248392752776155</v>
      </c>
      <c r="M221" s="141">
        <f ca="1"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>18.978362092577377</v>
      </c>
      <c r="N221" s="142">
        <f ca="1"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>28.066988932195791</v>
      </c>
      <c r="O221" s="141">
        <f ca="1"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>12.290909803921569</v>
      </c>
      <c r="P221" s="141">
        <f ca="1"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>11.686921827140765</v>
      </c>
      <c r="Q221" s="142">
        <f ca="1"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>15.545242446351937</v>
      </c>
      <c r="R221" s="142">
        <f ca="1"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>1.3508442776735459</v>
      </c>
      <c r="S221" s="142">
        <f ca="1"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>18.991956143764675</v>
      </c>
    </row>
    <row r="222" spans="2:19" ht="14.1" customHeight="1" x14ac:dyDescent="0.2">
      <c r="B222" s="138" t="str">
        <f>IF((IF($X$1=1,'X1'!B181,(IF($X$1=2,'X2'!B181,(IF($X$1=3,'X3'!B181,(IF($X$1=4,'X4'!B181,(IF($X$1=5,'X5'!B181,'X6'!B181))))))))))="","",(IF($X$1=1,'X1'!B181,(IF($X$1=2,'X2'!B181,(IF($X$1=3,'X3'!B181,(IF($X$1=4,'X4'!B181,(IF($X$1=5,'X5'!B181,'X6'!B181)))))))))))</f>
        <v>EXPE UW Equity</v>
      </c>
      <c r="C222" s="138" t="str">
        <f ca="1"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>Expedia Group Inc</v>
      </c>
      <c r="D222" s="138" t="str">
        <f ca="1"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>Consumer Discretionary</v>
      </c>
      <c r="E222" s="139">
        <f ca="1"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>118.48</v>
      </c>
      <c r="F222" s="139">
        <f ca="1"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>146</v>
      </c>
      <c r="G222" s="139">
        <f ca="1"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>23.227548953409858</v>
      </c>
      <c r="H222" s="139">
        <f ca="1"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>17650.490703359999</v>
      </c>
      <c r="I222" s="140">
        <f ca="1"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>24</v>
      </c>
      <c r="J222" s="140">
        <f ca="1"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>0</v>
      </c>
      <c r="K222" s="140">
        <f ca="1"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>36</v>
      </c>
      <c r="L222" s="141">
        <f ca="1"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>17.916225616210493</v>
      </c>
      <c r="M222" s="141">
        <f ca="1"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>15.079546900852742</v>
      </c>
      <c r="N222" s="142">
        <f ca="1"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>13.316503473262964</v>
      </c>
      <c r="O222" s="141">
        <f ca="1"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>9.0661669728856964</v>
      </c>
      <c r="P222" s="141">
        <f ca="1"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>8.0781080504550751</v>
      </c>
      <c r="Q222" s="142">
        <f ca="1"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>-14.770144956482245</v>
      </c>
      <c r="R222" s="142">
        <f ca="1"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>1.1124240378122892</v>
      </c>
      <c r="S222" s="142">
        <f ca="1"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>25.833333333333329</v>
      </c>
    </row>
    <row r="223" spans="2:19" ht="14.1" customHeight="1" x14ac:dyDescent="0.2">
      <c r="B223" s="138" t="str">
        <f>IF((IF($X$1=1,'X1'!B182,(IF($X$1=2,'X2'!B182,(IF($X$1=3,'X3'!B182,(IF($X$1=4,'X4'!B182,(IF($X$1=5,'X5'!B182,'X6'!B182))))))))))="","",(IF($X$1=1,'X1'!B182,(IF($X$1=2,'X2'!B182,(IF($X$1=3,'X3'!B182,(IF($X$1=4,'X4'!B182,(IF($X$1=5,'X5'!B182,'X6'!B182)))))))))))</f>
        <v>EXR UN Equity</v>
      </c>
      <c r="C223" s="138" t="str">
        <f ca="1"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>Extra Space Storage Inc</v>
      </c>
      <c r="D223" s="138" t="str">
        <f ca="1"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>Real Estate</v>
      </c>
      <c r="E223" s="139">
        <f ca="1"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>92.33</v>
      </c>
      <c r="F223" s="139">
        <f ca="1"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>95</v>
      </c>
      <c r="G223" s="139">
        <f ca="1"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>2.8918011480558947</v>
      </c>
      <c r="H223" s="139">
        <f ca="1"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>11681.162634820001</v>
      </c>
      <c r="I223" s="140">
        <f ca="1"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>4</v>
      </c>
      <c r="J223" s="140">
        <f ca="1"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>0</v>
      </c>
      <c r="K223" s="140">
        <f ca="1"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>15</v>
      </c>
      <c r="L223" s="141">
        <f ca="1"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>30.272131147540982</v>
      </c>
      <c r="M223" s="141">
        <f ca="1"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>28.585139318885449</v>
      </c>
      <c r="N223" s="142">
        <f ca="1"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>91.465106982112118</v>
      </c>
      <c r="O223" s="141">
        <f ca="1"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>19.654244005564067</v>
      </c>
      <c r="P223" s="141">
        <f ca="1"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>18.299634478996182</v>
      </c>
      <c r="Q223" s="142">
        <f ca="1"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>84.766988363878724</v>
      </c>
      <c r="R223" s="142">
        <f ca="1"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>3.7994151413408428</v>
      </c>
      <c r="S223" s="142">
        <f ca="1"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>14.462148864299603</v>
      </c>
    </row>
    <row r="224" spans="2:19" ht="14.1" customHeight="1" x14ac:dyDescent="0.2">
      <c r="B224" s="138" t="str">
        <f>IF((IF($X$1=1,'X1'!B183,(IF($X$1=2,'X2'!B183,(IF($X$1=3,'X3'!B183,(IF($X$1=4,'X4'!B183,(IF($X$1=5,'X5'!B183,'X6'!B183))))))))))="","",(IF($X$1=1,'X1'!B183,(IF($X$1=2,'X2'!B183,(IF($X$1=3,'X3'!B183,(IF($X$1=4,'X4'!B183,(IF($X$1=5,'X5'!B183,'X6'!B183)))))))))))</f>
        <v>F UN Equity</v>
      </c>
      <c r="C224" s="138" t="str">
        <f ca="1"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>Ford Motor Co</v>
      </c>
      <c r="D224" s="138" t="str">
        <f ca="1"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>Consumer Discretionary</v>
      </c>
      <c r="E224" s="139">
        <f ca="1"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>8.58</v>
      </c>
      <c r="F224" s="139">
        <f ca="1"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>10</v>
      </c>
      <c r="G224" s="139">
        <f ca="1"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>16.550116550116556</v>
      </c>
      <c r="H224" s="139">
        <f ca="1"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>34130.411043300002</v>
      </c>
      <c r="I224" s="140">
        <f ca="1"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>6</v>
      </c>
      <c r="J224" s="140">
        <f ca="1"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>2</v>
      </c>
      <c r="K224" s="140">
        <f ca="1"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>23</v>
      </c>
      <c r="L224" s="141">
        <f ca="1"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>6.718872357086922</v>
      </c>
      <c r="M224" s="141">
        <f ca="1"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>5.8367346938775508</v>
      </c>
      <c r="N224" s="142">
        <f ca="1"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>-57.504491230598397</v>
      </c>
      <c r="O224" s="141">
        <f ca="1"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>2.2637170064377683</v>
      </c>
      <c r="P224" s="141">
        <f ca="1"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>1.9524117295494419</v>
      </c>
      <c r="Q224" s="142">
        <f ca="1"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>-78.719091221763946</v>
      </c>
      <c r="R224" s="142">
        <f ca="1"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>6.5268065268065278</v>
      </c>
      <c r="S224" s="142">
        <f ca="1"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>-19.487179487179489</v>
      </c>
    </row>
    <row r="225" spans="2:19" ht="14.1" customHeight="1" x14ac:dyDescent="0.2">
      <c r="B225" s="138" t="str">
        <f>IF((IF($X$1=1,'X1'!B184,(IF($X$1=2,'X2'!B184,(IF($X$1=3,'X3'!B184,(IF($X$1=4,'X4'!B184,(IF($X$1=5,'X5'!B184,'X6'!B184))))))))))="","",(IF($X$1=1,'X1'!B184,(IF($X$1=2,'X2'!B184,(IF($X$1=3,'X3'!B184,(IF($X$1=4,'X4'!B184,(IF($X$1=5,'X5'!B184,'X6'!B184)))))))))))</f>
        <v>FAST UW Equity</v>
      </c>
      <c r="C225" s="138" t="str">
        <f ca="1"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>Fastenal Co</v>
      </c>
      <c r="D225" s="138" t="str">
        <f ca="1"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>Industrials</v>
      </c>
      <c r="E225" s="139">
        <f ca="1"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>59.35</v>
      </c>
      <c r="F225" s="139">
        <f ca="1"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>57</v>
      </c>
      <c r="G225" s="139">
        <f ca="1"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>-3.9595619208087629</v>
      </c>
      <c r="H225" s="139">
        <f ca="1"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>16968.278892650003</v>
      </c>
      <c r="I225" s="140">
        <f ca="1"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>7</v>
      </c>
      <c r="J225" s="140">
        <f ca="1"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>1</v>
      </c>
      <c r="K225" s="140">
        <f ca="1"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>20</v>
      </c>
      <c r="L225" s="141">
        <f ca="1"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>20.979144574054434</v>
      </c>
      <c r="M225" s="141">
        <f ca="1"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>19.471784776902886</v>
      </c>
      <c r="N225" s="142">
        <f ca="1"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>32.68884640752534</v>
      </c>
      <c r="O225" s="141">
        <f ca="1"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>14.023869081972103</v>
      </c>
      <c r="P225" s="141">
        <f ca="1"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>13.182105911996263</v>
      </c>
      <c r="Q225" s="142">
        <f ca="1"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>31.836566939524658</v>
      </c>
      <c r="R225" s="142">
        <f ca="1"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>2.8694187026116262</v>
      </c>
      <c r="S225" s="142">
        <f ca="1"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>9.6761086123824978</v>
      </c>
    </row>
    <row r="226" spans="2:19" ht="14.1" customHeight="1" x14ac:dyDescent="0.2">
      <c r="B226" s="138" t="str">
        <f>IF((IF($X$1=1,'X1'!B185,(IF($X$1=2,'X2'!B185,(IF($X$1=3,'X3'!B185,(IF($X$1=4,'X4'!B185,(IF($X$1=5,'X5'!B185,'X6'!B185))))))))))="","",(IF($X$1=1,'X1'!B185,(IF($X$1=2,'X2'!B185,(IF($X$1=3,'X3'!B185,(IF($X$1=4,'X4'!B185,(IF($X$1=5,'X5'!B185,'X6'!B185)))))))))))</f>
        <v>FB UW Equity</v>
      </c>
      <c r="C226" s="138" t="str">
        <f ca="1"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>Facebook Inc</v>
      </c>
      <c r="D226" s="138" t="str">
        <f ca="1"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>Communication Services</v>
      </c>
      <c r="E226" s="139">
        <f ca="1"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>150.04</v>
      </c>
      <c r="F226" s="139">
        <f ca="1"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>190</v>
      </c>
      <c r="G226" s="139">
        <f ca="1"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>26.632897893894956</v>
      </c>
      <c r="H226" s="139">
        <f ca="1"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>431815.91761263995</v>
      </c>
      <c r="I226" s="140">
        <f ca="1"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>41</v>
      </c>
      <c r="J226" s="140">
        <f ca="1"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>4</v>
      </c>
      <c r="K226" s="140">
        <f ca="1"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>53</v>
      </c>
      <c r="L226" s="141">
        <f ca="1"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>17.988250809255486</v>
      </c>
      <c r="M226" s="141">
        <f ca="1"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>15.562700964630224</v>
      </c>
      <c r="N226" s="142">
        <f ca="1"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>13.772048252206858</v>
      </c>
      <c r="O226" s="141">
        <f ca="1"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>10.786196504267563</v>
      </c>
      <c r="P226" s="141">
        <f ca="1"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>8.9751512496317041</v>
      </c>
      <c r="Q226" s="142">
        <f ca="1"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>1.3996286720730611</v>
      </c>
      <c r="R226" s="142">
        <f ca="1"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>0</v>
      </c>
      <c r="S226" s="142">
        <f ca="1"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>5.4477431590672154</v>
      </c>
    </row>
    <row r="227" spans="2:19" ht="14.1" customHeight="1" x14ac:dyDescent="0.2">
      <c r="B227" s="138" t="str">
        <f>IF((IF($X$1=1,'X1'!B186,(IF($X$1=2,'X2'!B186,(IF($X$1=3,'X3'!B186,(IF($X$1=4,'X4'!B186,(IF($X$1=5,'X5'!B186,'X6'!B186))))))))))="","",(IF($X$1=1,'X1'!B186,(IF($X$1=2,'X2'!B186,(IF($X$1=3,'X3'!B186,(IF($X$1=4,'X4'!B186,(IF($X$1=5,'X5'!B186,'X6'!B186)))))))))))</f>
        <v>FBHS UN Equity</v>
      </c>
      <c r="C227" s="138" t="str">
        <f ca="1"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>Fortune Brands Home &amp; Security</v>
      </c>
      <c r="D227" s="138" t="str">
        <f ca="1"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>Industrials</v>
      </c>
      <c r="E227" s="139">
        <f ca="1"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>43.06</v>
      </c>
      <c r="F227" s="139">
        <f ca="1"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>49.5</v>
      </c>
      <c r="G227" s="139">
        <f ca="1"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>14.955875522526707</v>
      </c>
      <c r="H227" s="139">
        <f ca="1"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>6088.89314242</v>
      </c>
      <c r="I227" s="140">
        <f ca="1"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>11</v>
      </c>
      <c r="J227" s="140">
        <f ca="1"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>0</v>
      </c>
      <c r="K227" s="140">
        <f ca="1"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>20</v>
      </c>
      <c r="L227" s="141">
        <f ca="1"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>11.352491431584498</v>
      </c>
      <c r="M227" s="141">
        <f ca="1"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>10.316243411595591</v>
      </c>
      <c r="N227" s="142">
        <f ca="1"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>-28.197787731954904</v>
      </c>
      <c r="O227" s="141">
        <f ca="1"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>8.6480158429351128</v>
      </c>
      <c r="P227" s="141">
        <f ca="1"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>8.1580067039106154</v>
      </c>
      <c r="Q227" s="142">
        <f ca="1"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>-18.7011292741721</v>
      </c>
      <c r="R227" s="142">
        <f ca="1"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>1.9647004180213652</v>
      </c>
      <c r="S227" s="142">
        <f ca="1"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>17</v>
      </c>
    </row>
    <row r="228" spans="2:19" ht="14.1" customHeight="1" x14ac:dyDescent="0.2">
      <c r="B228" s="138" t="str">
        <f>IF((IF($X$1=1,'X1'!B187,(IF($X$1=2,'X2'!B187,(IF($X$1=3,'X3'!B187,(IF($X$1=4,'X4'!B187,(IF($X$1=5,'X5'!B187,'X6'!B187))))))))))="","",(IF($X$1=1,'X1'!B187,(IF($X$1=2,'X2'!B187,(IF($X$1=3,'X3'!B187,(IF($X$1=4,'X4'!B187,(IF($X$1=5,'X5'!B187,'X6'!B187)))))))))))</f>
        <v>FCX UN Equity</v>
      </c>
      <c r="C228" s="138" t="str">
        <f ca="1"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>Freeport-McMoRan Inc</v>
      </c>
      <c r="D228" s="138" t="str">
        <f ca="1"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>Materials</v>
      </c>
      <c r="E228" s="139">
        <f ca="1"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>12.56</v>
      </c>
      <c r="F228" s="139">
        <f ca="1"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>14</v>
      </c>
      <c r="G228" s="139">
        <f ca="1"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>11.464968152866239</v>
      </c>
      <c r="H228" s="139">
        <f ca="1"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>18199.86281984</v>
      </c>
      <c r="I228" s="140">
        <f ca="1"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>7</v>
      </c>
      <c r="J228" s="140">
        <f ca="1"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>2</v>
      </c>
      <c r="K228" s="140">
        <f ca="1"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>24</v>
      </c>
      <c r="L228" s="141">
        <f ca="1"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>16.461336828309307</v>
      </c>
      <c r="M228" s="141">
        <f ca="1"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>11.376811594202898</v>
      </c>
      <c r="N228" s="142">
        <f ca="1"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>4.1146261404474416</v>
      </c>
      <c r="O228" s="141">
        <f ca="1"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>6.7996423478618384</v>
      </c>
      <c r="P228" s="141">
        <f ca="1"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>5.5271938945421635</v>
      </c>
      <c r="Q228" s="142">
        <f ca="1"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>-36.077447791415636</v>
      </c>
      <c r="R228" s="142">
        <f ca="1"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>1.894904458598726</v>
      </c>
      <c r="S228" s="142">
        <f ca="1"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>-63.725490196078425</v>
      </c>
    </row>
    <row r="229" spans="2:19" ht="14.1" customHeight="1" x14ac:dyDescent="0.2">
      <c r="B229" s="138" t="str">
        <f>IF((IF($X$1=1,'X1'!B188,(IF($X$1=2,'X2'!B188,(IF($X$1=3,'X3'!B188,(IF($X$1=4,'X4'!B188,(IF($X$1=5,'X5'!B188,'X6'!B188))))))))))="","",(IF($X$1=1,'X1'!B188,(IF($X$1=2,'X2'!B188,(IF($X$1=3,'X3'!B188,(IF($X$1=4,'X4'!B188,(IF($X$1=5,'X5'!B188,'X6'!B188)))))))))))</f>
        <v>FDX UN Equity</v>
      </c>
      <c r="C229" s="138" t="str">
        <f ca="1"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>FedEx Corp</v>
      </c>
      <c r="D229" s="138" t="str">
        <f ca="1"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>Industrials</v>
      </c>
      <c r="E229" s="139">
        <f ca="1"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>176.91</v>
      </c>
      <c r="F229" s="139">
        <f ca="1"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>220</v>
      </c>
      <c r="G229" s="139">
        <f ca="1"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>24.357017692612072</v>
      </c>
      <c r="H229" s="139">
        <f ca="1"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>46181.227698750001</v>
      </c>
      <c r="I229" s="140">
        <f ca="1"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>26</v>
      </c>
      <c r="J229" s="140">
        <f ca="1"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>1</v>
      </c>
      <c r="K229" s="140">
        <f ca="1"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>31</v>
      </c>
      <c r="L229" s="141">
        <f ca="1"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>11.108250659299259</v>
      </c>
      <c r="M229" s="141">
        <f ca="1"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>9.8954021702651307</v>
      </c>
      <c r="N229" s="142">
        <f ca="1"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>-29.742561219063223</v>
      </c>
      <c r="O229" s="141">
        <f ca="1"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>7.002255017004793</v>
      </c>
      <c r="P229" s="141">
        <f ca="1"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>6.3761981375239047</v>
      </c>
      <c r="Q229" s="142">
        <f ca="1"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>-34.172712474640662</v>
      </c>
      <c r="R229" s="142">
        <f ca="1"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>1.4532813294895712</v>
      </c>
      <c r="S229" s="142">
        <f ca="1"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>-13.52150537634409</v>
      </c>
    </row>
    <row r="230" spans="2:19" ht="14.1" customHeight="1" x14ac:dyDescent="0.2">
      <c r="B230" s="138" t="str">
        <f>IF((IF($X$1=1,'X1'!B189,(IF($X$1=2,'X2'!B189,(IF($X$1=3,'X3'!B189,(IF($X$1=4,'X4'!B189,(IF($X$1=5,'X5'!B189,'X6'!B189))))))))))="","",(IF($X$1=1,'X1'!B189,(IF($X$1=2,'X2'!B189,(IF($X$1=3,'X3'!B189,(IF($X$1=4,'X4'!B189,(IF($X$1=5,'X5'!B189,'X6'!B189)))))))))))</f>
        <v>FE UN Equity</v>
      </c>
      <c r="C230" s="138" t="str">
        <f ca="1"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>FirstEnergy Corp</v>
      </c>
      <c r="D230" s="138" t="str">
        <f ca="1"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>Utilities</v>
      </c>
      <c r="E230" s="139">
        <f ca="1"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>38.869999999999997</v>
      </c>
      <c r="F230" s="139">
        <f ca="1"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>40</v>
      </c>
      <c r="G230" s="139">
        <f ca="1"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>2.907126318497566</v>
      </c>
      <c r="H230" s="139">
        <f ca="1"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>19879.880754499998</v>
      </c>
      <c r="I230" s="140">
        <f ca="1"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>13</v>
      </c>
      <c r="J230" s="140">
        <f ca="1"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>0</v>
      </c>
      <c r="K230" s="140">
        <f ca="1"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>19</v>
      </c>
      <c r="L230" s="141">
        <f ca="1"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>15.321245565628695</v>
      </c>
      <c r="M230" s="141">
        <f ca="1"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>15.321245565628695</v>
      </c>
      <c r="N230" s="142">
        <f ca="1"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>-3.0962205130180553</v>
      </c>
      <c r="O230" s="141">
        <f ca="1"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>9.8343312475018436</v>
      </c>
      <c r="P230" s="141">
        <f ca="1"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>9.6373265633915253</v>
      </c>
      <c r="Q230" s="142">
        <f ca="1"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>-7.5487326472950533</v>
      </c>
      <c r="R230" s="142">
        <f ca="1"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>3.8384358116799588</v>
      </c>
      <c r="S230" s="142">
        <f ca="1"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>-34.084507042253513</v>
      </c>
    </row>
    <row r="231" spans="2:19" ht="14.1" customHeight="1" x14ac:dyDescent="0.2">
      <c r="B231" s="138" t="str">
        <f>IF((IF($X$1=1,'X1'!B190,(IF($X$1=2,'X2'!B190,(IF($X$1=3,'X3'!B190,(IF($X$1=4,'X4'!B190,(IF($X$1=5,'X5'!B190,'X6'!B190))))))))))="","",(IF($X$1=1,'X1'!B190,(IF($X$1=2,'X2'!B190,(IF($X$1=3,'X3'!B190,(IF($X$1=4,'X4'!B190,(IF($X$1=5,'X5'!B190,'X6'!B190)))))))))))</f>
        <v>FFIV UW Equity</v>
      </c>
      <c r="C231" s="138" t="str">
        <f ca="1"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>F5 Networks Inc</v>
      </c>
      <c r="D231" s="138" t="str">
        <f ca="1"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>Information Technology</v>
      </c>
      <c r="E231" s="139">
        <f ca="1"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>158.63999999999999</v>
      </c>
      <c r="F231" s="139">
        <f ca="1"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>179.5</v>
      </c>
      <c r="G231" s="139">
        <f ca="1"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>13.14926878466971</v>
      </c>
      <c r="H231" s="139">
        <f ca="1"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>9617.9012289599996</v>
      </c>
      <c r="I231" s="140">
        <f ca="1"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>5</v>
      </c>
      <c r="J231" s="140">
        <f ca="1"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>4</v>
      </c>
      <c r="K231" s="140">
        <f ca="1"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>22</v>
      </c>
      <c r="L231" s="141">
        <f ca="1"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>14.867853795688847</v>
      </c>
      <c r="M231" s="141">
        <f ca="1"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>13.785192909280498</v>
      </c>
      <c r="N231" s="142">
        <f ca="1"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>-5.9638317595884445</v>
      </c>
      <c r="O231" s="141">
        <f ca="1"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>9.3823147616312461</v>
      </c>
      <c r="P231" s="141">
        <f ca="1"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>8.9529240887914501</v>
      </c>
      <c r="Q231" s="142">
        <f ca="1"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>-11.798080765772179</v>
      </c>
      <c r="R231" s="142">
        <f ca="1"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>0</v>
      </c>
      <c r="S231" s="142">
        <f ca="1"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>12.168141592920371</v>
      </c>
    </row>
    <row r="232" spans="2:19" ht="14.1" customHeight="1" x14ac:dyDescent="0.2">
      <c r="B232" s="138" t="str">
        <f>IF((IF($X$1=1,'X1'!B191,(IF($X$1=2,'X2'!B191,(IF($X$1=3,'X3'!B191,(IF($X$1=4,'X4'!B191,(IF($X$1=5,'X5'!B191,'X6'!B191))))))))))="","",(IF($X$1=1,'X1'!B191,(IF($X$1=2,'X2'!B191,(IF($X$1=3,'X3'!B191,(IF($X$1=4,'X4'!B191,(IF($X$1=5,'X5'!B191,'X6'!B191)))))))))))</f>
        <v>FIS UN Equity</v>
      </c>
      <c r="C232" s="138" t="str">
        <f ca="1"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>Fidelity National Information</v>
      </c>
      <c r="D232" s="138" t="str">
        <f ca="1"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>Information Technology</v>
      </c>
      <c r="E232" s="139">
        <f ca="1"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>105.84</v>
      </c>
      <c r="F232" s="139">
        <f ca="1"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>119.5</v>
      </c>
      <c r="G232" s="139">
        <f ca="1"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>12.90627362055934</v>
      </c>
      <c r="H232" s="139">
        <f ca="1"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>34661.358285120004</v>
      </c>
      <c r="I232" s="140">
        <f ca="1"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>16</v>
      </c>
      <c r="J232" s="140">
        <f ca="1"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>1</v>
      </c>
      <c r="K232" s="140">
        <f ca="1"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>21</v>
      </c>
      <c r="L232" s="141">
        <f ca="1"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>18.429392303674039</v>
      </c>
      <c r="M232" s="141">
        <f ca="1"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>16.422032583397982</v>
      </c>
      <c r="N232" s="142">
        <f ca="1"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>16.562178983718233</v>
      </c>
      <c r="O232" s="141">
        <f ca="1"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>13.151339108025262</v>
      </c>
      <c r="P232" s="141">
        <f ca="1"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>12.284008404478479</v>
      </c>
      <c r="Q232" s="142">
        <f ca="1"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>23.634026282263456</v>
      </c>
      <c r="R232" s="142">
        <f ca="1"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>1.2717309145880575</v>
      </c>
      <c r="S232" s="142">
        <f ca="1"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>16.470588235294116</v>
      </c>
    </row>
    <row r="233" spans="2:19" ht="14.1" customHeight="1" x14ac:dyDescent="0.2">
      <c r="B233" s="138" t="str">
        <f>IF((IF($X$1=1,'X1'!B192,(IF($X$1=2,'X2'!B192,(IF($X$1=3,'X3'!B192,(IF($X$1=4,'X4'!B192,(IF($X$1=5,'X5'!B192,'X6'!B192))))))))))="","",(IF($X$1=1,'X1'!B192,(IF($X$1=2,'X2'!B192,(IF($X$1=3,'X3'!B192,(IF($X$1=4,'X4'!B192,(IF($X$1=5,'X5'!B192,'X6'!B192)))))))))))</f>
        <v>FISV UW Equity</v>
      </c>
      <c r="C233" s="138" t="str">
        <f ca="1"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>Fiserv Inc</v>
      </c>
      <c r="D233" s="138" t="str">
        <f ca="1"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>Information Technology</v>
      </c>
      <c r="E233" s="139">
        <f ca="1"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>77.819999999999993</v>
      </c>
      <c r="F233" s="139">
        <f ca="1"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>86</v>
      </c>
      <c r="G233" s="139">
        <f ca="1"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>10.511436648676442</v>
      </c>
      <c r="H233" s="139">
        <f ca="1"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>31008.995866139998</v>
      </c>
      <c r="I233" s="140">
        <f ca="1"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>12</v>
      </c>
      <c r="J233" s="140">
        <f ca="1"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>1</v>
      </c>
      <c r="K233" s="140">
        <f ca="1"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>21</v>
      </c>
      <c r="L233" s="141">
        <f ca="1"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>22.266094420600854</v>
      </c>
      <c r="M233" s="141">
        <f ca="1"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>19.464732366183089</v>
      </c>
      <c r="N233" s="142">
        <f ca="1"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>40.828543901853841</v>
      </c>
      <c r="O233" s="141">
        <f ca="1"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>15.191224913423955</v>
      </c>
      <c r="P233" s="141">
        <f ca="1"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>14.296580920359311</v>
      </c>
      <c r="Q233" s="142">
        <f ca="1"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>42.810727088615572</v>
      </c>
      <c r="R233" s="142">
        <f ca="1"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>0</v>
      </c>
      <c r="S233" s="142">
        <f ca="1"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>21.276595744680858</v>
      </c>
    </row>
    <row r="234" spans="2:19" ht="14.1" customHeight="1" x14ac:dyDescent="0.2">
      <c r="B234" s="138" t="str">
        <f>IF((IF($X$1=1,'X1'!B193,(IF($X$1=2,'X2'!B193,(IF($X$1=3,'X3'!B193,(IF($X$1=4,'X4'!B193,(IF($X$1=5,'X5'!B193,'X6'!B193))))))))))="","",(IF($X$1=1,'X1'!B193,(IF($X$1=2,'X2'!B193,(IF($X$1=3,'X3'!B193,(IF($X$1=4,'X4'!B193,(IF($X$1=5,'X5'!B193,'X6'!B193)))))))))))</f>
        <v>FITB UW Equity</v>
      </c>
      <c r="C234" s="138" t="str">
        <f ca="1"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>Fifth Third Bancorp</v>
      </c>
      <c r="D234" s="138" t="str">
        <f ca="1"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>Financials</v>
      </c>
      <c r="E234" s="139">
        <f ca="1"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>27</v>
      </c>
      <c r="F234" s="139">
        <f ca="1"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>29</v>
      </c>
      <c r="G234" s="139">
        <f ca="1"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>7.4074074074074181</v>
      </c>
      <c r="H234" s="139">
        <f ca="1"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>17701.621713</v>
      </c>
      <c r="I234" s="140">
        <f ca="1"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>7</v>
      </c>
      <c r="J234" s="140">
        <f ca="1"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>1</v>
      </c>
      <c r="K234" s="140">
        <f ca="1"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>26</v>
      </c>
      <c r="L234" s="141">
        <f ca="1"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>9.9046221570066031</v>
      </c>
      <c r="M234" s="141">
        <f ca="1"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>8.8757396449704142</v>
      </c>
      <c r="N234" s="142">
        <f ca="1"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>-37.3552680626943</v>
      </c>
      <c r="O234" s="141" t="str">
        <f ca="1"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>NA</v>
      </c>
      <c r="P234" s="141" t="str">
        <f ca="1"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>NA</v>
      </c>
      <c r="Q234" s="142" t="str">
        <f ca="1"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2">
        <f ca="1"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>3.585185185185185</v>
      </c>
      <c r="S234" s="142">
        <f ca="1"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>27.692307692307693</v>
      </c>
    </row>
    <row r="235" spans="2:19" ht="14.1" customHeight="1" x14ac:dyDescent="0.2">
      <c r="B235" s="138" t="str">
        <f>IF((IF($X$1=1,'X1'!B194,(IF($X$1=2,'X2'!B194,(IF($X$1=3,'X3'!B194,(IF($X$1=4,'X4'!B194,(IF($X$1=5,'X5'!B194,'X6'!B194))))))))))="","",(IF($X$1=1,'X1'!B194,(IF($X$1=2,'X2'!B194,(IF($X$1=3,'X3'!B194,(IF($X$1=4,'X4'!B194,(IF($X$1=5,'X5'!B194,'X6'!B194)))))))))))</f>
        <v>FL UN Equity</v>
      </c>
      <c r="C235" s="138" t="str">
        <f ca="1"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>Foot Locker Inc</v>
      </c>
      <c r="D235" s="138" t="str">
        <f ca="1"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>Consumer Discretionary</v>
      </c>
      <c r="E235" s="139">
        <f ca="1"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>58.37</v>
      </c>
      <c r="F235" s="139">
        <f ca="1"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>62</v>
      </c>
      <c r="G235" s="139">
        <f ca="1"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>6.2189480897721472</v>
      </c>
      <c r="H235" s="139">
        <f ca="1"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>6589.4010907399997</v>
      </c>
      <c r="I235" s="140">
        <f ca="1"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>14</v>
      </c>
      <c r="J235" s="140">
        <f ca="1"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>3</v>
      </c>
      <c r="K235" s="140">
        <f ca="1"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>23</v>
      </c>
      <c r="L235" s="141">
        <f ca="1"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>12.686372527711367</v>
      </c>
      <c r="M235" s="141">
        <f ca="1"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>11.88314332247557</v>
      </c>
      <c r="N235" s="142">
        <f ca="1"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>-19.761259575856016</v>
      </c>
      <c r="O235" s="141">
        <f ca="1"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>6.6828219889833269</v>
      </c>
      <c r="P235" s="141">
        <f ca="1"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>6.4507209939822552</v>
      </c>
      <c r="Q235" s="142">
        <f ca="1"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>-37.175660771953559</v>
      </c>
      <c r="R235" s="142">
        <f ca="1"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>2.3402432756553027</v>
      </c>
      <c r="S235" s="142">
        <f ca="1"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>9.6825396825396908</v>
      </c>
    </row>
    <row r="236" spans="2:19" ht="14.1" customHeight="1" x14ac:dyDescent="0.2">
      <c r="B236" s="138" t="str">
        <f>IF((IF($X$1=1,'X1'!B195,(IF($X$1=2,'X2'!B195,(IF($X$1=3,'X3'!B195,(IF($X$1=4,'X4'!B195,(IF($X$1=5,'X5'!B195,'X6'!B195))))))))))="","",(IF($X$1=1,'X1'!B195,(IF($X$1=2,'X2'!B195,(IF($X$1=3,'X3'!B195,(IF($X$1=4,'X4'!B195,(IF($X$1=5,'X5'!B195,'X6'!B195)))))))))))</f>
        <v>FLIR UW Equity</v>
      </c>
      <c r="C236" s="138" t="str">
        <f ca="1"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>FLIR Systems Inc</v>
      </c>
      <c r="D236" s="138" t="str">
        <f ca="1"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>Information Technology</v>
      </c>
      <c r="E236" s="139">
        <f ca="1"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>45.39</v>
      </c>
      <c r="F236" s="139">
        <f ca="1"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>55.5</v>
      </c>
      <c r="G236" s="139">
        <f ca="1"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>22.273628552544622</v>
      </c>
      <c r="H236" s="139">
        <f ca="1"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>6279.6178079400006</v>
      </c>
      <c r="I236" s="140">
        <f ca="1"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>6</v>
      </c>
      <c r="J236" s="140">
        <f ca="1"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>0</v>
      </c>
      <c r="K236" s="140">
        <f ca="1"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>9</v>
      </c>
      <c r="L236" s="141">
        <f ca="1"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>19.257530759439966</v>
      </c>
      <c r="M236" s="141">
        <f ca="1"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>17.538639876352395</v>
      </c>
      <c r="N236" s="142">
        <f ca="1"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>21.799987225775364</v>
      </c>
      <c r="O236" s="141">
        <f ca="1"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>12.812535398582797</v>
      </c>
      <c r="P236" s="141">
        <f ca="1"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>12.040377617359832</v>
      </c>
      <c r="Q236" s="142">
        <f ca="1"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>20.448976731516399</v>
      </c>
      <c r="R236" s="142">
        <f ca="1"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>1.5421899096717337</v>
      </c>
      <c r="S236" s="142">
        <f ca="1"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>2.9310344827586232</v>
      </c>
    </row>
    <row r="237" spans="2:19" ht="14.1" customHeight="1" x14ac:dyDescent="0.2">
      <c r="B237" s="138" t="str">
        <f>IF((IF($X$1=1,'X1'!B196,(IF($X$1=2,'X2'!B196,(IF($X$1=3,'X3'!B196,(IF($X$1=4,'X4'!B196,(IF($X$1=5,'X5'!B196,'X6'!B196))))))))))="","",(IF($X$1=1,'X1'!B196,(IF($X$1=2,'X2'!B196,(IF($X$1=3,'X3'!B196,(IF($X$1=4,'X4'!B196,(IF($X$1=5,'X5'!B196,'X6'!B196)))))))))))</f>
        <v>FLR UN Equity</v>
      </c>
      <c r="C237" s="138" t="str">
        <f ca="1"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>Fluor Corp</v>
      </c>
      <c r="D237" s="138" t="str">
        <f ca="1"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>Industrials</v>
      </c>
      <c r="E237" s="139">
        <f ca="1"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>38.53</v>
      </c>
      <c r="F237" s="139">
        <f ca="1"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>58.5</v>
      </c>
      <c r="G237" s="139">
        <f ca="1"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>51.829743057357902</v>
      </c>
      <c r="H237" s="139">
        <f ca="1"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>5419.95503173</v>
      </c>
      <c r="I237" s="140">
        <f ca="1"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>8</v>
      </c>
      <c r="J237" s="140">
        <f ca="1"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>0</v>
      </c>
      <c r="K237" s="140">
        <f ca="1"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>15</v>
      </c>
      <c r="L237" s="141">
        <f ca="1"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>12.421018697614443</v>
      </c>
      <c r="M237" s="141">
        <f ca="1"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>9.7891260162601625</v>
      </c>
      <c r="N237" s="142">
        <f ca="1"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>-21.439568883515967</v>
      </c>
      <c r="O237" s="141">
        <f ca="1"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>5.9363355408388516</v>
      </c>
      <c r="P237" s="141">
        <f ca="1"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>5.0170895522388053</v>
      </c>
      <c r="Q237" s="142">
        <f ca="1"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>-44.193282657540045</v>
      </c>
      <c r="R237" s="142">
        <f ca="1"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>2.1930962886062808</v>
      </c>
      <c r="S237" s="142">
        <f ca="1"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>-13.142857142857139</v>
      </c>
    </row>
    <row r="238" spans="2:19" ht="14.1" customHeight="1" x14ac:dyDescent="0.2">
      <c r="B238" s="138" t="str">
        <f>IF((IF($X$1=1,'X1'!B197,(IF($X$1=2,'X2'!B197,(IF($X$1=3,'X3'!B197,(IF($X$1=4,'X4'!B197,(IF($X$1=5,'X5'!B197,'X6'!B197))))))))))="","",(IF($X$1=1,'X1'!B197,(IF($X$1=2,'X2'!B197,(IF($X$1=3,'X3'!B197,(IF($X$1=4,'X4'!B197,(IF($X$1=5,'X5'!B197,'X6'!B197)))))))))))</f>
        <v>FLS UN Equity</v>
      </c>
      <c r="C238" s="138" t="str">
        <f ca="1"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>Flowserve Corp</v>
      </c>
      <c r="D238" s="138" t="str">
        <f ca="1"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>Industrials</v>
      </c>
      <c r="E238" s="139">
        <f ca="1"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>43.1</v>
      </c>
      <c r="F238" s="139">
        <f ca="1"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>45.5</v>
      </c>
      <c r="G238" s="139">
        <f ca="1"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>5.5684454756380397</v>
      </c>
      <c r="H238" s="139">
        <f ca="1"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>5639.9348467</v>
      </c>
      <c r="I238" s="140">
        <f ca="1"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>3</v>
      </c>
      <c r="J238" s="140">
        <f ca="1"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>2</v>
      </c>
      <c r="K238" s="140">
        <f ca="1"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>17</v>
      </c>
      <c r="L238" s="141">
        <f ca="1"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>19.981455725544738</v>
      </c>
      <c r="M238" s="141">
        <f ca="1"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>17.082837891399127</v>
      </c>
      <c r="N238" s="142">
        <f ca="1"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>26.378666222861135</v>
      </c>
      <c r="O238" s="141">
        <f ca="1"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>11.709391779390032</v>
      </c>
      <c r="P238" s="141">
        <f ca="1"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>10.433346705998034</v>
      </c>
      <c r="Q238" s="142">
        <f ca="1"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>10.078467227646669</v>
      </c>
      <c r="R238" s="142">
        <f ca="1"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>1.877030162412993</v>
      </c>
      <c r="S238" s="142">
        <f ca="1"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>-14.705882352941188</v>
      </c>
    </row>
    <row r="239" spans="2:19" ht="14.1" customHeight="1" x14ac:dyDescent="0.2">
      <c r="B239" s="138" t="str">
        <f>IF((IF($X$1=1,'X1'!B198,(IF($X$1=2,'X2'!B198,(IF($X$1=3,'X3'!B198,(IF($X$1=4,'X4'!B198,(IF($X$1=5,'X5'!B198,'X6'!B198))))))))))="","",(IF($X$1=1,'X1'!B198,(IF($X$1=2,'X2'!B198,(IF($X$1=3,'X3'!B198,(IF($X$1=4,'X4'!B198,(IF($X$1=5,'X5'!B198,'X6'!B198)))))))))))</f>
        <v>FLT UN Equity</v>
      </c>
      <c r="C239" s="138" t="str">
        <f ca="1"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>FleetCor Technologies Inc</v>
      </c>
      <c r="D239" s="138" t="str">
        <f ca="1"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>Information Technology</v>
      </c>
      <c r="E239" s="139">
        <f ca="1"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>198.32</v>
      </c>
      <c r="F239" s="139">
        <f ca="1"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>240</v>
      </c>
      <c r="G239" s="139">
        <f ca="1"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>21.016538926986694</v>
      </c>
      <c r="H239" s="139">
        <f ca="1"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>17580.767743520002</v>
      </c>
      <c r="I239" s="140">
        <f ca="1"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>12</v>
      </c>
      <c r="J239" s="140">
        <f ca="1"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>0</v>
      </c>
      <c r="K239" s="140">
        <f ca="1"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>14</v>
      </c>
      <c r="L239" s="141">
        <f ca="1"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>17.118687958567111</v>
      </c>
      <c r="M239" s="141">
        <f ca="1"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>15.098591549295774</v>
      </c>
      <c r="N239" s="142">
        <f ca="1"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>8.2722390903320999</v>
      </c>
      <c r="O239" s="141">
        <f ca="1"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>14.436779630096524</v>
      </c>
      <c r="P239" s="141">
        <f ca="1"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>12.900547483693632</v>
      </c>
      <c r="Q239" s="142">
        <f ca="1"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>35.718285229937116</v>
      </c>
      <c r="R239" s="142">
        <f ca="1"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>0</v>
      </c>
      <c r="S239" s="142">
        <f ca="1"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>9.9173553719008343</v>
      </c>
    </row>
    <row r="240" spans="2:19" ht="14.1" customHeight="1" x14ac:dyDescent="0.2">
      <c r="B240" s="138" t="str">
        <f>IF((IF($X$1=1,'X1'!B199,(IF($X$1=2,'X2'!B199,(IF($X$1=3,'X3'!B199,(IF($X$1=4,'X4'!B199,(IF($X$1=5,'X5'!B199,'X6'!B199))))))))))="","",(IF($X$1=1,'X1'!B199,(IF($X$1=2,'X2'!B199,(IF($X$1=3,'X3'!B199,(IF($X$1=4,'X4'!B199,(IF($X$1=5,'X5'!B199,'X6'!B199)))))))))))</f>
        <v>FMC UN Equity</v>
      </c>
      <c r="C240" s="138" t="str">
        <f ca="1"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>FMC Corp</v>
      </c>
      <c r="D240" s="138" t="str">
        <f ca="1"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>Materials</v>
      </c>
      <c r="E240" s="139">
        <f ca="1"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>80.650000000000006</v>
      </c>
      <c r="F240" s="139">
        <f ca="1"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>100</v>
      </c>
      <c r="G240" s="139">
        <f ca="1"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>23.992560446373211</v>
      </c>
      <c r="H240" s="139">
        <f ca="1"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>10860.160683450002</v>
      </c>
      <c r="I240" s="140">
        <f ca="1"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>17</v>
      </c>
      <c r="J240" s="140">
        <f ca="1"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>0</v>
      </c>
      <c r="K240" s="140">
        <f ca="1"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>23</v>
      </c>
      <c r="L240" s="141">
        <f ca="1"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>13.262621279394837</v>
      </c>
      <c r="M240" s="141">
        <f ca="1"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>11.637806637806639</v>
      </c>
      <c r="N240" s="142">
        <f ca="1"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>-16.116602767531283</v>
      </c>
      <c r="O240" s="141">
        <f ca="1"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>10.42917089001925</v>
      </c>
      <c r="P240" s="141">
        <f ca="1"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>9.9113978865226606</v>
      </c>
      <c r="Q240" s="142">
        <f ca="1"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>-1.9567226327519727</v>
      </c>
      <c r="R240" s="142">
        <f ca="1"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>1.7185368877867329</v>
      </c>
      <c r="S240" s="142">
        <f ca="1"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>26.272727272727263</v>
      </c>
    </row>
    <row r="241" spans="2:19" ht="14.1" customHeight="1" x14ac:dyDescent="0.2">
      <c r="B241" s="138" t="str">
        <f>IF((IF($X$1=1,'X1'!B200,(IF($X$1=2,'X2'!B200,(IF($X$1=3,'X3'!B200,(IF($X$1=4,'X4'!B200,(IF($X$1=5,'X5'!B200,'X6'!B200))))))))))="","",(IF($X$1=1,'X1'!B200,(IF($X$1=2,'X2'!B200,(IF($X$1=3,'X3'!B200,(IF($X$1=4,'X4'!B200,(IF($X$1=5,'X5'!B200,'X6'!B200)))))))))))</f>
        <v>FOX UW Equity</v>
      </c>
      <c r="C241" s="138" t="str">
        <f ca="1"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>Twenty-First Century Fox Inc</v>
      </c>
      <c r="D241" s="138" t="str">
        <f ca="1"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>Communication Services</v>
      </c>
      <c r="E241" s="139">
        <f ca="1"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>48.35</v>
      </c>
      <c r="F241" s="139">
        <f ca="1"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>51</v>
      </c>
      <c r="G241" s="139">
        <f ca="1"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>5.4808686659772565</v>
      </c>
      <c r="H241" s="139">
        <f ca="1"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>90125.329579669997</v>
      </c>
      <c r="I241" s="140">
        <f ca="1"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>3</v>
      </c>
      <c r="J241" s="140">
        <f ca="1"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>0</v>
      </c>
      <c r="K241" s="140">
        <f ca="1"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>4</v>
      </c>
      <c r="L241" s="141">
        <f ca="1"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>24.468623481781378</v>
      </c>
      <c r="M241" s="141">
        <f ca="1"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>20.813603099440378</v>
      </c>
      <c r="N241" s="142">
        <f ca="1"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>54.759094753223138</v>
      </c>
      <c r="O241" s="141">
        <f ca="1"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>14.28388314511251</v>
      </c>
      <c r="P241" s="141">
        <f ca="1"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>13.470642325097719</v>
      </c>
      <c r="Q241" s="142">
        <f ca="1"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>34.280925286002287</v>
      </c>
      <c r="R241" s="142">
        <f ca="1"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>0.96587383660806625</v>
      </c>
      <c r="S241" s="142">
        <f ca="1"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>-25.238095238095237</v>
      </c>
    </row>
    <row r="242" spans="2:19" ht="14.1" customHeight="1" x14ac:dyDescent="0.2">
      <c r="B242" s="138" t="str">
        <f>IF((IF($X$1=1,'X1'!B201,(IF($X$1=2,'X2'!B201,(IF($X$1=3,'X3'!B201,(IF($X$1=4,'X4'!B201,(IF($X$1=5,'X5'!B201,'X6'!B201))))))))))="","",(IF($X$1=1,'X1'!B201,(IF($X$1=2,'X2'!B201,(IF($X$1=3,'X3'!B201,(IF($X$1=4,'X4'!B201,(IF($X$1=5,'X5'!B201,'X6'!B201)))))))))))</f>
        <v>FOXA UW Equity</v>
      </c>
      <c r="C242" s="138" t="str">
        <f ca="1"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>Twenty-First Century Fox Inc</v>
      </c>
      <c r="D242" s="138" t="str">
        <f ca="1"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>Communication Services</v>
      </c>
      <c r="E242" s="139">
        <f ca="1"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>48.74</v>
      </c>
      <c r="F242" s="139">
        <f ca="1"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>51</v>
      </c>
      <c r="G242" s="139">
        <f ca="1"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>4.6368485843249818</v>
      </c>
      <c r="H242" s="139">
        <f ca="1"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>90125.329579669997</v>
      </c>
      <c r="I242" s="140">
        <f ca="1"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>13</v>
      </c>
      <c r="J242" s="140">
        <f ca="1"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>0</v>
      </c>
      <c r="K242" s="140">
        <f ca="1"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>25</v>
      </c>
      <c r="L242" s="141">
        <f ca="1"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>24.665991902834008</v>
      </c>
      <c r="M242" s="141">
        <f ca="1"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>20.981489453293158</v>
      </c>
      <c r="N242" s="142">
        <f ca="1"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>56.007410098698962</v>
      </c>
      <c r="O242" s="141">
        <f ca="1"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>14.28388314511251</v>
      </c>
      <c r="P242" s="141">
        <f ca="1"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>13.470642325097719</v>
      </c>
      <c r="Q242" s="142">
        <f ca="1"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>34.280925286002287</v>
      </c>
      <c r="R242" s="142">
        <f ca="1"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>0.83093967993434548</v>
      </c>
      <c r="S242" s="142">
        <f ca="1"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>-25.238095238095237</v>
      </c>
    </row>
    <row r="243" spans="2:19" ht="14.1" customHeight="1" x14ac:dyDescent="0.2">
      <c r="B243" s="138" t="str">
        <f>IF((IF($X$1=1,'X1'!B202,(IF($X$1=2,'X2'!B202,(IF($X$1=3,'X3'!B202,(IF($X$1=4,'X4'!B202,(IF($X$1=5,'X5'!B202,'X6'!B202))))))))))="","",(IF($X$1=1,'X1'!B202,(IF($X$1=2,'X2'!B202,(IF($X$1=3,'X3'!B202,(IF($X$1=4,'X4'!B202,(IF($X$1=5,'X5'!B202,'X6'!B202)))))))))))</f>
        <v>FRT UN Equity</v>
      </c>
      <c r="C243" s="138" t="str">
        <f ca="1"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>Federal Realty Investment Trus</v>
      </c>
      <c r="D243" s="138" t="str">
        <f ca="1"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>Real Estate</v>
      </c>
      <c r="E243" s="139">
        <f ca="1"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>125.91</v>
      </c>
      <c r="F243" s="139">
        <f ca="1"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>139.5</v>
      </c>
      <c r="G243" s="139">
        <f ca="1"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>10.793423874195863</v>
      </c>
      <c r="H243" s="139">
        <f ca="1"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>9300.1082092199995</v>
      </c>
      <c r="I243" s="140">
        <f ca="1"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>11</v>
      </c>
      <c r="J243" s="140">
        <f ca="1"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>0</v>
      </c>
      <c r="K243" s="140">
        <f ca="1"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>18</v>
      </c>
      <c r="L243" s="141">
        <f ca="1"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>39.053970223325059</v>
      </c>
      <c r="M243" s="141">
        <f ca="1"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>38.235651381718796</v>
      </c>
      <c r="N243" s="142">
        <f ca="1"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>147.0084630131021</v>
      </c>
      <c r="O243" s="141">
        <f ca="1"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>20.897208156672725</v>
      </c>
      <c r="P243" s="141">
        <f ca="1"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>19.612901660989561</v>
      </c>
      <c r="Q243" s="142">
        <f ca="1"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>96.451932479744812</v>
      </c>
      <c r="R243" s="142">
        <f ca="1"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>3.3142720991184182</v>
      </c>
      <c r="S243" s="142">
        <f ca="1"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>5.5821415349175254</v>
      </c>
    </row>
    <row r="244" spans="2:19" ht="14.1" customHeight="1" x14ac:dyDescent="0.2">
      <c r="B244" s="138" t="str">
        <f>IF((IF($X$1=1,'X1'!B203,(IF($X$1=2,'X2'!B203,(IF($X$1=3,'X3'!B203,(IF($X$1=4,'X4'!B203,(IF($X$1=5,'X5'!B203,'X6'!B203))))))))))="","",(IF($X$1=1,'X1'!B203,(IF($X$1=2,'X2'!B203,(IF($X$1=3,'X3'!B203,(IF($X$1=4,'X4'!B203,(IF($X$1=5,'X5'!B203,'X6'!B203)))))))))))</f>
        <v>FTI UN Equity</v>
      </c>
      <c r="C244" s="138" t="str">
        <f ca="1"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>TechnipFMC PLC</v>
      </c>
      <c r="D244" s="138" t="str">
        <f ca="1"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>Energy</v>
      </c>
      <c r="E244" s="139">
        <f ca="1"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>24.08</v>
      </c>
      <c r="F244" s="139">
        <f ca="1"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>30</v>
      </c>
      <c r="G244" s="139">
        <f ca="1"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>24.584717607973428</v>
      </c>
      <c r="H244" s="139">
        <f ca="1"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>10867.83590312</v>
      </c>
      <c r="I244" s="140">
        <f ca="1"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>27</v>
      </c>
      <c r="J244" s="140">
        <f ca="1"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>3</v>
      </c>
      <c r="K244" s="140">
        <f ca="1"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>35</v>
      </c>
      <c r="L244" s="141">
        <f ca="1"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>17.758112094395276</v>
      </c>
      <c r="M244" s="141">
        <f ca="1"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>14.937965260545903</v>
      </c>
      <c r="N244" s="142">
        <f ca="1"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>12.316467426176537</v>
      </c>
      <c r="O244" s="141">
        <f ca="1"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>6.4115750793724962</v>
      </c>
      <c r="P244" s="141">
        <f ca="1"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>5.9012143024071051</v>
      </c>
      <c r="Q244" s="142">
        <f ca="1"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>-39.725617645268777</v>
      </c>
      <c r="R244" s="142">
        <f ca="1"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>2.300664451827243</v>
      </c>
      <c r="S244" s="142">
        <f ca="1"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>84.499999999999986</v>
      </c>
    </row>
    <row r="245" spans="2:19" ht="14.1" customHeight="1" x14ac:dyDescent="0.2">
      <c r="B245" s="138" t="str">
        <f>IF((IF($X$1=1,'X1'!B204,(IF($X$1=2,'X2'!B204,(IF($X$1=3,'X3'!B204,(IF($X$1=4,'X4'!B204,(IF($X$1=5,'X5'!B204,'X6'!B204))))))))))="","",(IF($X$1=1,'X1'!B204,(IF($X$1=2,'X2'!B204,(IF($X$1=3,'X3'!B204,(IF($X$1=4,'X4'!B204,(IF($X$1=5,'X5'!B204,'X6'!B204)))))))))))</f>
        <v>FTNT UW Equity</v>
      </c>
      <c r="C245" s="138" t="str">
        <f ca="1"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>Fortinet Inc</v>
      </c>
      <c r="D245" s="138" t="str">
        <f ca="1"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>Information Technology</v>
      </c>
      <c r="E245" s="139">
        <f ca="1"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>70.5</v>
      </c>
      <c r="F245" s="139">
        <f ca="1"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>85</v>
      </c>
      <c r="G245" s="139">
        <f ca="1"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>20.567375886524818</v>
      </c>
      <c r="H245" s="139">
        <f ca="1"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>12011.099452500001</v>
      </c>
      <c r="I245" s="140">
        <f ca="1"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>10</v>
      </c>
      <c r="J245" s="140">
        <f ca="1"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>3</v>
      </c>
      <c r="K245" s="140">
        <f ca="1"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>30</v>
      </c>
      <c r="L245" s="141">
        <f ca="1"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>35.606060606060609</v>
      </c>
      <c r="M245" s="141">
        <f ca="1"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>31.002638522427439</v>
      </c>
      <c r="N245" s="142">
        <f ca="1"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>125.20113202220769</v>
      </c>
      <c r="O245" s="141">
        <f ca="1"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>19.440477127195198</v>
      </c>
      <c r="P245" s="141">
        <f ca="1"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>16.378431146627605</v>
      </c>
      <c r="Q245" s="142">
        <f ca="1"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>82.757393778761042</v>
      </c>
      <c r="R245" s="142">
        <f ca="1"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>0</v>
      </c>
      <c r="S245" s="142">
        <f ca="1"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>56.562499999999993</v>
      </c>
    </row>
    <row r="246" spans="2:19" ht="14.1" customHeight="1" x14ac:dyDescent="0.2">
      <c r="B246" s="138" t="str">
        <f>IF((IF($X$1=1,'X1'!B205,(IF($X$1=2,'X2'!B205,(IF($X$1=3,'X3'!B205,(IF($X$1=4,'X4'!B205,(IF($X$1=5,'X5'!B205,'X6'!B205))))))))))="","",(IF($X$1=1,'X1'!B205,(IF($X$1=2,'X2'!B205,(IF($X$1=3,'X3'!B205,(IF($X$1=4,'X4'!B205,(IF($X$1=5,'X5'!B205,'X6'!B205)))))))))))</f>
        <v>FTV UN Equity</v>
      </c>
      <c r="C246" s="138" t="str">
        <f ca="1"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>Fortive Corp</v>
      </c>
      <c r="D246" s="138" t="str">
        <f ca="1"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>Industrials</v>
      </c>
      <c r="E246" s="139">
        <f ca="1"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>73.03</v>
      </c>
      <c r="F246" s="139">
        <f ca="1"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>80</v>
      </c>
      <c r="G246" s="139">
        <f ca="1"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>9.5440230042448384</v>
      </c>
      <c r="H246" s="139">
        <f ca="1"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>24389.31153639</v>
      </c>
      <c r="I246" s="140">
        <f ca="1"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>9</v>
      </c>
      <c r="J246" s="140">
        <f ca="1"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>0</v>
      </c>
      <c r="K246" s="140">
        <f ca="1"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>18</v>
      </c>
      <c r="L246" s="141">
        <f ca="1"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>20.741266685600682</v>
      </c>
      <c r="M246" s="141">
        <f ca="1"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>19.183083793012873</v>
      </c>
      <c r="N246" s="142">
        <f ca="1"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>31.18431687376053</v>
      </c>
      <c r="O246" s="141">
        <f ca="1"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>15.484031987518776</v>
      </c>
      <c r="P246" s="141">
        <f ca="1"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>14.541742508038585</v>
      </c>
      <c r="Q246" s="142">
        <f ca="1"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>45.563368260508177</v>
      </c>
      <c r="R246" s="142">
        <f ca="1"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>0.4066821854032589</v>
      </c>
      <c r="S246" s="142">
        <f ca="1"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>4.0243902439024426</v>
      </c>
    </row>
    <row r="247" spans="2:19" ht="14.1" customHeight="1" x14ac:dyDescent="0.2">
      <c r="B247" s="138" t="str">
        <f>IF((IF($X$1=1,'X1'!B206,(IF($X$1=2,'X2'!B206,(IF($X$1=3,'X3'!B206,(IF($X$1=4,'X4'!B206,(IF($X$1=5,'X5'!B206,'X6'!B206))))))))))="","",(IF($X$1=1,'X1'!B206,(IF($X$1=2,'X2'!B206,(IF($X$1=3,'X3'!B206,(IF($X$1=4,'X4'!B206,(IF($X$1=5,'X5'!B206,'X6'!B206)))))))))))</f>
        <v>GD UN Equity</v>
      </c>
      <c r="C247" s="138" t="str">
        <f ca="1"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>General Dynamics Corp</v>
      </c>
      <c r="D247" s="138" t="str">
        <f ca="1"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>Industrials</v>
      </c>
      <c r="E247" s="139">
        <f ca="1"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>168.58</v>
      </c>
      <c r="F247" s="139">
        <f ca="1"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>200</v>
      </c>
      <c r="G247" s="139">
        <f ca="1"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>18.63803535413453</v>
      </c>
      <c r="H247" s="139">
        <f ca="1"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>49924.925697900006</v>
      </c>
      <c r="I247" s="140">
        <f ca="1"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>13</v>
      </c>
      <c r="J247" s="140">
        <f ca="1"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>2</v>
      </c>
      <c r="K247" s="140">
        <f ca="1"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>22</v>
      </c>
      <c r="L247" s="141">
        <f ca="1"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>14.047162736438631</v>
      </c>
      <c r="M247" s="141">
        <f ca="1"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>12.70192887281495</v>
      </c>
      <c r="N247" s="142">
        <f ca="1"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>-11.154536724916575</v>
      </c>
      <c r="O247" s="141">
        <f ca="1"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>11.18468701294929</v>
      </c>
      <c r="P247" s="141">
        <f ca="1"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>10.42744853001158</v>
      </c>
      <c r="Q247" s="142">
        <f ca="1"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>5.1457860495773167</v>
      </c>
      <c r="R247" s="142">
        <f ca="1"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>2.3543718116027996</v>
      </c>
      <c r="S247" s="142">
        <f ca="1"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>19.36</v>
      </c>
    </row>
    <row r="248" spans="2:19" ht="14.1" customHeight="1" x14ac:dyDescent="0.2">
      <c r="B248" s="138" t="str">
        <f>IF((IF($X$1=1,'X1'!B207,(IF($X$1=2,'X2'!B207,(IF($X$1=3,'X3'!B207,(IF($X$1=4,'X4'!B207,(IF($X$1=5,'X5'!B207,'X6'!B207))))))))))="","",(IF($X$1=1,'X1'!B207,(IF($X$1=2,'X2'!B207,(IF($X$1=3,'X3'!B207,(IF($X$1=4,'X4'!B207,(IF($X$1=5,'X5'!B207,'X6'!B207)))))))))))</f>
        <v>GE UN Equity</v>
      </c>
      <c r="C248" s="138" t="str">
        <f ca="1"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>General Electric Co</v>
      </c>
      <c r="D248" s="138" t="str">
        <f ca="1"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>Industrials</v>
      </c>
      <c r="E248" s="139">
        <f ca="1"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>9.06</v>
      </c>
      <c r="F248" s="139">
        <f ca="1"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>11</v>
      </c>
      <c r="G248" s="139">
        <f ca="1"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>21.41280353200883</v>
      </c>
      <c r="H248" s="139">
        <f ca="1"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>78804.921900000001</v>
      </c>
      <c r="I248" s="140">
        <f ca="1"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>10</v>
      </c>
      <c r="J248" s="140">
        <f ca="1"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>2</v>
      </c>
      <c r="K248" s="140">
        <f ca="1"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>22</v>
      </c>
      <c r="L248" s="141">
        <f ca="1"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>11.212871287128714</v>
      </c>
      <c r="M248" s="141">
        <f ca="1"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>10.30716723549488</v>
      </c>
      <c r="N248" s="142">
        <f ca="1"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>-29.080856907520904</v>
      </c>
      <c r="O248" s="141">
        <f ca="1"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>9.7773717624086256</v>
      </c>
      <c r="P248" s="141">
        <f ca="1"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>9.5082663751595486</v>
      </c>
      <c r="Q248" s="142">
        <f ca="1"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>-8.0842013489379028</v>
      </c>
      <c r="R248" s="142">
        <f ca="1"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>0.44150110375275936</v>
      </c>
      <c r="S248" s="142">
        <f ca="1"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>-16.296296296296301</v>
      </c>
    </row>
    <row r="249" spans="2:19" ht="14.1" customHeight="1" x14ac:dyDescent="0.2">
      <c r="B249" s="138" t="str">
        <f>IF((IF($X$1=1,'X1'!B208,(IF($X$1=2,'X2'!B208,(IF($X$1=3,'X3'!B208,(IF($X$1=4,'X4'!B208,(IF($X$1=5,'X5'!B208,'X6'!B208))))))))))="","",(IF($X$1=1,'X1'!B208,(IF($X$1=2,'X2'!B208,(IF($X$1=3,'X3'!B208,(IF($X$1=4,'X4'!B208,(IF($X$1=5,'X5'!B208,'X6'!B208)))))))))))</f>
        <v>GILD UW Equity</v>
      </c>
      <c r="C249" s="138" t="str">
        <f ca="1"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>Gilead Sciences Inc</v>
      </c>
      <c r="D249" s="138" t="str">
        <f ca="1"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>Health Care</v>
      </c>
      <c r="E249" s="139">
        <f ca="1"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>69.180000000000007</v>
      </c>
      <c r="F249" s="139">
        <f ca="1"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>86</v>
      </c>
      <c r="G249" s="139">
        <f ca="1"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>24.313385371494633</v>
      </c>
      <c r="H249" s="139">
        <f ca="1"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>89492.60475816</v>
      </c>
      <c r="I249" s="140">
        <f ca="1"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>18</v>
      </c>
      <c r="J249" s="140">
        <f ca="1"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>0</v>
      </c>
      <c r="K249" s="140">
        <f ca="1"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>28</v>
      </c>
      <c r="L249" s="141">
        <f ca="1"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>10.227675931401539</v>
      </c>
      <c r="M249" s="141">
        <f ca="1"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>9.8336886993603425</v>
      </c>
      <c r="N249" s="142">
        <f ca="1"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>-35.312018277139444</v>
      </c>
      <c r="O249" s="141">
        <f ca="1"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>6.9851372094349422</v>
      </c>
      <c r="P249" s="141">
        <f ca="1"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>6.8509287644777963</v>
      </c>
      <c r="Q249" s="142">
        <f ca="1"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>-34.33363475438739</v>
      </c>
      <c r="R249" s="142">
        <f ca="1"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>3.5747325816710025</v>
      </c>
      <c r="S249" s="142">
        <f ca="1"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>-3.9887640449438178</v>
      </c>
    </row>
    <row r="250" spans="2:19" ht="14.1" customHeight="1" x14ac:dyDescent="0.2">
      <c r="B250" s="138" t="str">
        <f>IF((IF($X$1=1,'X1'!B209,(IF($X$1=2,'X2'!B209,(IF($X$1=3,'X3'!B209,(IF($X$1=4,'X4'!B209,(IF($X$1=5,'X5'!B209,'X6'!B209))))))))))="","",(IF($X$1=1,'X1'!B209,(IF($X$1=2,'X2'!B209,(IF($X$1=3,'X3'!B209,(IF($X$1=4,'X4'!B209,(IF($X$1=5,'X5'!B209,'X6'!B209)))))))))))</f>
        <v>GIS UN Equity</v>
      </c>
      <c r="C250" s="138" t="str">
        <f ca="1"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>General Mills Inc</v>
      </c>
      <c r="D250" s="138" t="str">
        <f ca="1"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>Consumer Staples</v>
      </c>
      <c r="E250" s="139">
        <f ca="1"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>43.47</v>
      </c>
      <c r="F250" s="139">
        <f ca="1"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>43</v>
      </c>
      <c r="G250" s="139">
        <f ca="1"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>-1.0812054290315176</v>
      </c>
      <c r="H250" s="139">
        <f ca="1"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>25940.675421989999</v>
      </c>
      <c r="I250" s="140">
        <f ca="1"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>4</v>
      </c>
      <c r="J250" s="140">
        <f ca="1"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>1</v>
      </c>
      <c r="K250" s="140">
        <f ca="1"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>19</v>
      </c>
      <c r="L250" s="141">
        <f ca="1"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>14.17345940658624</v>
      </c>
      <c r="M250" s="141">
        <f ca="1"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>13.474891506509609</v>
      </c>
      <c r="N250" s="142">
        <f ca="1"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>-10.355735829682589</v>
      </c>
      <c r="O250" s="141">
        <f ca="1"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>11.879353390627468</v>
      </c>
      <c r="P250" s="141">
        <f ca="1"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>11.504900611099369</v>
      </c>
      <c r="Q250" s="142">
        <f ca="1"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>11.676254201133073</v>
      </c>
      <c r="R250" s="142">
        <f ca="1"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>4.5364619277662754</v>
      </c>
      <c r="S250" s="142">
        <f ca="1"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>-12.911392405063287</v>
      </c>
    </row>
    <row r="251" spans="2:19" ht="14.1" customHeight="1" x14ac:dyDescent="0.2">
      <c r="B251" s="138" t="str">
        <f>IF((IF($X$1=1,'X1'!B210,(IF($X$1=2,'X2'!B210,(IF($X$1=3,'X3'!B210,(IF($X$1=4,'X4'!B210,(IF($X$1=5,'X5'!B210,'X6'!B210))))))))))="","",(IF($X$1=1,'X1'!B210,(IF($X$1=2,'X2'!B210,(IF($X$1=3,'X3'!B210,(IF($X$1=4,'X4'!B210,(IF($X$1=5,'X5'!B210,'X6'!B210)))))))))))</f>
        <v>GLW UN Equity</v>
      </c>
      <c r="C251" s="138" t="str">
        <f ca="1"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>Corning Inc</v>
      </c>
      <c r="D251" s="138" t="str">
        <f ca="1"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>Information Technology</v>
      </c>
      <c r="E251" s="139">
        <f ca="1"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>30.63</v>
      </c>
      <c r="F251" s="139">
        <f ca="1"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>35</v>
      </c>
      <c r="G251" s="139">
        <f ca="1"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>14.267058439438474</v>
      </c>
      <c r="H251" s="139">
        <f ca="1"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>24516.224126699999</v>
      </c>
      <c r="I251" s="140">
        <f ca="1"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>6</v>
      </c>
      <c r="J251" s="140">
        <f ca="1"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>0</v>
      </c>
      <c r="K251" s="140">
        <f ca="1"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>13</v>
      </c>
      <c r="L251" s="141">
        <f ca="1"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>14.861717612809315</v>
      </c>
      <c r="M251" s="141">
        <f ca="1"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>13.803515096890491</v>
      </c>
      <c r="N251" s="142">
        <f ca="1"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>-6.0026418752610162</v>
      </c>
      <c r="O251" s="141">
        <f ca="1"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>8.2902691466083152</v>
      </c>
      <c r="P251" s="141">
        <f ca="1"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>8.0481210833775894</v>
      </c>
      <c r="Q251" s="142">
        <f ca="1"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>-22.064259377711927</v>
      </c>
      <c r="R251" s="142">
        <f ca="1"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>2.6118184786157363</v>
      </c>
      <c r="S251" s="142">
        <f ca="1"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>16.530612244897974</v>
      </c>
    </row>
    <row r="252" spans="2:19" ht="14.1" customHeight="1" x14ac:dyDescent="0.2">
      <c r="B252" s="138" t="str">
        <f>IF((IF($X$1=1,'X1'!B211,(IF($X$1=2,'X2'!B211,(IF($X$1=3,'X3'!B211,(IF($X$1=4,'X4'!B211,(IF($X$1=5,'X5'!B211,'X6'!B211))))))))))="","",(IF($X$1=1,'X1'!B211,(IF($X$1=2,'X2'!B211,(IF($X$1=3,'X3'!B211,(IF($X$1=4,'X4'!B211,(IF($X$1=5,'X5'!B211,'X6'!B211)))))))))))</f>
        <v>GM UN Equity</v>
      </c>
      <c r="C252" s="138" t="str">
        <f ca="1"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>General Motors Co</v>
      </c>
      <c r="D252" s="138" t="str">
        <f ca="1"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>Consumer Discretionary</v>
      </c>
      <c r="E252" s="139">
        <f ca="1"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>38.61</v>
      </c>
      <c r="F252" s="139">
        <f ca="1"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>47</v>
      </c>
      <c r="G252" s="139">
        <f ca="1"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>21.73012173012172</v>
      </c>
      <c r="H252" s="139">
        <f ca="1"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>54494.294270129998</v>
      </c>
      <c r="I252" s="140">
        <f ca="1"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>16</v>
      </c>
      <c r="J252" s="140">
        <f ca="1"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>1</v>
      </c>
      <c r="K252" s="140">
        <f ca="1"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>23</v>
      </c>
      <c r="L252" s="141">
        <f ca="1"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>6.2014134275618371</v>
      </c>
      <c r="M252" s="141">
        <f ca="1"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>6.3016157989228008</v>
      </c>
      <c r="N252" s="142">
        <f ca="1"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>-60.777314303988703</v>
      </c>
      <c r="O252" s="141">
        <f ca="1"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>3.1368066378485016</v>
      </c>
      <c r="P252" s="141">
        <f ca="1"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>3.2832535182535354</v>
      </c>
      <c r="Q252" s="142">
        <f ca="1"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>-70.511289297567771</v>
      </c>
      <c r="R252" s="142">
        <f ca="1"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>3.9704739704739707</v>
      </c>
      <c r="S252" s="142">
        <f ca="1"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>-26.606060606060598</v>
      </c>
    </row>
    <row r="253" spans="2:19" ht="14.1" customHeight="1" x14ac:dyDescent="0.2">
      <c r="B253" s="138" t="str">
        <f>IF((IF($X$1=1,'X1'!B212,(IF($X$1=2,'X2'!B212,(IF($X$1=3,'X3'!B212,(IF($X$1=4,'X4'!B212,(IF($X$1=5,'X5'!B212,'X6'!B212))))))))))="","",(IF($X$1=1,'X1'!B212,(IF($X$1=2,'X2'!B212,(IF($X$1=3,'X3'!B212,(IF($X$1=4,'X4'!B212,(IF($X$1=5,'X5'!B212,'X6'!B212)))))))))))</f>
        <v>GOOG UW Equity</v>
      </c>
      <c r="C253" s="138" t="str">
        <f ca="1"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>Alphabet Inc</v>
      </c>
      <c r="D253" s="138" t="str">
        <f ca="1"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>Communication Services</v>
      </c>
      <c r="E253" s="139">
        <f ca="1"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>1098.26</v>
      </c>
      <c r="F253" s="139">
        <f ca="1"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>1350</v>
      </c>
      <c r="G253" s="139">
        <f ca="1"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>22.9217125270883</v>
      </c>
      <c r="H253" s="139">
        <f ca="1"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>766717.08303175995</v>
      </c>
      <c r="I253" s="140">
        <f ca="1"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>14</v>
      </c>
      <c r="J253" s="140">
        <f ca="1"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>0</v>
      </c>
      <c r="K253" s="140">
        <f ca="1"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>16</v>
      </c>
      <c r="L253" s="141">
        <f ca="1"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>19.667275527380824</v>
      </c>
      <c r="M253" s="141">
        <f ca="1"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>16.630224106602057</v>
      </c>
      <c r="N253" s="142">
        <f ca="1"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>24.391540012290335</v>
      </c>
      <c r="O253" s="141">
        <f ca="1"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>11.087123956973512</v>
      </c>
      <c r="P253" s="141">
        <f ca="1"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>9.4303968312341944</v>
      </c>
      <c r="Q253" s="142">
        <f ca="1"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>4.2286084657884082</v>
      </c>
      <c r="R253" s="142">
        <f ca="1"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>0</v>
      </c>
      <c r="S253" s="142" t="str">
        <f ca="1"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/>
      </c>
    </row>
    <row r="254" spans="2:19" ht="14.1" customHeight="1" x14ac:dyDescent="0.2">
      <c r="B254" s="138" t="str">
        <f>IF((IF($X$1=1,'X1'!B213,(IF($X$1=2,'X2'!B213,(IF($X$1=3,'X3'!B213,(IF($X$1=4,'X4'!B213,(IF($X$1=5,'X5'!B213,'X6'!B213))))))))))="","",(IF($X$1=1,'X1'!B213,(IF($X$1=2,'X2'!B213,(IF($X$1=3,'X3'!B213,(IF($X$1=4,'X4'!B213,(IF($X$1=5,'X5'!B213,'X6'!B213)))))))))))</f>
        <v>GOOGL UW Equity</v>
      </c>
      <c r="C254" s="138" t="str">
        <f ca="1"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>Alphabet Inc</v>
      </c>
      <c r="D254" s="138" t="str">
        <f ca="1"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>Communication Services</v>
      </c>
      <c r="E254" s="139">
        <f ca="1"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>1107.3</v>
      </c>
      <c r="F254" s="139">
        <f ca="1"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>1355</v>
      </c>
      <c r="G254" s="139">
        <f ca="1"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>22.369728167614934</v>
      </c>
      <c r="H254" s="139">
        <f ca="1"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>766717.08303175995</v>
      </c>
      <c r="I254" s="140">
        <f ca="1"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>40</v>
      </c>
      <c r="J254" s="140">
        <f ca="1"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>0</v>
      </c>
      <c r="K254" s="140">
        <f ca="1"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>42</v>
      </c>
      <c r="L254" s="141">
        <f ca="1"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>19.829160846674547</v>
      </c>
      <c r="M254" s="141">
        <f ca="1"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>16.76711084191399</v>
      </c>
      <c r="N254" s="142">
        <f ca="1"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>25.415431915583842</v>
      </c>
      <c r="O254" s="141">
        <f ca="1"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>11.087123956973512</v>
      </c>
      <c r="P254" s="141">
        <f ca="1"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>9.4303968312341944</v>
      </c>
      <c r="Q254" s="142">
        <f ca="1"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>4.2286084657884082</v>
      </c>
      <c r="R254" s="142">
        <f ca="1"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>0</v>
      </c>
      <c r="S254" s="142">
        <f ca="1"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>12.047179359962877</v>
      </c>
    </row>
    <row r="255" spans="2:19" ht="14.1" customHeight="1" x14ac:dyDescent="0.2">
      <c r="B255" s="138" t="str">
        <f>IF((IF($X$1=1,'X1'!B214,(IF($X$1=2,'X2'!B214,(IF($X$1=3,'X3'!B214,(IF($X$1=4,'X4'!B214,(IF($X$1=5,'X5'!B214,'X6'!B214))))))))))="","",(IF($X$1=1,'X1'!B214,(IF($X$1=2,'X2'!B214,(IF($X$1=3,'X3'!B214,(IF($X$1=4,'X4'!B214,(IF($X$1=5,'X5'!B214,'X6'!B214)))))))))))</f>
        <v>GPC UN Equity</v>
      </c>
      <c r="C255" s="138" t="str">
        <f ca="1"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>Genuine Parts Co</v>
      </c>
      <c r="D255" s="138" t="str">
        <f ca="1"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>Consumer Discretionary</v>
      </c>
      <c r="E255" s="139">
        <f ca="1"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>97.93</v>
      </c>
      <c r="F255" s="139">
        <f ca="1"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>105</v>
      </c>
      <c r="G255" s="139">
        <f ca="1"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>7.2194424588992057</v>
      </c>
      <c r="H255" s="139">
        <f ca="1"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>14372.135604890002</v>
      </c>
      <c r="I255" s="140">
        <f ca="1"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>1</v>
      </c>
      <c r="J255" s="140">
        <f ca="1"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>1</v>
      </c>
      <c r="K255" s="140">
        <f ca="1"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>11</v>
      </c>
      <c r="L255" s="141">
        <f ca="1"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>16.436723732796242</v>
      </c>
      <c r="M255" s="141">
        <f ca="1"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>15.661282584359508</v>
      </c>
      <c r="N255" s="142">
        <f ca="1"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>3.9589532893157697</v>
      </c>
      <c r="O255" s="141">
        <f ca="1"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>10.990832666055166</v>
      </c>
      <c r="P255" s="141">
        <f ca="1"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>10.236021703089676</v>
      </c>
      <c r="Q255" s="142">
        <f ca="1"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>3.3233865796850282</v>
      </c>
      <c r="R255" s="142">
        <f ca="1"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>3.0562646788522412</v>
      </c>
      <c r="S255" s="142">
        <f ca="1"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>18.035714285714281</v>
      </c>
    </row>
    <row r="256" spans="2:19" ht="14.1" customHeight="1" x14ac:dyDescent="0.2">
      <c r="B256" s="138" t="str">
        <f>IF((IF($X$1=1,'X1'!B215,(IF($X$1=2,'X2'!B215,(IF($X$1=3,'X3'!B215,(IF($X$1=4,'X4'!B215,(IF($X$1=5,'X5'!B215,'X6'!B215))))))))))="","",(IF($X$1=1,'X1'!B215,(IF($X$1=2,'X2'!B215,(IF($X$1=3,'X3'!B215,(IF($X$1=4,'X4'!B215,(IF($X$1=5,'X5'!B215,'X6'!B215)))))))))))</f>
        <v>GPN UN Equity</v>
      </c>
      <c r="C256" s="138" t="str">
        <f ca="1"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>Global Payments Inc</v>
      </c>
      <c r="D256" s="138" t="str">
        <f ca="1"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>Information Technology</v>
      </c>
      <c r="E256" s="139">
        <f ca="1"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>114.59</v>
      </c>
      <c r="F256" s="139">
        <f ca="1"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>133.5</v>
      </c>
      <c r="G256" s="139">
        <f ca="1"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>16.502312592721879</v>
      </c>
      <c r="H256" s="139">
        <f ca="1"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>18129.589053169999</v>
      </c>
      <c r="I256" s="140">
        <f ca="1"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>26</v>
      </c>
      <c r="J256" s="140">
        <f ca="1"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>1</v>
      </c>
      <c r="K256" s="140">
        <f ca="1"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>34</v>
      </c>
      <c r="L256" s="141">
        <f ca="1"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>18.974995860241762</v>
      </c>
      <c r="M256" s="141">
        <f ca="1"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>16.407502863688432</v>
      </c>
      <c r="N256" s="142">
        <f ca="1"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>20.013011130913959</v>
      </c>
      <c r="O256" s="141">
        <f ca="1"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>14.352472189596154</v>
      </c>
      <c r="P256" s="141">
        <f ca="1"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>13.044199087616999</v>
      </c>
      <c r="Q256" s="142">
        <f ca="1"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>34.925721960980539</v>
      </c>
      <c r="R256" s="142">
        <f ca="1"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>3.577973645169736E-2</v>
      </c>
      <c r="S256" s="142">
        <f ca="1"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>23.6448598130841</v>
      </c>
    </row>
    <row r="257" spans="2:19" ht="14.1" customHeight="1" x14ac:dyDescent="0.2">
      <c r="B257" s="138" t="str">
        <f>IF((IF($X$1=1,'X1'!B216,(IF($X$1=2,'X2'!B216,(IF($X$1=3,'X3'!B216,(IF($X$1=4,'X4'!B216,(IF($X$1=5,'X5'!B216,'X6'!B216))))))))))="","",(IF($X$1=1,'X1'!B216,(IF($X$1=2,'X2'!B216,(IF($X$1=3,'X3'!B216,(IF($X$1=4,'X4'!B216,(IF($X$1=5,'X5'!B216,'X6'!B216)))))))))))</f>
        <v>GPS UN Equity</v>
      </c>
      <c r="C257" s="138" t="str">
        <f ca="1"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>Gap Inc/The</v>
      </c>
      <c r="D257" s="138" t="str">
        <f ca="1"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>Consumer Discretionary</v>
      </c>
      <c r="E257" s="139">
        <f ca="1"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>26.01</v>
      </c>
      <c r="F257" s="139">
        <f ca="1"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>28</v>
      </c>
      <c r="G257" s="139">
        <f ca="1"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>7.65090349865436</v>
      </c>
      <c r="H257" s="139">
        <f ca="1"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>9921.1008889800014</v>
      </c>
      <c r="I257" s="140">
        <f ca="1"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>4</v>
      </c>
      <c r="J257" s="140">
        <f ca="1"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>4</v>
      </c>
      <c r="K257" s="140">
        <f ca="1"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>27</v>
      </c>
      <c r="L257" s="141">
        <f ca="1"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>10.112752721617419</v>
      </c>
      <c r="M257" s="141">
        <f ca="1"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>9.8262183604080082</v>
      </c>
      <c r="N257" s="142">
        <f ca="1"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>-36.038884335852053</v>
      </c>
      <c r="O257" s="141">
        <f ca="1"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>5.2133509002612435</v>
      </c>
      <c r="P257" s="141">
        <f ca="1"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>5.0839520300481267</v>
      </c>
      <c r="Q257" s="142">
        <f ca="1"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>-50.989967110783255</v>
      </c>
      <c r="R257" s="142">
        <f ca="1"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>3.725490196078431</v>
      </c>
      <c r="S257" s="142">
        <f ca="1"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>33.269230769230781</v>
      </c>
    </row>
    <row r="258" spans="2:19" ht="14.1" customHeight="1" x14ac:dyDescent="0.2">
      <c r="B258" s="138" t="str">
        <f>IF((IF($X$1=1,'X1'!B217,(IF($X$1=2,'X2'!B217,(IF($X$1=3,'X3'!B217,(IF($X$1=4,'X4'!B217,(IF($X$1=5,'X5'!B217,'X6'!B217))))))))))="","",(IF($X$1=1,'X1'!B217,(IF($X$1=2,'X2'!B217,(IF($X$1=3,'X3'!B217,(IF($X$1=4,'X4'!B217,(IF($X$1=5,'X5'!B217,'X6'!B217)))))))))))</f>
        <v>GRMN UW Equity</v>
      </c>
      <c r="C258" s="138" t="str">
        <f ca="1"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>Garmin Ltd</v>
      </c>
      <c r="D258" s="138" t="str">
        <f ca="1"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>Consumer Discretionary</v>
      </c>
      <c r="E258" s="139">
        <f ca="1"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>67.900000000000006</v>
      </c>
      <c r="F258" s="139">
        <f ca="1"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>70</v>
      </c>
      <c r="G258" s="139">
        <f ca="1"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>3.0927835051546282</v>
      </c>
      <c r="H258" s="139">
        <f ca="1"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>12820.131100000001</v>
      </c>
      <c r="I258" s="140">
        <f ca="1"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>2</v>
      </c>
      <c r="J258" s="140">
        <f ca="1"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>3</v>
      </c>
      <c r="K258" s="140">
        <f ca="1"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>10</v>
      </c>
      <c r="L258" s="141">
        <f ca="1"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>19.366799771819739</v>
      </c>
      <c r="M258" s="141">
        <f ca="1"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>18.466140875713897</v>
      </c>
      <c r="N258" s="142">
        <f ca="1"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>22.491091629464567</v>
      </c>
      <c r="O258" s="141">
        <f ca="1"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>11.691961363636363</v>
      </c>
      <c r="P258" s="141">
        <f ca="1"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>11.444856507230256</v>
      </c>
      <c r="Q258" s="142">
        <f ca="1"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>9.9146061590742018</v>
      </c>
      <c r="R258" s="142">
        <f ca="1"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>3.1620029455081</v>
      </c>
      <c r="S258" s="142">
        <f ca="1"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>1.2658227848101276</v>
      </c>
    </row>
    <row r="259" spans="2:19" ht="14.1" customHeight="1" x14ac:dyDescent="0.2">
      <c r="B259" s="138" t="str">
        <f>IF((IF($X$1=1,'X1'!B218,(IF($X$1=2,'X2'!B218,(IF($X$1=3,'X3'!B218,(IF($X$1=4,'X4'!B218,(IF($X$1=5,'X5'!B218,'X6'!B218))))))))))="","",(IF($X$1=1,'X1'!B218,(IF($X$1=2,'X2'!B218,(IF($X$1=3,'X3'!B218,(IF($X$1=4,'X4'!B218,(IF($X$1=5,'X5'!B218,'X6'!B218)))))))))))</f>
        <v>GS UN Equity</v>
      </c>
      <c r="C259" s="138" t="str">
        <f ca="1"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>Goldman Sachs Group Inc/The</v>
      </c>
      <c r="D259" s="138" t="str">
        <f ca="1"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>Financials</v>
      </c>
      <c r="E259" s="139">
        <f ca="1"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>202.54</v>
      </c>
      <c r="F259" s="139">
        <f ca="1"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>223.5</v>
      </c>
      <c r="G259" s="139">
        <f ca="1"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>10.348573121358751</v>
      </c>
      <c r="H259" s="139">
        <f ca="1"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>78296.932298779997</v>
      </c>
      <c r="I259" s="140">
        <f ca="1"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>12</v>
      </c>
      <c r="J259" s="140">
        <f ca="1"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>1</v>
      </c>
      <c r="K259" s="140">
        <f ca="1"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>28</v>
      </c>
      <c r="L259" s="141">
        <f ca="1"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>8.2947006306822839</v>
      </c>
      <c r="M259" s="141">
        <f ca="1"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>7.668193692499905</v>
      </c>
      <c r="N259" s="142">
        <f ca="1"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>-47.537696110728497</v>
      </c>
      <c r="O259" s="141" t="str">
        <f ca="1"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>NA</v>
      </c>
      <c r="P259" s="141" t="str">
        <f ca="1"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>NA</v>
      </c>
      <c r="Q259" s="142" t="str">
        <f ca="1"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2">
        <f ca="1"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>1.6816431322207961</v>
      </c>
      <c r="S259" s="142">
        <f ca="1"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>-13.326596864650073</v>
      </c>
    </row>
    <row r="260" spans="2:19" ht="14.1" customHeight="1" x14ac:dyDescent="0.2">
      <c r="B260" s="138" t="str">
        <f>IF((IF($X$1=1,'X1'!B219,(IF($X$1=2,'X2'!B219,(IF($X$1=3,'X3'!B219,(IF($X$1=4,'X4'!B219,(IF($X$1=5,'X5'!B219,'X6'!B219))))))))))="","",(IF($X$1=1,'X1'!B219,(IF($X$1=2,'X2'!B219,(IF($X$1=3,'X3'!B219,(IF($X$1=4,'X4'!B219,(IF($X$1=5,'X5'!B219,'X6'!B219)))))))))))</f>
        <v>GT UW Equity</v>
      </c>
      <c r="C260" s="138" t="str">
        <f ca="1"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>Goodyear Tire &amp; Rubber Co/The</v>
      </c>
      <c r="D260" s="138" t="str">
        <f ca="1"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>Consumer Discretionary</v>
      </c>
      <c r="E260" s="139">
        <f ca="1"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>20.58</v>
      </c>
      <c r="F260" s="139">
        <f ca="1"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>26</v>
      </c>
      <c r="G260" s="139">
        <f ca="1"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>26.336248785228378</v>
      </c>
      <c r="H260" s="139">
        <f ca="1"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>4795.1399999999994</v>
      </c>
      <c r="I260" s="140">
        <f ca="1"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>5</v>
      </c>
      <c r="J260" s="140">
        <f ca="1"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>1</v>
      </c>
      <c r="K260" s="140">
        <f ca="1"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>11</v>
      </c>
      <c r="L260" s="141">
        <f ca="1"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>7.0527758738862225</v>
      </c>
      <c r="M260" s="141">
        <f ca="1"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>5.6631810676940004</v>
      </c>
      <c r="N260" s="142">
        <f ca="1"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>-55.392619018691882</v>
      </c>
      <c r="O260" s="141">
        <f ca="1"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>5.4685489199256176</v>
      </c>
      <c r="P260" s="141">
        <f ca="1"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>4.8059105720492399</v>
      </c>
      <c r="Q260" s="142">
        <f ca="1"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>-48.590883761840217</v>
      </c>
      <c r="R260" s="142">
        <f ca="1"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>2.8814382896015549</v>
      </c>
      <c r="S260" s="142">
        <f ca="1"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>-27.777777777777779</v>
      </c>
    </row>
    <row r="261" spans="2:19" ht="14.1" customHeight="1" x14ac:dyDescent="0.2">
      <c r="B261" s="138" t="str">
        <f>IF((IF($X$1=1,'X1'!B220,(IF($X$1=2,'X2'!B220,(IF($X$1=3,'X3'!B220,(IF($X$1=4,'X4'!B220,(IF($X$1=5,'X5'!B220,'X6'!B220))))))))))="","",(IF($X$1=1,'X1'!B220,(IF($X$1=2,'X2'!B220,(IF($X$1=3,'X3'!B220,(IF($X$1=4,'X4'!B220,(IF($X$1=5,'X5'!B220,'X6'!B220)))))))))))</f>
        <v>GWW UN Equity</v>
      </c>
      <c r="C261" s="138" t="str">
        <f ca="1"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>WW Grainger Inc</v>
      </c>
      <c r="D261" s="138" t="str">
        <f ca="1"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>Industrials</v>
      </c>
      <c r="E261" s="139">
        <f ca="1"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>305.39</v>
      </c>
      <c r="F261" s="139">
        <f ca="1"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>300</v>
      </c>
      <c r="G261" s="139">
        <f ca="1"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>-1.7649562854055389</v>
      </c>
      <c r="H261" s="139">
        <f ca="1"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>17199.706195569997</v>
      </c>
      <c r="I261" s="140">
        <f ca="1"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>2</v>
      </c>
      <c r="J261" s="140">
        <f ca="1"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>3</v>
      </c>
      <c r="K261" s="140">
        <f ca="1"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>23</v>
      </c>
      <c r="L261" s="141">
        <f ca="1"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>16.916301999667645</v>
      </c>
      <c r="M261" s="141">
        <f ca="1"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>15.491807436716886</v>
      </c>
      <c r="N261" s="142">
        <f ca="1"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>6.9921888327699966</v>
      </c>
      <c r="O261" s="141">
        <f ca="1"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>10.895595908328561</v>
      </c>
      <c r="P261" s="141">
        <f ca="1"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>10.269536466258291</v>
      </c>
      <c r="Q261" s="142">
        <f ca="1"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>2.4280782227874775</v>
      </c>
      <c r="R261" s="142">
        <f ca="1"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>1.8798912865516226</v>
      </c>
      <c r="S261" s="142">
        <f ca="1"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>22.312925170068031</v>
      </c>
    </row>
    <row r="262" spans="2:19" ht="14.1" customHeight="1" x14ac:dyDescent="0.2">
      <c r="B262" s="138" t="str">
        <f>IF((IF($X$1=1,'X1'!B221,(IF($X$1=2,'X2'!B221,(IF($X$1=3,'X3'!B221,(IF($X$1=4,'X4'!B221,(IF($X$1=5,'X5'!B221,'X6'!B221))))))))))="","",(IF($X$1=1,'X1'!B221,(IF($X$1=2,'X2'!B221,(IF($X$1=3,'X3'!B221,(IF($X$1=4,'X4'!B221,(IF($X$1=5,'X5'!B221,'X6'!B221)))))))))))</f>
        <v>HAL UN Equity</v>
      </c>
      <c r="C262" s="138" t="str">
        <f ca="1"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>Halliburton Co</v>
      </c>
      <c r="D262" s="138" t="str">
        <f ca="1"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>Energy</v>
      </c>
      <c r="E262" s="139">
        <f ca="1"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>32.25</v>
      </c>
      <c r="F262" s="139">
        <f ca="1"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>40</v>
      </c>
      <c r="G262" s="139">
        <f ca="1"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>24.031007751937985</v>
      </c>
      <c r="H262" s="139">
        <f ca="1"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>28252.492239750001</v>
      </c>
      <c r="I262" s="140">
        <f ca="1"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>30</v>
      </c>
      <c r="J262" s="140">
        <f ca="1"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>0</v>
      </c>
      <c r="K262" s="140">
        <f ca="1"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>33</v>
      </c>
      <c r="L262" s="141">
        <f ca="1"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>18.598615916955019</v>
      </c>
      <c r="M262" s="141">
        <f ca="1"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>12.220538082607048</v>
      </c>
      <c r="N262" s="142">
        <f ca="1"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>17.632484112314174</v>
      </c>
      <c r="O262" s="141">
        <f ca="1"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>8.8111153156334936</v>
      </c>
      <c r="P262" s="141">
        <f ca="1"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>6.9645479960172718</v>
      </c>
      <c r="Q262" s="142">
        <f ca="1"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>-17.167852371448944</v>
      </c>
      <c r="R262" s="142">
        <f ca="1"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>2.2604651162790694</v>
      </c>
      <c r="S262" s="142">
        <f ca="1"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>-30.566037735849061</v>
      </c>
    </row>
    <row r="263" spans="2:19" ht="14.1" customHeight="1" x14ac:dyDescent="0.2">
      <c r="B263" s="138" t="str">
        <f>IF((IF($X$1=1,'X1'!B222,(IF($X$1=2,'X2'!B222,(IF($X$1=3,'X3'!B222,(IF($X$1=4,'X4'!B222,(IF($X$1=5,'X5'!B222,'X6'!B222))))))))))="","",(IF($X$1=1,'X1'!B222,(IF($X$1=2,'X2'!B222,(IF($X$1=3,'X3'!B222,(IF($X$1=4,'X4'!B222,(IF($X$1=5,'X5'!B222,'X6'!B222)))))))))))</f>
        <v>HAS UW Equity</v>
      </c>
      <c r="C263" s="138" t="str">
        <f ca="1"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>Hasbro Inc</v>
      </c>
      <c r="D263" s="138" t="str">
        <f ca="1"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>Consumer Discretionary</v>
      </c>
      <c r="E263" s="139">
        <f ca="1"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>88.85</v>
      </c>
      <c r="F263" s="139">
        <f ca="1"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>103.5</v>
      </c>
      <c r="G263" s="139">
        <f ca="1"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>16.488463702870003</v>
      </c>
      <c r="H263" s="139">
        <f ca="1"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>11240.189420299999</v>
      </c>
      <c r="I263" s="140">
        <f ca="1"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>9</v>
      </c>
      <c r="J263" s="140">
        <f ca="1"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>1</v>
      </c>
      <c r="K263" s="140">
        <f ca="1"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>16</v>
      </c>
      <c r="L263" s="141">
        <f ca="1"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>17.699203187250994</v>
      </c>
      <c r="M263" s="141">
        <f ca="1"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>16.508732813080638</v>
      </c>
      <c r="N263" s="142">
        <f ca="1"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>11.943880502791204</v>
      </c>
      <c r="O263" s="141">
        <f ca="1"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>11.670408886787994</v>
      </c>
      <c r="P263" s="141">
        <f ca="1"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>11.211455158776317</v>
      </c>
      <c r="Q263" s="142">
        <f ca="1"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>9.711994130958157</v>
      </c>
      <c r="R263" s="142">
        <f ca="1"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>3.0928531232414183</v>
      </c>
      <c r="S263" s="142">
        <f ca="1"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>-27.086956521739125</v>
      </c>
    </row>
    <row r="264" spans="2:19" ht="14.1" customHeight="1" x14ac:dyDescent="0.2">
      <c r="B264" s="138" t="str">
        <f>IF((IF($X$1=1,'X1'!B223,(IF($X$1=2,'X2'!B223,(IF($X$1=3,'X3'!B223,(IF($X$1=4,'X4'!B223,(IF($X$1=5,'X5'!B223,'X6'!B223))))))))))="","",(IF($X$1=1,'X1'!B223,(IF($X$1=2,'X2'!B223,(IF($X$1=3,'X3'!B223,(IF($X$1=4,'X4'!B223,(IF($X$1=5,'X5'!B223,'X6'!B223)))))))))))</f>
        <v>HBAN UW Equity</v>
      </c>
      <c r="C264" s="138" t="str">
        <f ca="1"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>Huntington Bancshares Inc/OH</v>
      </c>
      <c r="D264" s="138" t="str">
        <f ca="1"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>Financials</v>
      </c>
      <c r="E264" s="139">
        <f ca="1"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>13.59</v>
      </c>
      <c r="F264" s="139">
        <f ca="1"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>15.5</v>
      </c>
      <c r="G264" s="139">
        <f ca="1"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>14.054451802796164</v>
      </c>
      <c r="H264" s="139">
        <f ca="1"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>14426.182629809999</v>
      </c>
      <c r="I264" s="140">
        <f ca="1"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>10</v>
      </c>
      <c r="J264" s="140">
        <f ca="1"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>0</v>
      </c>
      <c r="K264" s="140">
        <f ca="1"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>23</v>
      </c>
      <c r="L264" s="141">
        <f ca="1"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>9.9487554904831619</v>
      </c>
      <c r="M264" s="141">
        <f ca="1"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>9.2386131883072728</v>
      </c>
      <c r="N264" s="142">
        <f ca="1"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>-37.07613365440362</v>
      </c>
      <c r="O264" s="141" t="str">
        <f ca="1"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>NA</v>
      </c>
      <c r="P264" s="141" t="str">
        <f ca="1"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>NA</v>
      </c>
      <c r="Q264" s="142" t="str">
        <f ca="1"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2">
        <f ca="1"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>4.370860927152318</v>
      </c>
      <c r="S264" s="142">
        <f ca="1"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>24.23076923076923</v>
      </c>
    </row>
    <row r="265" spans="2:19" ht="14.1" customHeight="1" x14ac:dyDescent="0.2">
      <c r="B265" s="138" t="str">
        <f>IF((IF($X$1=1,'X1'!B224,(IF($X$1=2,'X2'!B224,(IF($X$1=3,'X3'!B224,(IF($X$1=4,'X4'!B224,(IF($X$1=5,'X5'!B224,'X6'!B224))))))))))="","",(IF($X$1=1,'X1'!B224,(IF($X$1=2,'X2'!B224,(IF($X$1=3,'X3'!B224,(IF($X$1=4,'X4'!B224,(IF($X$1=5,'X5'!B224,'X6'!B224)))))))))))</f>
        <v>HBI UN Equity</v>
      </c>
      <c r="C265" s="138" t="str">
        <f ca="1"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>Hanesbrands Inc</v>
      </c>
      <c r="D265" s="138" t="str">
        <f ca="1"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>Consumer Discretionary</v>
      </c>
      <c r="E265" s="139">
        <f ca="1"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>14.84</v>
      </c>
      <c r="F265" s="139">
        <f ca="1"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>17</v>
      </c>
      <c r="G265" s="139">
        <f ca="1"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>14.555256064690036</v>
      </c>
      <c r="H265" s="139">
        <f ca="1"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>5353.27337188</v>
      </c>
      <c r="I265" s="140">
        <f ca="1"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>7</v>
      </c>
      <c r="J265" s="140">
        <f ca="1"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>0</v>
      </c>
      <c r="K265" s="140">
        <f ca="1"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>17</v>
      </c>
      <c r="L265" s="141">
        <f ca="1"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>8.253615127919911</v>
      </c>
      <c r="M265" s="141">
        <f ca="1"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>8.0477223427331879</v>
      </c>
      <c r="N265" s="142">
        <f ca="1"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>-47.797553606174461</v>
      </c>
      <c r="O265" s="141">
        <f ca="1"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>8.4537729469604876</v>
      </c>
      <c r="P265" s="141">
        <f ca="1"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>8.6861765901381336</v>
      </c>
      <c r="Q265" s="142">
        <f ca="1"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>-20.527181443370235</v>
      </c>
      <c r="R265" s="142">
        <f ca="1"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>4.2722371967654986</v>
      </c>
      <c r="S265" s="142">
        <f ca="1"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>-9.8076923076923048</v>
      </c>
    </row>
    <row r="266" spans="2:19" ht="14.1" customHeight="1" x14ac:dyDescent="0.2">
      <c r="B266" s="138" t="str">
        <f>IF((IF($X$1=1,'X1'!B225,(IF($X$1=2,'X2'!B225,(IF($X$1=3,'X3'!B225,(IF($X$1=4,'X4'!B225,(IF($X$1=5,'X5'!B225,'X6'!B225))))))))))="","",(IF($X$1=1,'X1'!B225,(IF($X$1=2,'X2'!B225,(IF($X$1=3,'X3'!B225,(IF($X$1=4,'X4'!B225,(IF($X$1=5,'X5'!B225,'X6'!B225)))))))))))</f>
        <v>HCA UN Equity</v>
      </c>
      <c r="C266" s="138" t="str">
        <f ca="1"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>HCA Healthcare Inc</v>
      </c>
      <c r="D266" s="138" t="str">
        <f ca="1"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>Health Care</v>
      </c>
      <c r="E266" s="139">
        <f ca="1"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>134.54</v>
      </c>
      <c r="F266" s="139">
        <f ca="1"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>150</v>
      </c>
      <c r="G266" s="139">
        <f ca="1"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>11.491006392151037</v>
      </c>
      <c r="H266" s="139">
        <f ca="1"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>46303.353669999997</v>
      </c>
      <c r="I266" s="140">
        <f ca="1"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>19</v>
      </c>
      <c r="J266" s="140">
        <f ca="1"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>2</v>
      </c>
      <c r="K266" s="140">
        <f ca="1"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>28</v>
      </c>
      <c r="L266" s="141">
        <f ca="1"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>13.251255786467052</v>
      </c>
      <c r="M266" s="141">
        <f ca="1"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>11.911465250110668</v>
      </c>
      <c r="N266" s="142">
        <f ca="1"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>-16.188487211633252</v>
      </c>
      <c r="O266" s="141">
        <f ca="1"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>8.5596706343718267</v>
      </c>
      <c r="P266" s="141">
        <f ca="1"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>8.1408755556120429</v>
      </c>
      <c r="Q266" s="142">
        <f ca="1"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>-19.531651074857802</v>
      </c>
      <c r="R266" s="142">
        <f ca="1"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>0.85699420246766767</v>
      </c>
      <c r="S266" s="142">
        <f ca="1"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>19.624413145539915</v>
      </c>
    </row>
    <row r="267" spans="2:19" ht="14.1" customHeight="1" x14ac:dyDescent="0.2">
      <c r="B267" s="138" t="str">
        <f>IF((IF($X$1=1,'X1'!B226,(IF($X$1=2,'X2'!B226,(IF($X$1=3,'X3'!B226,(IF($X$1=4,'X4'!B226,(IF($X$1=5,'X5'!B226,'X6'!B226))))))))))="","",(IF($X$1=1,'X1'!B226,(IF($X$1=2,'X2'!B226,(IF($X$1=3,'X3'!B226,(IF($X$1=4,'X4'!B226,(IF($X$1=5,'X5'!B226,'X6'!B226)))))))))))</f>
        <v>HCP UN Equity</v>
      </c>
      <c r="C267" s="138" t="str">
        <f ca="1"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>HCP Inc</v>
      </c>
      <c r="D267" s="138" t="str">
        <f ca="1"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>Real Estate</v>
      </c>
      <c r="E267" s="139">
        <f ca="1"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>29.88</v>
      </c>
      <c r="F267" s="139">
        <f ca="1"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>29.25</v>
      </c>
      <c r="G267" s="139">
        <f ca="1"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>-2.1084337349397519</v>
      </c>
      <c r="H267" s="139">
        <f ca="1"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>14267.238144839999</v>
      </c>
      <c r="I267" s="140">
        <f ca="1"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>8</v>
      </c>
      <c r="J267" s="140">
        <f ca="1"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>0</v>
      </c>
      <c r="K267" s="140">
        <f ca="1"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>21</v>
      </c>
      <c r="L267" s="141" t="str">
        <f ca="1"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>NA</v>
      </c>
      <c r="M267" s="141" t="str">
        <f ca="1"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>NA</v>
      </c>
      <c r="N267" s="142" t="str">
        <f ca="1"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1">
        <f ca="1"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>20.838207799790801</v>
      </c>
      <c r="P267" s="141">
        <f ca="1"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>19.246280357142854</v>
      </c>
      <c r="Q267" s="142">
        <f ca="1"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>95.897277808194929</v>
      </c>
      <c r="R267" s="142">
        <f ca="1"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>4.9799196787148601</v>
      </c>
      <c r="S267" s="142">
        <f ca="1"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>-8.618127786032689</v>
      </c>
    </row>
    <row r="268" spans="2:19" ht="14.1" customHeight="1" x14ac:dyDescent="0.2">
      <c r="B268" s="138" t="str">
        <f>IF((IF($X$1=1,'X1'!B227,(IF($X$1=2,'X2'!B227,(IF($X$1=3,'X3'!B227,(IF($X$1=4,'X4'!B227,(IF($X$1=5,'X5'!B227,'X6'!B227))))))))))="","",(IF($X$1=1,'X1'!B227,(IF($X$1=2,'X2'!B227,(IF($X$1=3,'X3'!B227,(IF($X$1=4,'X4'!B227,(IF($X$1=5,'X5'!B227,'X6'!B227)))))))))))</f>
        <v>HD UN Equity</v>
      </c>
      <c r="C268" s="138" t="str">
        <f ca="1"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>Home Depot Inc/The</v>
      </c>
      <c r="D268" s="138" t="str">
        <f ca="1"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>Consumer Discretionary</v>
      </c>
      <c r="E268" s="139">
        <f ca="1"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>179.58</v>
      </c>
      <c r="F268" s="139">
        <f ca="1"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>200</v>
      </c>
      <c r="G268" s="139">
        <f ca="1"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>11.370976723465853</v>
      </c>
      <c r="H268" s="139">
        <f ca="1"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>202840.59406331999</v>
      </c>
      <c r="I268" s="140">
        <f ca="1"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>24</v>
      </c>
      <c r="J268" s="140">
        <f ca="1"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>0</v>
      </c>
      <c r="K268" s="140">
        <f ca="1"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>34</v>
      </c>
      <c r="L268" s="141">
        <f ca="1"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>18.324489795918367</v>
      </c>
      <c r="M268" s="141">
        <f ca="1"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>17.455287713841368</v>
      </c>
      <c r="N268" s="142">
        <f ca="1"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>15.89869183865269</v>
      </c>
      <c r="O268" s="141">
        <f ca="1"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>12.782936047790905</v>
      </c>
      <c r="P268" s="141">
        <f ca="1"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>12.218640708595286</v>
      </c>
      <c r="Q268" s="142">
        <f ca="1"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>20.170717089385381</v>
      </c>
      <c r="R268" s="142">
        <f ca="1"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>2.2964695400378656</v>
      </c>
      <c r="S268" s="142">
        <f ca="1"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>27.477098385172056</v>
      </c>
    </row>
    <row r="269" spans="2:19" ht="14.1" customHeight="1" x14ac:dyDescent="0.2">
      <c r="B269" s="138" t="str">
        <f>IF((IF($X$1=1,'X1'!B228,(IF($X$1=2,'X2'!B228,(IF($X$1=3,'X3'!B228,(IF($X$1=4,'X4'!B228,(IF($X$1=5,'X5'!B228,'X6'!B228))))))))))="","",(IF($X$1=1,'X1'!B228,(IF($X$1=2,'X2'!B228,(IF($X$1=3,'X3'!B228,(IF($X$1=4,'X4'!B228,(IF($X$1=5,'X5'!B228,'X6'!B228)))))))))))</f>
        <v>HES UN Equity</v>
      </c>
      <c r="C269" s="138" t="str">
        <f ca="1"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>Hess Corp</v>
      </c>
      <c r="D269" s="138" t="str">
        <f ca="1"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>Energy</v>
      </c>
      <c r="E269" s="139">
        <f ca="1"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>52.81</v>
      </c>
      <c r="F269" s="139">
        <f ca="1"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>61.5</v>
      </c>
      <c r="G269" s="139">
        <f ca="1"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>16.455216814997154</v>
      </c>
      <c r="H269" s="139">
        <f ca="1"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>15645.12811216</v>
      </c>
      <c r="I269" s="140">
        <f ca="1"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>13</v>
      </c>
      <c r="J269" s="140">
        <f ca="1"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>2</v>
      </c>
      <c r="K269" s="140">
        <f ca="1"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>25</v>
      </c>
      <c r="L269" s="141" t="str">
        <f ca="1"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>NA</v>
      </c>
      <c r="M269" s="141" t="str">
        <f ca="1"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>NA</v>
      </c>
      <c r="N269" s="142" t="str">
        <f ca="1"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1">
        <f ca="1"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>8.4984549625676937</v>
      </c>
      <c r="P269" s="141">
        <f ca="1"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>6.3461940340296454</v>
      </c>
      <c r="Q269" s="142">
        <f ca="1"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>-20.107131633495378</v>
      </c>
      <c r="R269" s="142">
        <f ca="1"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>1.9238780533989772</v>
      </c>
      <c r="S269" s="142">
        <f ca="1"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>65.445544554455452</v>
      </c>
    </row>
    <row r="270" spans="2:19" ht="14.1" customHeight="1" x14ac:dyDescent="0.2">
      <c r="B270" s="138" t="str">
        <f>IF((IF($X$1=1,'X1'!B229,(IF($X$1=2,'X2'!B229,(IF($X$1=3,'X3'!B229,(IF($X$1=4,'X4'!B229,(IF($X$1=5,'X5'!B229,'X6'!B229))))))))))="","",(IF($X$1=1,'X1'!B229,(IF($X$1=2,'X2'!B229,(IF($X$1=3,'X3'!B229,(IF($X$1=4,'X4'!B229,(IF($X$1=5,'X5'!B229,'X6'!B229)))))))))))</f>
        <v>HFC UN Equity</v>
      </c>
      <c r="C270" s="138" t="str">
        <f ca="1"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>HollyFrontier Corp</v>
      </c>
      <c r="D270" s="138" t="str">
        <f ca="1"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>Energy</v>
      </c>
      <c r="E270" s="139">
        <f ca="1"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>55.97</v>
      </c>
      <c r="F270" s="139">
        <f ca="1"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>67</v>
      </c>
      <c r="G270" s="139">
        <f ca="1"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>19.706985885295691</v>
      </c>
      <c r="H270" s="139">
        <f ca="1"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>9698.0703884099985</v>
      </c>
      <c r="I270" s="140">
        <f ca="1"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>5</v>
      </c>
      <c r="J270" s="140">
        <f ca="1"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>3</v>
      </c>
      <c r="K270" s="140">
        <f ca="1"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>18</v>
      </c>
      <c r="L270" s="141">
        <f ca="1"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>8.7289457267623209</v>
      </c>
      <c r="M270" s="141">
        <f ca="1"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>8.5372178157413057</v>
      </c>
      <c r="N270" s="142">
        <f ca="1"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>-44.791183703914491</v>
      </c>
      <c r="O270" s="141">
        <f ca="1"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>5.6927089297659021</v>
      </c>
      <c r="P270" s="141">
        <f ca="1"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>5.5220773115910173</v>
      </c>
      <c r="Q270" s="142">
        <f ca="1"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>-46.483584701236225</v>
      </c>
      <c r="R270" s="142">
        <f ca="1"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>2.4155797748793999</v>
      </c>
      <c r="S270" s="142">
        <f ca="1"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>181.71428571428575</v>
      </c>
    </row>
    <row r="271" spans="2:19" ht="14.1" customHeight="1" x14ac:dyDescent="0.2">
      <c r="B271" s="138" t="str">
        <f>IF((IF($X$1=1,'X1'!B230,(IF($X$1=2,'X2'!B230,(IF($X$1=3,'X3'!B230,(IF($X$1=4,'X4'!B230,(IF($X$1=5,'X5'!B230,'X6'!B230))))))))))="","",(IF($X$1=1,'X1'!B230,(IF($X$1=2,'X2'!B230,(IF($X$1=3,'X3'!B230,(IF($X$1=4,'X4'!B230,(IF($X$1=5,'X5'!B230,'X6'!B230)))))))))))</f>
        <v>HIG UN Equity</v>
      </c>
      <c r="C271" s="138" t="str">
        <f ca="1"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>Hartford Financial Services Gr</v>
      </c>
      <c r="D271" s="138" t="str">
        <f ca="1"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>Financials</v>
      </c>
      <c r="E271" s="139">
        <f ca="1"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>46.68</v>
      </c>
      <c r="F271" s="139">
        <f ca="1"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>56</v>
      </c>
      <c r="G271" s="139">
        <f ca="1"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>19.965724078834612</v>
      </c>
      <c r="H271" s="139">
        <f ca="1"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>16745.741350920001</v>
      </c>
      <c r="I271" s="140">
        <f ca="1"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>12</v>
      </c>
      <c r="J271" s="140">
        <f ca="1"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>0</v>
      </c>
      <c r="K271" s="140">
        <f ca="1"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>21</v>
      </c>
      <c r="L271" s="141">
        <f ca="1"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>9.407496977025394</v>
      </c>
      <c r="M271" s="141">
        <f ca="1"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>8.674967478163909</v>
      </c>
      <c r="N271" s="142">
        <f ca="1"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>-40.499484282712082</v>
      </c>
      <c r="O271" s="141" t="str">
        <f ca="1"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>NA</v>
      </c>
      <c r="P271" s="141" t="str">
        <f ca="1"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>NA</v>
      </c>
      <c r="Q271" s="142" t="str">
        <f ca="1"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2">
        <f ca="1"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>2.6670951156812341</v>
      </c>
      <c r="S271" s="142">
        <f ca="1"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>-25.67901234567902</v>
      </c>
    </row>
    <row r="272" spans="2:19" ht="14.1" customHeight="1" x14ac:dyDescent="0.2">
      <c r="B272" s="138" t="str">
        <f>IF((IF($X$1=1,'X1'!B231,(IF($X$1=2,'X2'!B231,(IF($X$1=3,'X3'!B231,(IF($X$1=4,'X4'!B231,(IF($X$1=5,'X5'!B231,'X6'!B231))))))))))="","",(IF($X$1=1,'X1'!B231,(IF($X$1=2,'X2'!B231,(IF($X$1=3,'X3'!B231,(IF($X$1=4,'X4'!B231,(IF($X$1=5,'X5'!B231,'X6'!B231)))))))))))</f>
        <v>HII UN Equity</v>
      </c>
      <c r="C272" s="138" t="str">
        <f ca="1"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>Huntington Ingalls Industries</v>
      </c>
      <c r="D272" s="138" t="str">
        <f ca="1"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>Industrials</v>
      </c>
      <c r="E272" s="139">
        <f ca="1"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>200.29</v>
      </c>
      <c r="F272" s="139">
        <f ca="1"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>248</v>
      </c>
      <c r="G272" s="139">
        <f ca="1"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>23.820460332517857</v>
      </c>
      <c r="H272" s="139">
        <f ca="1"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>8603.3151446800002</v>
      </c>
      <c r="I272" s="140">
        <f ca="1"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>8</v>
      </c>
      <c r="J272" s="140">
        <f ca="1"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>2</v>
      </c>
      <c r="K272" s="140">
        <f ca="1"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>15</v>
      </c>
      <c r="L272" s="141">
        <f ca="1"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>12.758137460984775</v>
      </c>
      <c r="M272" s="141">
        <f ca="1"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>12.555005328151443</v>
      </c>
      <c r="N272" s="142">
        <f ca="1"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>-19.30736088732997</v>
      </c>
      <c r="O272" s="141">
        <f ca="1"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>9.2441760828625235</v>
      </c>
      <c r="P272" s="141">
        <f ca="1"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>9.3638338886085748</v>
      </c>
      <c r="Q272" s="142">
        <f ca="1"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>-13.096704495356315</v>
      </c>
      <c r="R272" s="142">
        <f ca="1"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>1.6406210994058616</v>
      </c>
      <c r="S272" s="142">
        <f ca="1"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>44.469453376205806</v>
      </c>
    </row>
    <row r="273" spans="2:19" ht="14.1" customHeight="1" x14ac:dyDescent="0.2">
      <c r="B273" s="138" t="str">
        <f>IF((IF($X$1=1,'X1'!B232,(IF($X$1=2,'X2'!B232,(IF($X$1=3,'X3'!B232,(IF($X$1=4,'X4'!B232,(IF($X$1=5,'X5'!B232,'X6'!B232))))))))))="","",(IF($X$1=1,'X1'!B232,(IF($X$1=2,'X2'!B232,(IF($X$1=3,'X3'!B232,(IF($X$1=4,'X4'!B232,(IF($X$1=5,'X5'!B232,'X6'!B232)))))))))))</f>
        <v>HLT UN Equity</v>
      </c>
      <c r="C273" s="138" t="str">
        <f ca="1"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>Hilton Worldwide Holdings Inc</v>
      </c>
      <c r="D273" s="138" t="str">
        <f ca="1"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>Consumer Discretionary</v>
      </c>
      <c r="E273" s="139">
        <f ca="1"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>73.08</v>
      </c>
      <c r="F273" s="139">
        <f ca="1"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>82</v>
      </c>
      <c r="G273" s="139">
        <f ca="1"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>12.205801860974287</v>
      </c>
      <c r="H273" s="139">
        <f ca="1"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>21673.335234599999</v>
      </c>
      <c r="I273" s="140">
        <f ca="1"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>19</v>
      </c>
      <c r="J273" s="140">
        <f ca="1"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>0</v>
      </c>
      <c r="K273" s="140">
        <f ca="1"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>25</v>
      </c>
      <c r="L273" s="141">
        <f ca="1"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>23.082754264055591</v>
      </c>
      <c r="M273" s="141">
        <f ca="1"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>19.555793417179554</v>
      </c>
      <c r="N273" s="142">
        <f ca="1"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>45.993752242587306</v>
      </c>
      <c r="O273" s="141">
        <f ca="1"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>12.728027827787779</v>
      </c>
      <c r="P273" s="141">
        <f ca="1"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>11.85989932955405</v>
      </c>
      <c r="Q273" s="142">
        <f ca="1"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>19.654532063722385</v>
      </c>
      <c r="R273" s="142">
        <f ca="1"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>0.91133004926108385</v>
      </c>
      <c r="S273" s="142">
        <f ca="1"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>28.333333333333339</v>
      </c>
    </row>
    <row r="274" spans="2:19" ht="14.1" customHeight="1" x14ac:dyDescent="0.2">
      <c r="B274" s="138" t="str">
        <f>IF((IF($X$1=1,'X1'!B233,(IF($X$1=2,'X2'!B233,(IF($X$1=3,'X3'!B233,(IF($X$1=4,'X4'!B233,(IF($X$1=5,'X5'!B233,'X6'!B233))))))))))="","",(IF($X$1=1,'X1'!B233,(IF($X$1=2,'X2'!B233,(IF($X$1=3,'X3'!B233,(IF($X$1=4,'X4'!B233,(IF($X$1=5,'X5'!B233,'X6'!B233)))))))))))</f>
        <v>HOG UN Equity</v>
      </c>
      <c r="C274" s="138" t="str">
        <f ca="1"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>Harley-Davidson Inc</v>
      </c>
      <c r="D274" s="138" t="str">
        <f ca="1"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>Consumer Discretionary</v>
      </c>
      <c r="E274" s="139">
        <f ca="1"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>37.43</v>
      </c>
      <c r="F274" s="139">
        <f ca="1"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>42</v>
      </c>
      <c r="G274" s="139">
        <f ca="1"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>12.209457654288002</v>
      </c>
      <c r="H274" s="139">
        <f ca="1"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>6094.8298325000005</v>
      </c>
      <c r="I274" s="140">
        <f ca="1"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>6</v>
      </c>
      <c r="J274" s="140">
        <f ca="1"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>1</v>
      </c>
      <c r="K274" s="140">
        <f ca="1"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>22</v>
      </c>
      <c r="L274" s="141">
        <f ca="1"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>10.240766073871407</v>
      </c>
      <c r="M274" s="141">
        <f ca="1"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>9.4139839034205224</v>
      </c>
      <c r="N274" s="142">
        <f ca="1"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>-35.229225773493468</v>
      </c>
      <c r="O274" s="141">
        <f ca="1"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>11.822107291114962</v>
      </c>
      <c r="P274" s="141">
        <f ca="1"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>11.572998701452013</v>
      </c>
      <c r="Q274" s="142">
        <f ca="1"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>11.138091074659728</v>
      </c>
      <c r="R274" s="142">
        <f ca="1"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>4.0796152818594713</v>
      </c>
      <c r="S274" s="142">
        <f ca="1"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>-38.645666114757823</v>
      </c>
    </row>
    <row r="275" spans="2:19" ht="14.1" customHeight="1" x14ac:dyDescent="0.2">
      <c r="B275" s="138" t="str">
        <f>IF((IF($X$1=1,'X1'!B234,(IF($X$1=2,'X2'!B234,(IF($X$1=3,'X3'!B234,(IF($X$1=4,'X4'!B234,(IF($X$1=5,'X5'!B234,'X6'!B234))))))))))="","",(IF($X$1=1,'X1'!B234,(IF($X$1=2,'X2'!B234,(IF($X$1=3,'X3'!B234,(IF($X$1=4,'X4'!B234,(IF($X$1=5,'X5'!B234,'X6'!B234)))))))))))</f>
        <v>HOLX UW Equity</v>
      </c>
      <c r="C275" s="138" t="str">
        <f ca="1"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>Hologic Inc</v>
      </c>
      <c r="D275" s="138" t="str">
        <f ca="1"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>Health Care</v>
      </c>
      <c r="E275" s="139">
        <f ca="1"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>44.12</v>
      </c>
      <c r="F275" s="139">
        <f ca="1"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>45.5</v>
      </c>
      <c r="G275" s="139">
        <f ca="1"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>3.1278331822302885</v>
      </c>
      <c r="H275" s="139">
        <f ca="1"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>12842.59788732</v>
      </c>
      <c r="I275" s="140">
        <f ca="1"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>9</v>
      </c>
      <c r="J275" s="140">
        <f ca="1"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>1</v>
      </c>
      <c r="K275" s="140">
        <f ca="1"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>21</v>
      </c>
      <c r="L275" s="141">
        <f ca="1"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>18.345114345114343</v>
      </c>
      <c r="M275" s="141">
        <f ca="1"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>16.839694656488547</v>
      </c>
      <c r="N275" s="142">
        <f ca="1"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>16.029137941010639</v>
      </c>
      <c r="O275" s="141">
        <f ca="1"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>14.157806392694065</v>
      </c>
      <c r="P275" s="141">
        <f ca="1"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>13.382743865119384</v>
      </c>
      <c r="Q275" s="142">
        <f ca="1"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>33.095694155236856</v>
      </c>
      <c r="R275" s="142">
        <f ca="1"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>0</v>
      </c>
      <c r="S275" s="142">
        <f ca="1"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>3.6363636363636389</v>
      </c>
    </row>
    <row r="276" spans="2:19" ht="14.1" customHeight="1" x14ac:dyDescent="0.2">
      <c r="B276" s="138" t="str">
        <f>IF((IF($X$1=1,'X1'!B235,(IF($X$1=2,'X2'!B235,(IF($X$1=3,'X3'!B235,(IF($X$1=4,'X4'!B235,(IF($X$1=5,'X5'!B235,'X6'!B235))))))))))="","",(IF($X$1=1,'X1'!B235,(IF($X$1=2,'X2'!B235,(IF($X$1=3,'X3'!B235,(IF($X$1=4,'X4'!B235,(IF($X$1=5,'X5'!B235,'X6'!B235)))))))))))</f>
        <v>HON UN Equity</v>
      </c>
      <c r="C276" s="138" t="str">
        <f ca="1"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>Honeywell International Inc</v>
      </c>
      <c r="D276" s="138" t="str">
        <f ca="1"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>Industrials</v>
      </c>
      <c r="E276" s="139">
        <f ca="1"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>141.85</v>
      </c>
      <c r="F276" s="139">
        <f ca="1"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>160.92596435546875</v>
      </c>
      <c r="G276" s="139">
        <f ca="1"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>13.447983331313896</v>
      </c>
      <c r="H276" s="139">
        <f ca="1"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>105009.89578055</v>
      </c>
      <c r="I276" s="140">
        <f ca="1"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>19</v>
      </c>
      <c r="J276" s="140">
        <f ca="1"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>0</v>
      </c>
      <c r="K276" s="140">
        <f ca="1"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>26</v>
      </c>
      <c r="L276" s="141">
        <f ca="1"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>17.971620423159763</v>
      </c>
      <c r="M276" s="141">
        <f ca="1"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>16.431136337310317</v>
      </c>
      <c r="N276" s="142">
        <f ca="1"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>13.666864423640156</v>
      </c>
      <c r="O276" s="141">
        <f ca="1"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>12.668047485731551</v>
      </c>
      <c r="P276" s="141">
        <f ca="1"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>11.867924418134953</v>
      </c>
      <c r="Q276" s="142">
        <f ca="1"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>19.090664679170377</v>
      </c>
      <c r="R276" s="142">
        <f ca="1"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>2.3405005287275293</v>
      </c>
      <c r="S276" s="142">
        <f ca="1"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>2.270270270270272</v>
      </c>
    </row>
    <row r="277" spans="2:19" ht="14.1" customHeight="1" x14ac:dyDescent="0.2">
      <c r="B277" s="138" t="str">
        <f>IF((IF($X$1=1,'X1'!B236,(IF($X$1=2,'X2'!B236,(IF($X$1=3,'X3'!B236,(IF($X$1=4,'X4'!B236,(IF($X$1=5,'X5'!B236,'X6'!B236))))))))))="","",(IF($X$1=1,'X1'!B236,(IF($X$1=2,'X2'!B236,(IF($X$1=3,'X3'!B236,(IF($X$1=4,'X4'!B236,(IF($X$1=5,'X5'!B236,'X6'!B236)))))))))))</f>
        <v>HP UN Equity</v>
      </c>
      <c r="C277" s="138" t="str">
        <f ca="1"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>Helmerich &amp; Payne Inc</v>
      </c>
      <c r="D277" s="138" t="str">
        <f ca="1"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>Energy</v>
      </c>
      <c r="E277" s="139">
        <f ca="1"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>54.14</v>
      </c>
      <c r="F277" s="139">
        <f ca="1"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>63.5</v>
      </c>
      <c r="G277" s="139">
        <f ca="1"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>17.288511267085326</v>
      </c>
      <c r="H277" s="139">
        <f ca="1"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>5903.3423326800003</v>
      </c>
      <c r="I277" s="140">
        <f ca="1"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>14</v>
      </c>
      <c r="J277" s="140">
        <f ca="1"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>4</v>
      </c>
      <c r="K277" s="140">
        <f ca="1"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>28</v>
      </c>
      <c r="L277" s="141">
        <f ca="1"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>38.126760563380287</v>
      </c>
      <c r="M277" s="141">
        <f ca="1"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>25.830152671755723</v>
      </c>
      <c r="N277" s="142">
        <f ca="1"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>141.14404944172412</v>
      </c>
      <c r="O277" s="141">
        <f ca="1"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>7.4854954447492164</v>
      </c>
      <c r="P277" s="141">
        <f ca="1"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>6.7792614953300045</v>
      </c>
      <c r="Q277" s="142">
        <f ca="1"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>-29.629832144838463</v>
      </c>
      <c r="R277" s="142">
        <f ca="1"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>5.2530476542297739</v>
      </c>
      <c r="S277" s="142">
        <f ca="1"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>1565</v>
      </c>
    </row>
    <row r="278" spans="2:19" ht="14.1" customHeight="1" x14ac:dyDescent="0.2">
      <c r="B278" s="138" t="str">
        <f>IF((IF($X$1=1,'X1'!B237,(IF($X$1=2,'X2'!B237,(IF($X$1=3,'X3'!B237,(IF($X$1=4,'X4'!B237,(IF($X$1=5,'X5'!B237,'X6'!B237))))))))))="","",(IF($X$1=1,'X1'!B237,(IF($X$1=2,'X2'!B237,(IF($X$1=3,'X3'!B237,(IF($X$1=4,'X4'!B237,(IF($X$1=5,'X5'!B237,'X6'!B237)))))))))))</f>
        <v>HPE UN Equity</v>
      </c>
      <c r="C278" s="138" t="str">
        <f ca="1"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>Hewlett Packard Enterprise Co</v>
      </c>
      <c r="D278" s="138" t="str">
        <f ca="1"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>Information Technology</v>
      </c>
      <c r="E278" s="139">
        <f ca="1"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>14.68</v>
      </c>
      <c r="F278" s="139">
        <f ca="1"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>17</v>
      </c>
      <c r="G278" s="139">
        <f ca="1"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>15.803814713896468</v>
      </c>
      <c r="H278" s="139">
        <f ca="1"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>20532.599279000002</v>
      </c>
      <c r="I278" s="140">
        <f ca="1"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>7</v>
      </c>
      <c r="J278" s="140">
        <f ca="1"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>2</v>
      </c>
      <c r="K278" s="140">
        <f ca="1"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>24</v>
      </c>
      <c r="L278" s="141">
        <f ca="1"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>9.2970234325522476</v>
      </c>
      <c r="M278" s="141">
        <f ca="1"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>8.5398487492728332</v>
      </c>
      <c r="N278" s="142">
        <f ca="1"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>-41.198207108275767</v>
      </c>
      <c r="O278" s="141">
        <f ca="1"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>5.2279915461206095</v>
      </c>
      <c r="P278" s="141">
        <f ca="1"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>5.1249721915285456</v>
      </c>
      <c r="Q278" s="142">
        <f ca="1"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>-50.852332305681045</v>
      </c>
      <c r="R278" s="142">
        <f ca="1"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>3.1811989100817439</v>
      </c>
      <c r="S278" s="142">
        <f ca="1"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>3.2352941176470611</v>
      </c>
    </row>
    <row r="279" spans="2:19" ht="14.1" customHeight="1" x14ac:dyDescent="0.2">
      <c r="B279" s="138" t="str">
        <f>IF((IF($X$1=1,'X1'!B238,(IF($X$1=2,'X2'!B238,(IF($X$1=3,'X3'!B238,(IF($X$1=4,'X4'!B238,(IF($X$1=5,'X5'!B238,'X6'!B238))))))))))="","",(IF($X$1=1,'X1'!B238,(IF($X$1=2,'X2'!B238,(IF($X$1=3,'X3'!B238,(IF($X$1=4,'X4'!B238,(IF($X$1=5,'X5'!B238,'X6'!B238)))))))))))</f>
        <v>HPQ UN Equity</v>
      </c>
      <c r="C279" s="138" t="str">
        <f ca="1"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>HP Inc</v>
      </c>
      <c r="D279" s="138" t="str">
        <f ca="1"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>Information Technology</v>
      </c>
      <c r="E279" s="139">
        <f ca="1"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>21.75</v>
      </c>
      <c r="F279" s="139">
        <f ca="1"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>26</v>
      </c>
      <c r="G279" s="139">
        <f ca="1"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>19.540229885057482</v>
      </c>
      <c r="H279" s="139">
        <f ca="1"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>33788.505527250003</v>
      </c>
      <c r="I279" s="140">
        <f ca="1"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>10</v>
      </c>
      <c r="J279" s="140">
        <f ca="1"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>0</v>
      </c>
      <c r="K279" s="140">
        <f ca="1"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>16</v>
      </c>
      <c r="L279" s="141">
        <f ca="1"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>9.9043715846994527</v>
      </c>
      <c r="M279" s="141">
        <f ca="1"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>9.464751958224543</v>
      </c>
      <c r="N279" s="142">
        <f ca="1"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>-37.356852881858885</v>
      </c>
      <c r="O279" s="141">
        <f ca="1"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>7.2504267359164576</v>
      </c>
      <c r="P279" s="141">
        <f ca="1"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>7.0875732241136573</v>
      </c>
      <c r="Q279" s="142">
        <f ca="1"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>-31.83968246405291</v>
      </c>
      <c r="R279" s="142">
        <f ca="1"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>2.9195402298850577</v>
      </c>
      <c r="S279" s="142">
        <f ca="1"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>8.1250000000000071</v>
      </c>
    </row>
    <row r="280" spans="2:19" ht="14.1" customHeight="1" x14ac:dyDescent="0.2">
      <c r="B280" s="138" t="str">
        <f>IF((IF($X$1=1,'X1'!B239,(IF($X$1=2,'X2'!B239,(IF($X$1=3,'X3'!B239,(IF($X$1=4,'X4'!B239,(IF($X$1=5,'X5'!B239,'X6'!B239))))))))))="","",(IF($X$1=1,'X1'!B239,(IF($X$1=2,'X2'!B239,(IF($X$1=3,'X3'!B239,(IF($X$1=4,'X4'!B239,(IF($X$1=5,'X5'!B239,'X6'!B239)))))))))))</f>
        <v>HRB UN Equity</v>
      </c>
      <c r="C280" s="138" t="str">
        <f ca="1"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>H&amp;R Block Inc</v>
      </c>
      <c r="D280" s="138" t="str">
        <f ca="1"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>Consumer Discretionary</v>
      </c>
      <c r="E280" s="139">
        <f ca="1"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>25.63</v>
      </c>
      <c r="F280" s="139">
        <f ca="1"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>27</v>
      </c>
      <c r="G280" s="139">
        <f ca="1"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>5.3452984783456836</v>
      </c>
      <c r="H280" s="139">
        <f ca="1"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>5267.6778984499997</v>
      </c>
      <c r="I280" s="140">
        <f ca="1"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>3</v>
      </c>
      <c r="J280" s="140">
        <f ca="1"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>1</v>
      </c>
      <c r="K280" s="140">
        <f ca="1"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>10</v>
      </c>
      <c r="L280" s="141">
        <f ca="1"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>13.116683725690891</v>
      </c>
      <c r="M280" s="141">
        <f ca="1"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>12.417635658914728</v>
      </c>
      <c r="N280" s="142">
        <f ca="1"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>-17.039628278898491</v>
      </c>
      <c r="O280" s="141">
        <f ca="1"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>7.8816676116329409</v>
      </c>
      <c r="P280" s="141">
        <f ca="1"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>7.7332058322335007</v>
      </c>
      <c r="Q280" s="142">
        <f ca="1"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>-25.905469196664267</v>
      </c>
      <c r="R280" s="142">
        <f ca="1"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>3.9133827545844717</v>
      </c>
      <c r="S280" s="142">
        <f ca="1"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>54.039845904382219</v>
      </c>
    </row>
    <row r="281" spans="2:19" ht="14.1" customHeight="1" x14ac:dyDescent="0.2">
      <c r="B281" s="138" t="str">
        <f>IF((IF($X$1=1,'X1'!B240,(IF($X$1=2,'X2'!B240,(IF($X$1=3,'X3'!B240,(IF($X$1=4,'X4'!B240,(IF($X$1=5,'X5'!B240,'X6'!B240))))))))))="","",(IF($X$1=1,'X1'!B240,(IF($X$1=2,'X2'!B240,(IF($X$1=3,'X3'!B240,(IF($X$1=4,'X4'!B240,(IF($X$1=5,'X5'!B240,'X6'!B240)))))))))))</f>
        <v>HRL UN Equity</v>
      </c>
      <c r="C281" s="138" t="str">
        <f ca="1"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>Hormel Foods Corp</v>
      </c>
      <c r="D281" s="138" t="str">
        <f ca="1"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>Consumer Staples</v>
      </c>
      <c r="E281" s="139">
        <f ca="1"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>43.84</v>
      </c>
      <c r="F281" s="139">
        <f ca="1"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>39.5</v>
      </c>
      <c r="G281" s="139">
        <f ca="1"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>-9.8996350364963561</v>
      </c>
      <c r="H281" s="139">
        <f ca="1"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>23436.674830400003</v>
      </c>
      <c r="I281" s="140">
        <f ca="1"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>1</v>
      </c>
      <c r="J281" s="140">
        <f ca="1"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>3</v>
      </c>
      <c r="K281" s="140">
        <f ca="1"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>13</v>
      </c>
      <c r="L281" s="141">
        <f ca="1"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>23.930131004366814</v>
      </c>
      <c r="M281" s="141">
        <f ca="1"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>22.459016393442624</v>
      </c>
      <c r="N281" s="142">
        <f ca="1"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>51.353238743458277</v>
      </c>
      <c r="O281" s="141">
        <f ca="1"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>16.633586527621198</v>
      </c>
      <c r="P281" s="141">
        <f ca="1"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>15.541876990352817</v>
      </c>
      <c r="Q281" s="142">
        <f ca="1"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>56.370180787849257</v>
      </c>
      <c r="R281" s="142">
        <f ca="1"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>1.8841240875912408</v>
      </c>
      <c r="S281" s="142">
        <f ca="1"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>4.6628066474416578E-2</v>
      </c>
    </row>
    <row r="282" spans="2:19" ht="14.1" customHeight="1" x14ac:dyDescent="0.2">
      <c r="B282" s="138" t="str">
        <f>IF((IF($X$1=1,'X1'!B241,(IF($X$1=2,'X2'!B241,(IF($X$1=3,'X3'!B241,(IF($X$1=4,'X4'!B241,(IF($X$1=5,'X5'!B241,'X6'!B241))))))))))="","",(IF($X$1=1,'X1'!B241,(IF($X$1=2,'X2'!B241,(IF($X$1=3,'X3'!B241,(IF($X$1=4,'X4'!B241,(IF($X$1=5,'X5'!B241,'X6'!B241)))))))))))</f>
        <v>HRS UN Equity</v>
      </c>
      <c r="C282" s="138" t="str">
        <f ca="1"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>Harris Corp</v>
      </c>
      <c r="D282" s="138" t="str">
        <f ca="1"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>Industrials</v>
      </c>
      <c r="E282" s="139">
        <f ca="1"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>142.78</v>
      </c>
      <c r="F282" s="139">
        <f ca="1"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>177</v>
      </c>
      <c r="G282" s="139">
        <f ca="1"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>23.966942148760339</v>
      </c>
      <c r="H282" s="139">
        <f ca="1"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>16799.338313120003</v>
      </c>
      <c r="I282" s="140">
        <f ca="1"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>12</v>
      </c>
      <c r="J282" s="140">
        <f ca="1"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>0</v>
      </c>
      <c r="K282" s="140">
        <f ca="1"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>13</v>
      </c>
      <c r="L282" s="141">
        <f ca="1"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>18.055134041476986</v>
      </c>
      <c r="M282" s="141">
        <f ca="1"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>15.79599513220489</v>
      </c>
      <c r="N282" s="142">
        <f ca="1"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>14.195071168901595</v>
      </c>
      <c r="O282" s="141">
        <f ca="1"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>13.42720235756385</v>
      </c>
      <c r="P282" s="141">
        <f ca="1"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>12.248111111111111</v>
      </c>
      <c r="Q282" s="142">
        <f ca="1"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>26.2273807660629</v>
      </c>
      <c r="R282" s="142">
        <f ca="1"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>1.8882196386048467</v>
      </c>
      <c r="S282" s="142">
        <f ca="1"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>14.311377245508988</v>
      </c>
    </row>
    <row r="283" spans="2:19" ht="14.1" customHeight="1" x14ac:dyDescent="0.2">
      <c r="B283" s="138" t="str">
        <f>IF((IF($X$1=1,'X1'!B242,(IF($X$1=2,'X2'!B242,(IF($X$1=3,'X3'!B242,(IF($X$1=4,'X4'!B242,(IF($X$1=5,'X5'!B242,'X6'!B242))))))))))="","",(IF($X$1=1,'X1'!B242,(IF($X$1=2,'X2'!B242,(IF($X$1=3,'X3'!B242,(IF($X$1=4,'X4'!B242,(IF($X$1=5,'X5'!B242,'X6'!B242)))))))))))</f>
        <v>HSIC UW Equity</v>
      </c>
      <c r="C283" s="138" t="str">
        <f ca="1"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>Henry Schein Inc</v>
      </c>
      <c r="D283" s="138" t="str">
        <f ca="1"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>Health Care</v>
      </c>
      <c r="E283" s="139">
        <f ca="1"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>79.3</v>
      </c>
      <c r="F283" s="139">
        <f ca="1"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>83</v>
      </c>
      <c r="G283" s="139">
        <f ca="1"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>4.6658259773013855</v>
      </c>
      <c r="H283" s="139">
        <f ca="1"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>12088.308024</v>
      </c>
      <c r="I283" s="140">
        <f ca="1"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>6</v>
      </c>
      <c r="J283" s="140">
        <f ca="1"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>3</v>
      </c>
      <c r="K283" s="140">
        <f ca="1"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>21</v>
      </c>
      <c r="L283" s="141">
        <f ca="1"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>17.649677275762294</v>
      </c>
      <c r="M283" s="141">
        <f ca="1"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>16.48991474318985</v>
      </c>
      <c r="N283" s="142">
        <f ca="1"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>11.630639129220421</v>
      </c>
      <c r="O283" s="141">
        <f ca="1"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>12.779494923421097</v>
      </c>
      <c r="P283" s="141">
        <f ca="1"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>12.28335192777033</v>
      </c>
      <c r="Q283" s="142">
        <f ca="1"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>20.138367527315481</v>
      </c>
      <c r="R283" s="142" t="str">
        <f ca="1"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2">
        <f ca="1"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>14.123711340206189</v>
      </c>
    </row>
    <row r="284" spans="2:19" ht="14.1" customHeight="1" x14ac:dyDescent="0.2">
      <c r="B284" s="138" t="str">
        <f>IF((IF($X$1=1,'X1'!B243,(IF($X$1=2,'X2'!B243,(IF($X$1=3,'X3'!B243,(IF($X$1=4,'X4'!B243,(IF($X$1=5,'X5'!B243,'X6'!B243))))))))))="","",(IF($X$1=1,'X1'!B243,(IF($X$1=2,'X2'!B243,(IF($X$1=3,'X3'!B243,(IF($X$1=4,'X4'!B243,(IF($X$1=5,'X5'!B243,'X6'!B243)))))))))))</f>
        <v>HST UN Equity</v>
      </c>
      <c r="C284" s="138" t="str">
        <f ca="1"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>Host Hotels &amp; Resorts Inc</v>
      </c>
      <c r="D284" s="138" t="str">
        <f ca="1"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>Real Estate</v>
      </c>
      <c r="E284" s="139">
        <f ca="1"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>17.52</v>
      </c>
      <c r="F284" s="139">
        <f ca="1"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>22</v>
      </c>
      <c r="G284" s="139">
        <f ca="1"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>25.570776255707763</v>
      </c>
      <c r="H284" s="139">
        <f ca="1"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>13000.934088960001</v>
      </c>
      <c r="I284" s="140">
        <f ca="1"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>8</v>
      </c>
      <c r="J284" s="140">
        <f ca="1"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>4</v>
      </c>
      <c r="K284" s="140">
        <f ca="1"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>21</v>
      </c>
      <c r="L284" s="141">
        <f ca="1"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>22.233502538071065</v>
      </c>
      <c r="M284" s="141">
        <f ca="1"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>23.422459893048128</v>
      </c>
      <c r="N284" s="142">
        <f ca="1"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>40.622406836547768</v>
      </c>
      <c r="O284" s="141">
        <f ca="1"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>10.640030911491333</v>
      </c>
      <c r="P284" s="141">
        <f ca="1"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>10.713336002669337</v>
      </c>
      <c r="Q284" s="142">
        <f ca="1"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>2.5544969233126658E-2</v>
      </c>
      <c r="R284" s="142">
        <f ca="1"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>4.8858447488584469</v>
      </c>
      <c r="S284" s="142">
        <f ca="1"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>-9.9620554376487238</v>
      </c>
    </row>
    <row r="285" spans="2:19" ht="14.1" customHeight="1" x14ac:dyDescent="0.2">
      <c r="B285" s="138" t="str">
        <f>IF((IF($X$1=1,'X1'!B244,(IF($X$1=2,'X2'!B244,(IF($X$1=3,'X3'!B244,(IF($X$1=4,'X4'!B244,(IF($X$1=5,'X5'!B244,'X6'!B244))))))))))="","",(IF($X$1=1,'X1'!B244,(IF($X$1=2,'X2'!B244,(IF($X$1=3,'X3'!B244,(IF($X$1=4,'X4'!B244,(IF($X$1=5,'X5'!B244,'X6'!B244)))))))))))</f>
        <v>HSY UN Equity</v>
      </c>
      <c r="C285" s="138" t="str">
        <f ca="1"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>Hershey Co/The</v>
      </c>
      <c r="D285" s="138" t="str">
        <f ca="1"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>Consumer Staples</v>
      </c>
      <c r="E285" s="139">
        <f ca="1"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>108.14</v>
      </c>
      <c r="F285" s="139">
        <f ca="1"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>104</v>
      </c>
      <c r="G285" s="139">
        <f ca="1"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>-3.8283706306639576</v>
      </c>
      <c r="H285" s="139">
        <f ca="1"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>22688.614194319998</v>
      </c>
      <c r="I285" s="140">
        <f ca="1"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>3</v>
      </c>
      <c r="J285" s="140">
        <f ca="1"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>3</v>
      </c>
      <c r="K285" s="140">
        <f ca="1"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>18</v>
      </c>
      <c r="L285" s="141">
        <f ca="1"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>19.160170092133239</v>
      </c>
      <c r="M285" s="141">
        <f ca="1"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>18.168682795698924</v>
      </c>
      <c r="N285" s="142">
        <f ca="1"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>21.18420069621525</v>
      </c>
      <c r="O285" s="141">
        <f ca="1"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>13.651630339059379</v>
      </c>
      <c r="P285" s="141">
        <f ca="1"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>13.332706619859579</v>
      </c>
      <c r="Q285" s="142">
        <f ca="1"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>28.337198993300451</v>
      </c>
      <c r="R285" s="142">
        <f ca="1"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>2.7214721657111154</v>
      </c>
      <c r="S285" s="142">
        <f ca="1"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>22.718446601941746</v>
      </c>
    </row>
    <row r="286" spans="2:19" ht="14.1" customHeight="1" x14ac:dyDescent="0.2">
      <c r="B286" s="138" t="str">
        <f>IF((IF($X$1=1,'X1'!B245,(IF($X$1=2,'X2'!B245,(IF($X$1=3,'X3'!B245,(IF($X$1=4,'X4'!B245,(IF($X$1=5,'X5'!B245,'X6'!B245))))))))))="","",(IF($X$1=1,'X1'!B245,(IF($X$1=2,'X2'!B245,(IF($X$1=3,'X3'!B245,(IF($X$1=4,'X4'!B245,(IF($X$1=5,'X5'!B245,'X6'!B245)))))))))))</f>
        <v>HUM UN Equity</v>
      </c>
      <c r="C286" s="138" t="str">
        <f ca="1"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>Humana Inc</v>
      </c>
      <c r="D286" s="138" t="str">
        <f ca="1"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>Health Care</v>
      </c>
      <c r="E286" s="139">
        <f ca="1"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>295.56</v>
      </c>
      <c r="F286" s="139">
        <f ca="1"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>372</v>
      </c>
      <c r="G286" s="139">
        <f ca="1"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>25.862768980917572</v>
      </c>
      <c r="H286" s="139">
        <f ca="1"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>40546.954252800002</v>
      </c>
      <c r="I286" s="140">
        <f ca="1"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>18</v>
      </c>
      <c r="J286" s="140">
        <f ca="1"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>1</v>
      </c>
      <c r="K286" s="140">
        <f ca="1"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>23</v>
      </c>
      <c r="L286" s="141">
        <f ca="1"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>16.92492698848995</v>
      </c>
      <c r="M286" s="141">
        <f ca="1"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>15.050412465627863</v>
      </c>
      <c r="N286" s="142">
        <f ca="1"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>7.0467401426706155</v>
      </c>
      <c r="O286" s="141">
        <f ca="1"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>8.700762080559393</v>
      </c>
      <c r="P286" s="141">
        <f ca="1"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>7.5369326911781984</v>
      </c>
      <c r="Q286" s="142">
        <f ca="1"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>-18.205268763302051</v>
      </c>
      <c r="R286" s="142">
        <f ca="1"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>0.66382460414129107</v>
      </c>
      <c r="S286" s="142">
        <f ca="1"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>22.524271844660191</v>
      </c>
    </row>
    <row r="287" spans="2:19" ht="14.1" customHeight="1" x14ac:dyDescent="0.2">
      <c r="B287" s="138" t="str">
        <f>IF((IF($X$1=1,'X1'!B246,(IF($X$1=2,'X2'!B246,(IF($X$1=3,'X3'!B246,(IF($X$1=4,'X4'!B246,(IF($X$1=5,'X5'!B246,'X6'!B246))))))))))="","",(IF($X$1=1,'X1'!B246,(IF($X$1=2,'X2'!B246,(IF($X$1=3,'X3'!B246,(IF($X$1=4,'X4'!B246,(IF($X$1=5,'X5'!B246,'X6'!B246)))))))))))</f>
        <v>IBM UN Equity</v>
      </c>
      <c r="C287" s="138" t="str">
        <f ca="1"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>International Business Machine</v>
      </c>
      <c r="D287" s="138" t="str">
        <f ca="1"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>Information Technology</v>
      </c>
      <c r="E287" s="139">
        <f ca="1"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>123.82</v>
      </c>
      <c r="F287" s="139">
        <f ca="1"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>145</v>
      </c>
      <c r="G287" s="139">
        <f ca="1"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>17.105475690518503</v>
      </c>
      <c r="H287" s="139">
        <f ca="1"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>112526.84546813999</v>
      </c>
      <c r="I287" s="140">
        <f ca="1"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>7</v>
      </c>
      <c r="J287" s="140">
        <f ca="1"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>3</v>
      </c>
      <c r="K287" s="140">
        <f ca="1"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>22</v>
      </c>
      <c r="L287" s="141">
        <f ca="1"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>8.9698638075920023</v>
      </c>
      <c r="M287" s="141">
        <f ca="1"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>8.6903425042111166</v>
      </c>
      <c r="N287" s="142">
        <f ca="1"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>-43.267425568249607</v>
      </c>
      <c r="O287" s="141">
        <f ca="1"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>7.2424078511330858</v>
      </c>
      <c r="P287" s="141">
        <f ca="1"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>7.2309595321515561</v>
      </c>
      <c r="Q287" s="142">
        <f ca="1"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>-31.915066955618254</v>
      </c>
      <c r="R287" s="142">
        <f ca="1"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>5.2568244225488625</v>
      </c>
      <c r="S287" s="142">
        <f ca="1"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>-7.0463320463320338</v>
      </c>
    </row>
    <row r="288" spans="2:19" ht="14.1" customHeight="1" x14ac:dyDescent="0.2">
      <c r="B288" s="138" t="str">
        <f>IF((IF($X$1=1,'X1'!B247,(IF($X$1=2,'X2'!B247,(IF($X$1=3,'X3'!B247,(IF($X$1=4,'X4'!B247,(IF($X$1=5,'X5'!B247,'X6'!B247))))))))))="","",(IF($X$1=1,'X1'!B247,(IF($X$1=2,'X2'!B247,(IF($X$1=3,'X3'!B247,(IF($X$1=4,'X4'!B247,(IF($X$1=5,'X5'!B247,'X6'!B247)))))))))))</f>
        <v>ICE UN Equity</v>
      </c>
      <c r="C288" s="138" t="str">
        <f ca="1"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>Intercontinental Exchange Inc</v>
      </c>
      <c r="D288" s="138" t="str">
        <f ca="1"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>Financials</v>
      </c>
      <c r="E288" s="139">
        <f ca="1"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>75.63</v>
      </c>
      <c r="F288" s="139">
        <f ca="1"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>86</v>
      </c>
      <c r="G288" s="139">
        <f ca="1"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>13.71149014941162</v>
      </c>
      <c r="H288" s="139">
        <f ca="1"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>43077.634592279996</v>
      </c>
      <c r="I288" s="140">
        <f ca="1"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>15</v>
      </c>
      <c r="J288" s="140">
        <f ca="1"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>0</v>
      </c>
      <c r="K288" s="140">
        <f ca="1"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>19</v>
      </c>
      <c r="L288" s="141">
        <f ca="1"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>19.537587186773443</v>
      </c>
      <c r="M288" s="141">
        <f ca="1"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>17.547563805104406</v>
      </c>
      <c r="N288" s="142">
        <f ca="1"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>23.571287487362259</v>
      </c>
      <c r="O288" s="141">
        <f ca="1"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>14.621113761705905</v>
      </c>
      <c r="P288" s="141">
        <f ca="1"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>13.543779235145813</v>
      </c>
      <c r="Q288" s="142">
        <f ca="1"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>37.451186395735924</v>
      </c>
      <c r="R288" s="142">
        <f ca="1"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>1.4161047203490678</v>
      </c>
      <c r="S288" s="142">
        <f ca="1"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>25.89041095890412</v>
      </c>
    </row>
    <row r="289" spans="2:19" ht="14.1" customHeight="1" x14ac:dyDescent="0.2">
      <c r="B289" s="138" t="str">
        <f>IF((IF($X$1=1,'X1'!B248,(IF($X$1=2,'X2'!B248,(IF($X$1=3,'X3'!B248,(IF($X$1=4,'X4'!B248,(IF($X$1=5,'X5'!B248,'X6'!B248))))))))))="","",(IF($X$1=1,'X1'!B248,(IF($X$1=2,'X2'!B248,(IF($X$1=3,'X3'!B248,(IF($X$1=4,'X4'!B248,(IF($X$1=5,'X5'!B248,'X6'!B248)))))))))))</f>
        <v>IDXX UW Equity</v>
      </c>
      <c r="C289" s="138" t="str">
        <f ca="1"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>IDEXX Laboratories Inc</v>
      </c>
      <c r="D289" s="138" t="str">
        <f ca="1"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>Health Care</v>
      </c>
      <c r="E289" s="139">
        <f ca="1"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>200.87</v>
      </c>
      <c r="F289" s="139">
        <f ca="1"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>250</v>
      </c>
      <c r="G289" s="139">
        <f ca="1"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>24.458605067954387</v>
      </c>
      <c r="H289" s="139">
        <f ca="1"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>17321.75307463</v>
      </c>
      <c r="I289" s="140">
        <f ca="1"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>6</v>
      </c>
      <c r="J289" s="140">
        <f ca="1"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>1</v>
      </c>
      <c r="K289" s="140">
        <f ca="1"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>8</v>
      </c>
      <c r="L289" s="141" t="str">
        <f ca="1"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>NA</v>
      </c>
      <c r="M289" s="141">
        <f ca="1"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>36.870411160058737</v>
      </c>
      <c r="N289" s="142" t="str">
        <f ca="1"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1">
        <f ca="1"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>27.744128834355827</v>
      </c>
      <c r="P289" s="141">
        <f ca="1"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>25.622056657223794</v>
      </c>
      <c r="Q289" s="142">
        <f ca="1"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>160.81894211001764</v>
      </c>
      <c r="R289" s="142" t="str">
        <f ca="1"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2">
        <f ca="1"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>16.397965286396875</v>
      </c>
    </row>
    <row r="290" spans="2:19" ht="14.1" customHeight="1" x14ac:dyDescent="0.2">
      <c r="B290" s="138" t="str">
        <f>IF((IF($X$1=1,'X1'!B249,(IF($X$1=2,'X2'!B249,(IF($X$1=3,'X3'!B249,(IF($X$1=4,'X4'!B249,(IF($X$1=5,'X5'!B249,'X6'!B249))))))))))="","",(IF($X$1=1,'X1'!B249,(IF($X$1=2,'X2'!B249,(IF($X$1=3,'X3'!B249,(IF($X$1=4,'X4'!B249,(IF($X$1=5,'X5'!B249,'X6'!B249)))))))))))</f>
        <v>IFF UN Equity</v>
      </c>
      <c r="C290" s="138" t="str">
        <f ca="1"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>International Flavors &amp; Fragra</v>
      </c>
      <c r="D290" s="138" t="str">
        <f ca="1"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>Materials</v>
      </c>
      <c r="E290" s="139">
        <f ca="1"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>138.06</v>
      </c>
      <c r="F290" s="139">
        <f ca="1"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>139</v>
      </c>
      <c r="G290" s="139">
        <f ca="1"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>0.68086339272779295</v>
      </c>
      <c r="H290" s="139">
        <f ca="1"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>14719.850065440001</v>
      </c>
      <c r="I290" s="140">
        <f ca="1"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>5</v>
      </c>
      <c r="J290" s="140">
        <f ca="1"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>2</v>
      </c>
      <c r="K290" s="140">
        <f ca="1"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>16</v>
      </c>
      <c r="L290" s="141">
        <f ca="1"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>20.949924127465859</v>
      </c>
      <c r="M290" s="141">
        <f ca="1"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>18.742872658159108</v>
      </c>
      <c r="N290" s="142">
        <f ca="1"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>32.504032992675924</v>
      </c>
      <c r="O290" s="141">
        <f ca="1"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>11.566129012023001</v>
      </c>
      <c r="P290" s="141">
        <f ca="1"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>10.655263812832622</v>
      </c>
      <c r="Q290" s="142">
        <f ca="1"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>8.7316726084495357</v>
      </c>
      <c r="R290" s="142">
        <f ca="1"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>2.0599739243807038</v>
      </c>
      <c r="S290" s="142">
        <f ca="1"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>-9.4285714285714217</v>
      </c>
    </row>
    <row r="291" spans="2:19" ht="14.1" customHeight="1" x14ac:dyDescent="0.2">
      <c r="B291" s="138" t="str">
        <f>IF((IF($X$1=1,'X1'!B250,(IF($X$1=2,'X2'!B250,(IF($X$1=3,'X3'!B250,(IF($X$1=4,'X4'!B250,(IF($X$1=5,'X5'!B250,'X6'!B250))))))))))="","",(IF($X$1=1,'X1'!B250,(IF($X$1=2,'X2'!B250,(IF($X$1=3,'X3'!B250,(IF($X$1=4,'X4'!B250,(IF($X$1=5,'X5'!B250,'X6'!B250)))))))))))</f>
        <v>ILMN UW Equity</v>
      </c>
      <c r="C291" s="138" t="str">
        <f ca="1"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>Illumina Inc</v>
      </c>
      <c r="D291" s="138" t="str">
        <f ca="1"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>Health Care</v>
      </c>
      <c r="E291" s="139">
        <f ca="1"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>312.75</v>
      </c>
      <c r="F291" s="139">
        <f ca="1"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>362.5</v>
      </c>
      <c r="G291" s="139">
        <f ca="1"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>15.907274180655474</v>
      </c>
      <c r="H291" s="139">
        <f ca="1"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>46569.066723000004</v>
      </c>
      <c r="I291" s="140">
        <f ca="1"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>14</v>
      </c>
      <c r="J291" s="140">
        <f ca="1"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>1</v>
      </c>
      <c r="K291" s="140">
        <f ca="1"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>19</v>
      </c>
      <c r="L291" s="141" t="str">
        <f ca="1"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>NA</v>
      </c>
      <c r="M291" s="141" t="str">
        <f ca="1"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>NA</v>
      </c>
      <c r="N291" s="142" t="str">
        <f ca="1"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1">
        <f ca="1"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>35.391309459391074</v>
      </c>
      <c r="P291" s="141">
        <f ca="1"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>30.125520830226744</v>
      </c>
      <c r="Q291" s="142">
        <f ca="1"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>232.70909128911427</v>
      </c>
      <c r="R291" s="142">
        <f ca="1"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>0</v>
      </c>
      <c r="S291" s="142">
        <f ca="1"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>-5.7638888888888866</v>
      </c>
    </row>
    <row r="292" spans="2:19" ht="14.1" customHeight="1" x14ac:dyDescent="0.2">
      <c r="B292" s="138" t="str">
        <f>IF((IF($X$1=1,'X1'!B251,(IF($X$1=2,'X2'!B251,(IF($X$1=3,'X3'!B251,(IF($X$1=4,'X4'!B251,(IF($X$1=5,'X5'!B251,'X6'!B251))))))))))="","",(IF($X$1=1,'X1'!B251,(IF($X$1=2,'X2'!B251,(IF($X$1=3,'X3'!B251,(IF($X$1=4,'X4'!B251,(IF($X$1=5,'X5'!B251,'X6'!B251)))))))))))</f>
        <v>INCY UW Equity</v>
      </c>
      <c r="C292" s="138" t="str">
        <f ca="1"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>Incyte Corp</v>
      </c>
      <c r="D292" s="138" t="str">
        <f ca="1"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>Health Care</v>
      </c>
      <c r="E292" s="139">
        <f ca="1"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>78.42</v>
      </c>
      <c r="F292" s="139">
        <f ca="1"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>84</v>
      </c>
      <c r="G292" s="139">
        <f ca="1"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>7.1155317521040429</v>
      </c>
      <c r="H292" s="139">
        <f ca="1"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>16688.414966159999</v>
      </c>
      <c r="I292" s="140">
        <f ca="1"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>14</v>
      </c>
      <c r="J292" s="140">
        <f ca="1"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>0</v>
      </c>
      <c r="K292" s="140">
        <f ca="1"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>22</v>
      </c>
      <c r="L292" s="141">
        <f ca="1"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>38.630541871921181</v>
      </c>
      <c r="M292" s="141">
        <f ca="1"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>25.855588526211672</v>
      </c>
      <c r="N292" s="142">
        <f ca="1"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>144.33036432868266</v>
      </c>
      <c r="O292" s="141">
        <f ca="1"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>38.748598525135598</v>
      </c>
      <c r="P292" s="141">
        <f ca="1"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>29.976476888288669</v>
      </c>
      <c r="Q292" s="142">
        <f ca="1"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>264.27052858321656</v>
      </c>
      <c r="R292" s="142" t="str">
        <f ca="1"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2">
        <f ca="1"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>2285</v>
      </c>
    </row>
    <row r="293" spans="2:19" ht="14.1" customHeight="1" x14ac:dyDescent="0.2">
      <c r="B293" s="138" t="str">
        <f>IF((IF($X$1=1,'X1'!B252,(IF($X$1=2,'X2'!B252,(IF($X$1=3,'X3'!B252,(IF($X$1=4,'X4'!B252,(IF($X$1=5,'X5'!B252,'X6'!B252))))))))))="","",(IF($X$1=1,'X1'!B252,(IF($X$1=2,'X2'!B252,(IF($X$1=3,'X3'!B252,(IF($X$1=4,'X4'!B252,(IF($X$1=5,'X5'!B252,'X6'!B252)))))))))))</f>
        <v>INFO UW Equity</v>
      </c>
      <c r="C293" s="138" t="str">
        <f ca="1"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>IHS Markit Ltd</v>
      </c>
      <c r="D293" s="138" t="str">
        <f ca="1"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>Industrials</v>
      </c>
      <c r="E293" s="139">
        <f ca="1"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>51.61</v>
      </c>
      <c r="F293" s="139">
        <f ca="1"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>59.5</v>
      </c>
      <c r="G293" s="139">
        <f ca="1"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>15.287734935090104</v>
      </c>
      <c r="H293" s="139">
        <f ca="1"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>20507.743922900001</v>
      </c>
      <c r="I293" s="140">
        <f ca="1"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>12</v>
      </c>
      <c r="J293" s="140">
        <f ca="1"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>1</v>
      </c>
      <c r="K293" s="140">
        <f ca="1"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>19</v>
      </c>
      <c r="L293" s="141">
        <f ca="1"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>20.22335423197492</v>
      </c>
      <c r="M293" s="141">
        <f ca="1"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>17.982578397212542</v>
      </c>
      <c r="N293" s="142">
        <f ca="1"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>27.908625352158502</v>
      </c>
      <c r="O293" s="141">
        <f ca="1"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>14.781162605723511</v>
      </c>
      <c r="P293" s="141">
        <f ca="1"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>13.652438277261421</v>
      </c>
      <c r="Q293" s="142">
        <f ca="1"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>38.955784735508317</v>
      </c>
      <c r="R293" s="142" t="str">
        <f ca="1"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2">
        <f ca="1"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>6.7924528301886848</v>
      </c>
    </row>
    <row r="294" spans="2:19" ht="14.1" customHeight="1" x14ac:dyDescent="0.2">
      <c r="B294" s="138" t="str">
        <f>IF((IF($X$1=1,'X1'!B253,(IF($X$1=2,'X2'!B253,(IF($X$1=3,'X3'!B253,(IF($X$1=4,'X4'!B253,(IF($X$1=5,'X5'!B253,'X6'!B253))))))))))="","",(IF($X$1=1,'X1'!B253,(IF($X$1=2,'X2'!B253,(IF($X$1=3,'X3'!B253,(IF($X$1=4,'X4'!B253,(IF($X$1=5,'X5'!B253,'X6'!B253)))))))))))</f>
        <v>INTC UW Equity</v>
      </c>
      <c r="C294" s="138" t="str">
        <f ca="1"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>Intel Corp</v>
      </c>
      <c r="D294" s="138" t="str">
        <f ca="1"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>Information Technology</v>
      </c>
      <c r="E294" s="139">
        <f ca="1"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>49.19</v>
      </c>
      <c r="F294" s="139">
        <f ca="1"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>55</v>
      </c>
      <c r="G294" s="139">
        <f ca="1"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>11.811343769058746</v>
      </c>
      <c r="H294" s="139">
        <f ca="1"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>224503.16</v>
      </c>
      <c r="I294" s="140">
        <f ca="1"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>20</v>
      </c>
      <c r="J294" s="140">
        <f ca="1"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>7</v>
      </c>
      <c r="K294" s="140">
        <f ca="1"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>42</v>
      </c>
      <c r="L294" s="141">
        <f ca="1"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>10.853927625772286</v>
      </c>
      <c r="M294" s="141">
        <f ca="1"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>10.617310597884739</v>
      </c>
      <c r="N294" s="142">
        <f ca="1"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>-31.351102969392308</v>
      </c>
      <c r="O294" s="141">
        <f ca="1"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>7.1787293812726096</v>
      </c>
      <c r="P294" s="141">
        <f ca="1"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>6.7304777345815685</v>
      </c>
      <c r="Q294" s="142">
        <f ca="1"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>-32.513699958058304</v>
      </c>
      <c r="R294" s="142">
        <f ca="1"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>2.5492986379345397</v>
      </c>
      <c r="S294" s="142">
        <f ca="1"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>13.14814814814814</v>
      </c>
    </row>
    <row r="295" spans="2:19" ht="14.1" customHeight="1" x14ac:dyDescent="0.2">
      <c r="B295" s="138" t="str">
        <f>IF((IF($X$1=1,'X1'!B254,(IF($X$1=2,'X2'!B254,(IF($X$1=3,'X3'!B254,(IF($X$1=4,'X4'!B254,(IF($X$1=5,'X5'!B254,'X6'!B254))))))))))="","",(IF($X$1=1,'X1'!B254,(IF($X$1=2,'X2'!B254,(IF($X$1=3,'X3'!B254,(IF($X$1=4,'X4'!B254,(IF($X$1=5,'X5'!B254,'X6'!B254)))))))))))</f>
        <v>INTU UW Equity</v>
      </c>
      <c r="C295" s="138" t="str">
        <f ca="1"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>Intuit Inc</v>
      </c>
      <c r="D295" s="138" t="str">
        <f ca="1"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>Information Technology</v>
      </c>
      <c r="E295" s="139">
        <f ca="1"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>213.87</v>
      </c>
      <c r="F295" s="139">
        <f ca="1"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>240</v>
      </c>
      <c r="G295" s="139">
        <f ca="1"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>12.217702342544534</v>
      </c>
      <c r="H295" s="139">
        <f ca="1"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>55506.807767159997</v>
      </c>
      <c r="I295" s="140">
        <f ca="1"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>12</v>
      </c>
      <c r="J295" s="140">
        <f ca="1"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>3</v>
      </c>
      <c r="K295" s="140">
        <f ca="1"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>21</v>
      </c>
      <c r="L295" s="141">
        <f ca="1"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>32.837402118839243</v>
      </c>
      <c r="M295" s="141">
        <f ca="1"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>28.862348178137651</v>
      </c>
      <c r="N295" s="142">
        <f ca="1"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>107.68992705057383</v>
      </c>
      <c r="O295" s="141">
        <f ca="1"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>22.435200871770874</v>
      </c>
      <c r="P295" s="141">
        <f ca="1"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>19.788274862278922</v>
      </c>
      <c r="Q295" s="142">
        <f ca="1"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>110.91040170470312</v>
      </c>
      <c r="R295" s="142">
        <f ca="1"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>0.87015476691448068</v>
      </c>
      <c r="S295" s="142">
        <f ca="1"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>148.28571428571431</v>
      </c>
    </row>
    <row r="296" spans="2:19" ht="14.1" customHeight="1" x14ac:dyDescent="0.2">
      <c r="B296" s="138" t="str">
        <f>IF((IF($X$1=1,'X1'!B255,(IF($X$1=2,'X2'!B255,(IF($X$1=3,'X3'!B255,(IF($X$1=4,'X4'!B255,(IF($X$1=5,'X5'!B255,'X6'!B255))))))))))="","",(IF($X$1=1,'X1'!B255,(IF($X$1=2,'X2'!B255,(IF($X$1=3,'X3'!B255,(IF($X$1=4,'X4'!B255,(IF($X$1=5,'X5'!B255,'X6'!B255)))))))))))</f>
        <v>IP UN Equity</v>
      </c>
      <c r="C296" s="138" t="str">
        <f ca="1"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>International Paper Co</v>
      </c>
      <c r="D296" s="138" t="str">
        <f ca="1"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>Materials</v>
      </c>
      <c r="E296" s="139">
        <f ca="1"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>45.68</v>
      </c>
      <c r="F296" s="139">
        <f ca="1"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>49</v>
      </c>
      <c r="G296" s="139">
        <f ca="1"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>7.2679509632224137</v>
      </c>
      <c r="H296" s="139">
        <f ca="1"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>18501.700509599999</v>
      </c>
      <c r="I296" s="140">
        <f ca="1"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>7</v>
      </c>
      <c r="J296" s="140">
        <f ca="1"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>1</v>
      </c>
      <c r="K296" s="140">
        <f ca="1"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>16</v>
      </c>
      <c r="L296" s="141">
        <f ca="1"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>8.5848524713399748</v>
      </c>
      <c r="M296" s="141">
        <f ca="1"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>8.7292184215555118</v>
      </c>
      <c r="N296" s="142">
        <f ca="1"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>-45.702544401659139</v>
      </c>
      <c r="O296" s="141">
        <f ca="1"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>6.6358980218359758</v>
      </c>
      <c r="P296" s="141">
        <f ca="1"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>6.8404499434893822</v>
      </c>
      <c r="Q296" s="142">
        <f ca="1"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>-37.616786876292508</v>
      </c>
      <c r="R296" s="142">
        <f ca="1"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>4.4045534150612955</v>
      </c>
      <c r="S296" s="142">
        <f ca="1"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>26.456692913385833</v>
      </c>
    </row>
    <row r="297" spans="2:19" ht="14.1" customHeight="1" x14ac:dyDescent="0.2">
      <c r="B297" s="138" t="str">
        <f>IF((IF($X$1=1,'X1'!B256,(IF($X$1=2,'X2'!B256,(IF($X$1=3,'X3'!B256,(IF($X$1=4,'X4'!B256,(IF($X$1=5,'X5'!B256,'X6'!B256))))))))))="","",(IF($X$1=1,'X1'!B256,(IF($X$1=2,'X2'!B256,(IF($X$1=3,'X3'!B256,(IF($X$1=4,'X4'!B256,(IF($X$1=5,'X5'!B256,'X6'!B256)))))))))))</f>
        <v>IPG UN Equity</v>
      </c>
      <c r="C297" s="138" t="str">
        <f ca="1"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>Interpublic Group of Cos Inc/T</v>
      </c>
      <c r="D297" s="138" t="str">
        <f ca="1"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>Communication Services</v>
      </c>
      <c r="E297" s="139">
        <f ca="1"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>22.25</v>
      </c>
      <c r="F297" s="139">
        <f ca="1"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>26</v>
      </c>
      <c r="G297" s="139">
        <f ca="1"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>16.853932584269661</v>
      </c>
      <c r="H297" s="139">
        <f ca="1"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>8551.8208749999994</v>
      </c>
      <c r="I297" s="140">
        <f ca="1"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>7</v>
      </c>
      <c r="J297" s="140">
        <f ca="1"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>1</v>
      </c>
      <c r="K297" s="140">
        <f ca="1"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>15</v>
      </c>
      <c r="L297" s="141">
        <f ca="1"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>12.42322724734785</v>
      </c>
      <c r="M297" s="141">
        <f ca="1"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>11.433710174717369</v>
      </c>
      <c r="N297" s="142">
        <f ca="1"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>-21.42560025313044</v>
      </c>
      <c r="O297" s="141">
        <f ca="1"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>7.1549793452749473</v>
      </c>
      <c r="P297" s="141">
        <f ca="1"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>6.7526424032351242</v>
      </c>
      <c r="Q297" s="142">
        <f ca="1"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>-32.73697095355319</v>
      </c>
      <c r="R297" s="142">
        <f ca="1"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>4.166292134831461</v>
      </c>
      <c r="S297" s="142">
        <f ca="1"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>0.50632911392405111</v>
      </c>
    </row>
    <row r="298" spans="2:19" ht="14.1" customHeight="1" x14ac:dyDescent="0.2">
      <c r="B298" s="138" t="str">
        <f>IF((IF($X$1=1,'X1'!B257,(IF($X$1=2,'X2'!B257,(IF($X$1=3,'X3'!B257,(IF($X$1=4,'X4'!B257,(IF($X$1=5,'X5'!B257,'X6'!B257))))))))))="","",(IF($X$1=1,'X1'!B257,(IF($X$1=2,'X2'!B257,(IF($X$1=3,'X3'!B257,(IF($X$1=4,'X4'!B257,(IF($X$1=5,'X5'!B257,'X6'!B257)))))))))))</f>
        <v>IPGP UW Equity</v>
      </c>
      <c r="C298" s="138" t="str">
        <f ca="1"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>IPG Photonics Corp</v>
      </c>
      <c r="D298" s="138" t="str">
        <f ca="1"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>Information Technology</v>
      </c>
      <c r="E298" s="139">
        <f ca="1"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>132.51</v>
      </c>
      <c r="F298" s="139">
        <f ca="1"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>157</v>
      </c>
      <c r="G298" s="139">
        <f ca="1"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>18.481624028375233</v>
      </c>
      <c r="H298" s="139">
        <f ca="1"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>7076.0566592099995</v>
      </c>
      <c r="I298" s="140">
        <f ca="1"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>6</v>
      </c>
      <c r="J298" s="140">
        <f ca="1"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>0</v>
      </c>
      <c r="K298" s="140">
        <f ca="1"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>12</v>
      </c>
      <c r="L298" s="141">
        <f ca="1"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>18.506983240223462</v>
      </c>
      <c r="M298" s="141">
        <f ca="1"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>16.233002572583608</v>
      </c>
      <c r="N298" s="142">
        <f ca="1"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>17.052925964658307</v>
      </c>
      <c r="O298" s="141">
        <f ca="1"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>9.6481655948553069</v>
      </c>
      <c r="P298" s="141">
        <f ca="1"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>8.8643412112259981</v>
      </c>
      <c r="Q298" s="142">
        <f ca="1"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>-9.2988517038488752</v>
      </c>
      <c r="R298" s="142" t="str">
        <f ca="1"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42">
        <f ca="1"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>-25.003372439354976</v>
      </c>
    </row>
    <row r="299" spans="2:19" ht="14.1" customHeight="1" x14ac:dyDescent="0.2">
      <c r="B299" s="138" t="str">
        <f>IF((IF($X$1=1,'X1'!B258,(IF($X$1=2,'X2'!B258,(IF($X$1=3,'X3'!B258,(IF($X$1=4,'X4'!B258,(IF($X$1=5,'X5'!B258,'X6'!B258))))))))))="","",(IF($X$1=1,'X1'!B258,(IF($X$1=2,'X2'!B258,(IF($X$1=3,'X3'!B258,(IF($X$1=4,'X4'!B258,(IF($X$1=5,'X5'!B258,'X6'!B258)))))))))))</f>
        <v>IQV UN Equity</v>
      </c>
      <c r="C299" s="138" t="str">
        <f ca="1"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>IQVIA Holdings Inc</v>
      </c>
      <c r="D299" s="138" t="str">
        <f ca="1"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>Health Care</v>
      </c>
      <c r="E299" s="139">
        <f ca="1"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>127.19</v>
      </c>
      <c r="F299" s="139">
        <f ca="1"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>140</v>
      </c>
      <c r="G299" s="139">
        <f ca="1"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>10.07154650522839</v>
      </c>
      <c r="H299" s="139">
        <f ca="1"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>25189.498848989999</v>
      </c>
      <c r="I299" s="140">
        <f ca="1"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>17</v>
      </c>
      <c r="J299" s="140">
        <f ca="1"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>0</v>
      </c>
      <c r="K299" s="140">
        <f ca="1"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>22</v>
      </c>
      <c r="L299" s="141">
        <f ca="1"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>20.389547932029494</v>
      </c>
      <c r="M299" s="141">
        <f ca="1"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>18.015580736543907</v>
      </c>
      <c r="N299" s="142">
        <f ca="1"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>28.959766892396143</v>
      </c>
      <c r="O299" s="141">
        <f ca="1"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>14.934976834003066</v>
      </c>
      <c r="P299" s="141">
        <f ca="1"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>13.681252042007003</v>
      </c>
      <c r="Q299" s="142">
        <f ca="1"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>40.401772264648692</v>
      </c>
      <c r="R299" s="142">
        <f ca="1"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>0</v>
      </c>
      <c r="S299" s="142">
        <f ca="1"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>5.3571428571428701</v>
      </c>
    </row>
    <row r="300" spans="2:19" ht="14.1" customHeight="1" x14ac:dyDescent="0.2">
      <c r="B300" s="138" t="str">
        <f>IF((IF($X$1=1,'X1'!B259,(IF($X$1=2,'X2'!B259,(IF($X$1=3,'X3'!B259,(IF($X$1=4,'X4'!B259,(IF($X$1=5,'X5'!B259,'X6'!B259))))))))))="","",(IF($X$1=1,'X1'!B259,(IF($X$1=2,'X2'!B259,(IF($X$1=3,'X3'!B259,(IF($X$1=4,'X4'!B259,(IF($X$1=5,'X5'!B259,'X6'!B259)))))))))))</f>
        <v>IR UN Equity</v>
      </c>
      <c r="C300" s="138" t="str">
        <f ca="1"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>Ingersoll-Rand PLC</v>
      </c>
      <c r="D300" s="138" t="str">
        <f ca="1"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>Industrials</v>
      </c>
      <c r="E300" s="139">
        <f ca="1"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>96.11</v>
      </c>
      <c r="F300" s="139">
        <f ca="1"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>110</v>
      </c>
      <c r="G300" s="139">
        <f ca="1"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>14.45219019873063</v>
      </c>
      <c r="H300" s="139">
        <f ca="1"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>23610.02574357</v>
      </c>
      <c r="I300" s="140">
        <f ca="1"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>16</v>
      </c>
      <c r="J300" s="140">
        <f ca="1"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>0</v>
      </c>
      <c r="K300" s="140">
        <f ca="1"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>23</v>
      </c>
      <c r="L300" s="141">
        <f ca="1"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>15.245875634517766</v>
      </c>
      <c r="M300" s="141">
        <f ca="1"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>13.724118235042125</v>
      </c>
      <c r="N300" s="142">
        <f ca="1"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>-3.5729200837570918</v>
      </c>
      <c r="O300" s="141">
        <f ca="1"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>10.387334875249447</v>
      </c>
      <c r="P300" s="141">
        <f ca="1"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>9.7682920809005278</v>
      </c>
      <c r="Q300" s="142">
        <f ca="1"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>-2.3500175593833439</v>
      </c>
      <c r="R300" s="142">
        <f ca="1"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>2.2713557382166267</v>
      </c>
      <c r="S300" s="142">
        <f ca="1"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>26.666666666666668</v>
      </c>
    </row>
    <row r="301" spans="2:19" ht="14.1" customHeight="1" x14ac:dyDescent="0.2">
      <c r="B301" s="138" t="str">
        <f>IF((IF($X$1=1,'X1'!B260,(IF($X$1=2,'X2'!B260,(IF($X$1=3,'X3'!B260,(IF($X$1=4,'X4'!B260,(IF($X$1=5,'X5'!B260,'X6'!B260))))))))))="","",(IF($X$1=1,'X1'!B260,(IF($X$1=2,'X2'!B260,(IF($X$1=3,'X3'!B260,(IF($X$1=4,'X4'!B260,(IF($X$1=5,'X5'!B260,'X6'!B260)))))))))))</f>
        <v>IRM UN Equity</v>
      </c>
      <c r="C301" s="138" t="str">
        <f ca="1"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>Iron Mountain Inc</v>
      </c>
      <c r="D301" s="138" t="str">
        <f ca="1"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>Real Estate</v>
      </c>
      <c r="E301" s="139">
        <f ca="1"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>35.64</v>
      </c>
      <c r="F301" s="139">
        <f ca="1"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>36</v>
      </c>
      <c r="G301" s="139">
        <f ca="1"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>1.0101010101010166</v>
      </c>
      <c r="H301" s="139">
        <f ca="1"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>10200.866330159999</v>
      </c>
      <c r="I301" s="140">
        <f ca="1"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>4</v>
      </c>
      <c r="J301" s="140">
        <f ca="1"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>1</v>
      </c>
      <c r="K301" s="140">
        <f ca="1"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>11</v>
      </c>
      <c r="L301" s="141">
        <f ca="1"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>29.601328903654487</v>
      </c>
      <c r="M301" s="141">
        <f ca="1"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>26.41957005189029</v>
      </c>
      <c r="N301" s="142">
        <f ca="1"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>87.222418459008196</v>
      </c>
      <c r="O301" s="141">
        <f ca="1"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>11.831388853204402</v>
      </c>
      <c r="P301" s="141">
        <f ca="1"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>11.011807971014493</v>
      </c>
      <c r="Q301" s="142">
        <f ca="1"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>11.225345831143496</v>
      </c>
      <c r="R301" s="142">
        <f ca="1"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>6.9191919191919196</v>
      </c>
      <c r="S301" s="142">
        <f ca="1"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>5.2473955547949593</v>
      </c>
    </row>
    <row r="302" spans="2:19" ht="14.1" customHeight="1" x14ac:dyDescent="0.2">
      <c r="B302" s="138" t="str">
        <f>IF((IF($X$1=1,'X1'!B261,(IF($X$1=2,'X2'!B261,(IF($X$1=3,'X3'!B261,(IF($X$1=4,'X4'!B261,(IF($X$1=5,'X5'!B261,'X6'!B261))))))))))="","",(IF($X$1=1,'X1'!B261,(IF($X$1=2,'X2'!B261,(IF($X$1=3,'X3'!B261,(IF($X$1=4,'X4'!B261,(IF($X$1=5,'X5'!B261,'X6'!B261)))))))))))</f>
        <v>ISRG UW Equity</v>
      </c>
      <c r="C302" s="138" t="str">
        <f ca="1"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>Intuitive Surgical Inc</v>
      </c>
      <c r="D302" s="138" t="str">
        <f ca="1"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>Health Care</v>
      </c>
      <c r="E302" s="139">
        <f ca="1"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>542.54999999999995</v>
      </c>
      <c r="F302" s="139">
        <f ca="1"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>620</v>
      </c>
      <c r="G302" s="139">
        <f ca="1"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>14.275182010874587</v>
      </c>
      <c r="H302" s="139">
        <f ca="1"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>61959.353233199996</v>
      </c>
      <c r="I302" s="140">
        <f ca="1"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>15</v>
      </c>
      <c r="J302" s="140">
        <f ca="1"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>2</v>
      </c>
      <c r="K302" s="140">
        <f ca="1"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>22</v>
      </c>
      <c r="L302" s="141" t="str">
        <f ca="1"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>NA</v>
      </c>
      <c r="M302" s="141">
        <f ca="1"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>37.117739618252713</v>
      </c>
      <c r="N302" s="142" t="str">
        <f ca="1"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1">
        <f ca="1"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>32.629702163061566</v>
      </c>
      <c r="P302" s="141">
        <f ca="1"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>28.419419538372583</v>
      </c>
      <c r="Q302" s="142">
        <f ca="1"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>206.74758073485103</v>
      </c>
      <c r="R302" s="142">
        <f ca="1"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>0</v>
      </c>
      <c r="S302" s="142">
        <f ca="1"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>20.590551181102366</v>
      </c>
    </row>
    <row r="303" spans="2:19" ht="14.1" customHeight="1" x14ac:dyDescent="0.2">
      <c r="B303" s="138" t="str">
        <f>IF((IF($X$1=1,'X1'!B262,(IF($X$1=2,'X2'!B262,(IF($X$1=3,'X3'!B262,(IF($X$1=4,'X4'!B262,(IF($X$1=5,'X5'!B262,'X6'!B262))))))))))="","",(IF($X$1=1,'X1'!B262,(IF($X$1=2,'X2'!B262,(IF($X$1=3,'X3'!B262,(IF($X$1=4,'X4'!B262,(IF($X$1=5,'X5'!B262,'X6'!B262)))))))))))</f>
        <v>IT UN Equity</v>
      </c>
      <c r="C303" s="138" t="str">
        <f ca="1"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>Gartner Inc</v>
      </c>
      <c r="D303" s="138" t="str">
        <f ca="1"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>Information Technology</v>
      </c>
      <c r="E303" s="139">
        <f ca="1"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>129.74</v>
      </c>
      <c r="F303" s="139">
        <f ca="1"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>150</v>
      </c>
      <c r="G303" s="139">
        <f ca="1"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>15.615847078772926</v>
      </c>
      <c r="H303" s="139">
        <f ca="1"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>11782.73393674</v>
      </c>
      <c r="I303" s="140">
        <f ca="1"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>7</v>
      </c>
      <c r="J303" s="140">
        <f ca="1"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>1</v>
      </c>
      <c r="K303" s="140">
        <f ca="1"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>11</v>
      </c>
      <c r="L303" s="141">
        <f ca="1"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>30.861084681255949</v>
      </c>
      <c r="M303" s="141">
        <f ca="1"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>26.257842541995551</v>
      </c>
      <c r="N303" s="142">
        <f ca="1"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>95.19011896724912</v>
      </c>
      <c r="O303" s="141">
        <f ca="1"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>17.434805169102106</v>
      </c>
      <c r="P303" s="141">
        <f ca="1"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>15.432338012352611</v>
      </c>
      <c r="Q303" s="142">
        <f ca="1"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>63.902332895328762</v>
      </c>
      <c r="R303" s="142" t="str">
        <f ca="1"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2">
        <f ca="1"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>5.8974358974359129</v>
      </c>
    </row>
    <row r="304" spans="2:19" ht="14.1" customHeight="1" x14ac:dyDescent="0.2">
      <c r="B304" s="138" t="str">
        <f>IF((IF($X$1=1,'X1'!B263,(IF($X$1=2,'X2'!B263,(IF($X$1=3,'X3'!B263,(IF($X$1=4,'X4'!B263,(IF($X$1=5,'X5'!B263,'X6'!B263))))))))))="","",(IF($X$1=1,'X1'!B263,(IF($X$1=2,'X2'!B263,(IF($X$1=3,'X3'!B263,(IF($X$1=4,'X4'!B263,(IF($X$1=5,'X5'!B263,'X6'!B263)))))))))))</f>
        <v>ITW UN Equity</v>
      </c>
      <c r="C304" s="138" t="str">
        <f ca="1"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>Illinois Tool Works Inc</v>
      </c>
      <c r="D304" s="138" t="str">
        <f ca="1"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>Industrials</v>
      </c>
      <c r="E304" s="139">
        <f ca="1"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>136.66999999999999</v>
      </c>
      <c r="F304" s="139">
        <f ca="1"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>138.5</v>
      </c>
      <c r="G304" s="139">
        <f ca="1"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>1.3389917319089895</v>
      </c>
      <c r="H304" s="139">
        <f ca="1"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>45347.309774969995</v>
      </c>
      <c r="I304" s="140">
        <f ca="1"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>3</v>
      </c>
      <c r="J304" s="140">
        <f ca="1"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>4</v>
      </c>
      <c r="K304" s="140">
        <f ca="1"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>23</v>
      </c>
      <c r="L304" s="141">
        <f ca="1"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>17.019925280199253</v>
      </c>
      <c r="M304" s="141">
        <f ca="1"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>16.166311805062691</v>
      </c>
      <c r="N304" s="142">
        <f ca="1"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>7.6475851243664961</v>
      </c>
      <c r="O304" s="141">
        <f ca="1"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>12.161542699672136</v>
      </c>
      <c r="P304" s="141">
        <f ca="1"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>11.863047847676475</v>
      </c>
      <c r="Q304" s="142">
        <f ca="1"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>14.329079146519263</v>
      </c>
      <c r="R304" s="142">
        <f ca="1"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>2.9252945050120731</v>
      </c>
      <c r="S304" s="142">
        <f ca="1"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>7.1176470588235299</v>
      </c>
    </row>
    <row r="305" spans="2:19" ht="14.1" customHeight="1" x14ac:dyDescent="0.2">
      <c r="B305" s="138" t="str">
        <f>IF((IF($X$1=1,'X1'!B264,(IF($X$1=2,'X2'!B264,(IF($X$1=3,'X3'!B264,(IF($X$1=4,'X4'!B264,(IF($X$1=5,'X5'!B264,'X6'!B264))))))))))="","",(IF($X$1=1,'X1'!B264,(IF($X$1=2,'X2'!B264,(IF($X$1=3,'X3'!B264,(IF($X$1=4,'X4'!B264,(IF($X$1=5,'X5'!B264,'X6'!B264)))))))))))</f>
        <v>IVZ UN Equity</v>
      </c>
      <c r="C305" s="138" t="str">
        <f ca="1"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>Invesco Ltd</v>
      </c>
      <c r="D305" s="138" t="str">
        <f ca="1"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>Financials</v>
      </c>
      <c r="E305" s="139">
        <f ca="1"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>18.84</v>
      </c>
      <c r="F305" s="139">
        <f ca="1"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>19</v>
      </c>
      <c r="G305" s="139">
        <f ca="1"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>0.84925690021231404</v>
      </c>
      <c r="H305" s="139">
        <f ca="1"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>7749.5682241200002</v>
      </c>
      <c r="I305" s="140">
        <f ca="1"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>6</v>
      </c>
      <c r="J305" s="140">
        <f ca="1"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>0</v>
      </c>
      <c r="K305" s="140">
        <f ca="1"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>17</v>
      </c>
      <c r="L305" s="141">
        <f ca="1"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>8.0306905370843982</v>
      </c>
      <c r="M305" s="141">
        <f ca="1"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>7.359375</v>
      </c>
      <c r="N305" s="142">
        <f ca="1"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>-49.20750655680218</v>
      </c>
      <c r="O305" s="141">
        <f ca="1"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>9.498265075511771</v>
      </c>
      <c r="P305" s="141">
        <f ca="1"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>8.7706186860214235</v>
      </c>
      <c r="Q305" s="142">
        <f ca="1"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>-10.708046964956131</v>
      </c>
      <c r="R305" s="142">
        <f ca="1"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>6.6560509554140133</v>
      </c>
      <c r="S305" s="142">
        <f ca="1"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>-25.342465753424648</v>
      </c>
    </row>
    <row r="306" spans="2:19" ht="14.1" customHeight="1" x14ac:dyDescent="0.2">
      <c r="B306" s="138" t="str">
        <f>IF((IF($X$1=1,'X1'!B265,(IF($X$1=2,'X2'!B265,(IF($X$1=3,'X3'!B265,(IF($X$1=4,'X4'!B265,(IF($X$1=5,'X5'!B265,'X6'!B265))))))))))="","",(IF($X$1=1,'X1'!B265,(IF($X$1=2,'X2'!B265,(IF($X$1=3,'X3'!B265,(IF($X$1=4,'X4'!B265,(IF($X$1=5,'X5'!B265,'X6'!B265)))))))))))</f>
        <v>JBHT UW Equity</v>
      </c>
      <c r="C306" s="138" t="str">
        <f ca="1"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>JB Hunt Transport Services Inc</v>
      </c>
      <c r="D306" s="138" t="str">
        <f ca="1"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>Industrials</v>
      </c>
      <c r="E306" s="139">
        <f ca="1"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>106.11</v>
      </c>
      <c r="F306" s="139">
        <f ca="1"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>118</v>
      </c>
      <c r="G306" s="139">
        <f ca="1"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>11.205352935632828</v>
      </c>
      <c r="H306" s="139">
        <f ca="1"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>11584.699845750001</v>
      </c>
      <c r="I306" s="140">
        <f ca="1"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>12</v>
      </c>
      <c r="J306" s="140">
        <f ca="1"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>1</v>
      </c>
      <c r="K306" s="140">
        <f ca="1"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>25</v>
      </c>
      <c r="L306" s="141">
        <f ca="1"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>16.918048469387756</v>
      </c>
      <c r="M306" s="141">
        <f ca="1"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>15.29623756667147</v>
      </c>
      <c r="N306" s="142">
        <f ca="1"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>7.0032349005269001</v>
      </c>
      <c r="O306" s="141">
        <f ca="1"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>8.914335908030969</v>
      </c>
      <c r="P306" s="141">
        <f ca="1"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>8.3512125338364367</v>
      </c>
      <c r="Q306" s="142">
        <f ca="1"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>-16.197489024529176</v>
      </c>
      <c r="R306" s="142">
        <f ca="1"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>0.95938177363113752</v>
      </c>
      <c r="S306" s="142">
        <f ca="1"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>24.054809329071812</v>
      </c>
    </row>
    <row r="307" spans="2:19" ht="14.1" customHeight="1" x14ac:dyDescent="0.2">
      <c r="B307" s="138" t="str">
        <f>IF((IF($X$1=1,'X1'!B266,(IF($X$1=2,'X2'!B266,(IF($X$1=3,'X3'!B266,(IF($X$1=4,'X4'!B266,(IF($X$1=5,'X5'!B266,'X6'!B266))))))))))="","",(IF($X$1=1,'X1'!B266,(IF($X$1=2,'X2'!B266,(IF($X$1=3,'X3'!B266,(IF($X$1=4,'X4'!B266,(IF($X$1=5,'X5'!B266,'X6'!B266)))))))))))</f>
        <v>JCI UN Equity</v>
      </c>
      <c r="C307" s="138" t="str">
        <f ca="1"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>Johnson Controls International</v>
      </c>
      <c r="D307" s="138" t="str">
        <f ca="1"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>Industrials</v>
      </c>
      <c r="E307" s="139">
        <f ca="1"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>32.729999999999997</v>
      </c>
      <c r="F307" s="139">
        <f ca="1"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>38</v>
      </c>
      <c r="G307" s="139">
        <f ca="1"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>16.101435991445179</v>
      </c>
      <c r="H307" s="139">
        <f ca="1"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>29858.863685849996</v>
      </c>
      <c r="I307" s="140">
        <f ca="1"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>5</v>
      </c>
      <c r="J307" s="140">
        <f ca="1"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>2</v>
      </c>
      <c r="K307" s="140">
        <f ca="1"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>16</v>
      </c>
      <c r="L307" s="141">
        <f ca="1"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>18.052950910093767</v>
      </c>
      <c r="M307" s="141">
        <f ca="1"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>12.845368916797486</v>
      </c>
      <c r="N307" s="142">
        <f ca="1"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>14.181263304440161</v>
      </c>
      <c r="O307" s="141">
        <f ca="1"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>10.375714989949019</v>
      </c>
      <c r="P307" s="141">
        <f ca="1"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>10.531064833992342</v>
      </c>
      <c r="Q307" s="142">
        <f ca="1"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>-2.459254587858517</v>
      </c>
      <c r="R307" s="142">
        <f ca="1"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>3.3211121295447605</v>
      </c>
      <c r="S307" s="142">
        <f ca="1"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>-55.370370370370367</v>
      </c>
    </row>
    <row r="308" spans="2:19" ht="14.1" customHeight="1" x14ac:dyDescent="0.2">
      <c r="B308" s="138" t="str">
        <f>IF((IF($X$1=1,'X1'!B267,(IF($X$1=2,'X2'!B267,(IF($X$1=3,'X3'!B267,(IF($X$1=4,'X4'!B267,(IF($X$1=5,'X5'!B267,'X6'!B267))))))))))="","",(IF($X$1=1,'X1'!B267,(IF($X$1=2,'X2'!B267,(IF($X$1=3,'X3'!B267,(IF($X$1=4,'X4'!B267,(IF($X$1=5,'X5'!B267,'X6'!B267)))))))))))</f>
        <v>JEC UN Equity</v>
      </c>
      <c r="C308" s="138" t="str">
        <f ca="1"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>Jacobs Engineering Group Inc</v>
      </c>
      <c r="D308" s="138" t="str">
        <f ca="1"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>Industrials</v>
      </c>
      <c r="E308" s="139">
        <f ca="1"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>62.51</v>
      </c>
      <c r="F308" s="139">
        <f ca="1"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>81.5</v>
      </c>
      <c r="G308" s="139">
        <f ca="1"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>30.379139337705972</v>
      </c>
      <c r="H308" s="139">
        <f ca="1"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>8897.3825409700003</v>
      </c>
      <c r="I308" s="140">
        <f ca="1"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>15</v>
      </c>
      <c r="J308" s="140">
        <f ca="1"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>0</v>
      </c>
      <c r="K308" s="140">
        <f ca="1"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>17</v>
      </c>
      <c r="L308" s="141">
        <f ca="1"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>12.135507668413901</v>
      </c>
      <c r="M308" s="141">
        <f ca="1"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>10.964743027539027</v>
      </c>
      <c r="N308" s="142">
        <f ca="1"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>-23.245368398721066</v>
      </c>
      <c r="O308" s="141">
        <f ca="1"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>8.4649525445917195</v>
      </c>
      <c r="P308" s="141">
        <f ca="1"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>8.0568997741608896</v>
      </c>
      <c r="Q308" s="142">
        <f ca="1"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>-20.422083501935408</v>
      </c>
      <c r="R308" s="142">
        <f ca="1"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>0.99344104943209088</v>
      </c>
      <c r="S308" s="142">
        <f ca="1"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>34.415584415584405</v>
      </c>
    </row>
    <row r="309" spans="2:19" ht="14.1" customHeight="1" x14ac:dyDescent="0.2">
      <c r="B309" s="138" t="str">
        <f>IF((IF($X$1=1,'X1'!B268,(IF($X$1=2,'X2'!B268,(IF($X$1=3,'X3'!B268,(IF($X$1=4,'X4'!B268,(IF($X$1=5,'X5'!B268,'X6'!B268))))))))))="","",(IF($X$1=1,'X1'!B268,(IF($X$1=2,'X2'!B268,(IF($X$1=3,'X3'!B268,(IF($X$1=4,'X4'!B268,(IF($X$1=5,'X5'!B268,'X6'!B268)))))))))))</f>
        <v>JEF UN Equity</v>
      </c>
      <c r="C309" s="138" t="str">
        <f ca="1"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>Jefferies Financial Group Inc</v>
      </c>
      <c r="D309" s="138" t="str">
        <f ca="1"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>Financials</v>
      </c>
      <c r="E309" s="139">
        <f ca="1"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>20.38</v>
      </c>
      <c r="F309" s="139" t="str">
        <f ca="1"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 xml:space="preserve"> </v>
      </c>
      <c r="G309" s="139" t="str">
        <f ca="1"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 xml:space="preserve"> </v>
      </c>
      <c r="H309" s="139">
        <f ca="1"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>6584.2247848999996</v>
      </c>
      <c r="I309" s="140">
        <f ca="1"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>1</v>
      </c>
      <c r="J309" s="140">
        <f ca="1"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>0</v>
      </c>
      <c r="K309" s="140">
        <f ca="1"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>1</v>
      </c>
      <c r="L309" s="141">
        <f ca="1"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>16.174603174603174</v>
      </c>
      <c r="M309" s="141">
        <f ca="1"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>13.407894736842104</v>
      </c>
      <c r="N309" s="142">
        <f ca="1"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>2.3010937725197911</v>
      </c>
      <c r="O309" s="141" t="str">
        <f ca="1"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>NA</v>
      </c>
      <c r="P309" s="141" t="str">
        <f ca="1"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>NA</v>
      </c>
      <c r="Q309" s="142" t="str">
        <f ca="1"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2">
        <f ca="1"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>2.4533856722276743</v>
      </c>
      <c r="S309" s="142">
        <f ca="1"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>-5.8823529411764754</v>
      </c>
    </row>
    <row r="310" spans="2:19" ht="14.1" customHeight="1" x14ac:dyDescent="0.2">
      <c r="B310" s="138" t="str">
        <f>IF((IF($X$1=1,'X1'!B269,(IF($X$1=2,'X2'!B269,(IF($X$1=3,'X3'!B269,(IF($X$1=4,'X4'!B269,(IF($X$1=5,'X5'!B269,'X6'!B269))))))))))="","",(IF($X$1=1,'X1'!B269,(IF($X$1=2,'X2'!B269,(IF($X$1=3,'X3'!B269,(IF($X$1=4,'X4'!B269,(IF($X$1=5,'X5'!B269,'X6'!B269)))))))))))</f>
        <v>JKHY UW Equity</v>
      </c>
      <c r="C310" s="138" t="str">
        <f ca="1"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>Jack Henry &amp; Associates Inc</v>
      </c>
      <c r="D310" s="138" t="str">
        <f ca="1"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>Information Technology</v>
      </c>
      <c r="E310" s="139">
        <f ca="1"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>130.87</v>
      </c>
      <c r="F310" s="139">
        <f ca="1"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>136.5</v>
      </c>
      <c r="G310" s="139">
        <f ca="1"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>4.3019790631924737</v>
      </c>
      <c r="H310" s="139">
        <f ca="1"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>10116.030876659999</v>
      </c>
      <c r="I310" s="140">
        <f ca="1"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>1</v>
      </c>
      <c r="J310" s="140">
        <f ca="1"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>1</v>
      </c>
      <c r="K310" s="140">
        <f ca="1"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>10</v>
      </c>
      <c r="L310" s="141">
        <f ca="1"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>35.236941303177169</v>
      </c>
      <c r="M310" s="141">
        <f ca="1"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>31.664650375030245</v>
      </c>
      <c r="N310" s="142">
        <f ca="1"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>122.86652708569723</v>
      </c>
      <c r="O310" s="141">
        <f ca="1"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>19.007575541605611</v>
      </c>
      <c r="P310" s="141">
        <f ca="1"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>17.393319999999999</v>
      </c>
      <c r="Q310" s="142">
        <f ca="1"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>78.687742348530904</v>
      </c>
      <c r="R310" s="142">
        <f ca="1"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>1.130893252846336</v>
      </c>
      <c r="S310" s="142">
        <f ca="1"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>6.749999999999992</v>
      </c>
    </row>
    <row r="311" spans="2:19" ht="14.1" customHeight="1" x14ac:dyDescent="0.2">
      <c r="B311" s="138" t="str">
        <f>IF((IF($X$1=1,'X1'!B270,(IF($X$1=2,'X2'!B270,(IF($X$1=3,'X3'!B270,(IF($X$1=4,'X4'!B270,(IF($X$1=5,'X5'!B270,'X6'!B270))))))))))="","",(IF($X$1=1,'X1'!B270,(IF($X$1=2,'X2'!B270,(IF($X$1=3,'X3'!B270,(IF($X$1=4,'X4'!B270,(IF($X$1=5,'X5'!B270,'X6'!B270)))))))))))</f>
        <v>JNJ UN Equity</v>
      </c>
      <c r="C311" s="138" t="str">
        <f ca="1"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>Johnson &amp; Johnson</v>
      </c>
      <c r="D311" s="138" t="str">
        <f ca="1"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>Health Care</v>
      </c>
      <c r="E311" s="139">
        <f ca="1"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>130.69</v>
      </c>
      <c r="F311" s="139">
        <f ca="1"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>149.5</v>
      </c>
      <c r="G311" s="139">
        <f ca="1"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>14.392838013620013</v>
      </c>
      <c r="H311" s="139">
        <f ca="1"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>350507.70076861</v>
      </c>
      <c r="I311" s="140">
        <f ca="1"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>10</v>
      </c>
      <c r="J311" s="140">
        <f ca="1"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>1</v>
      </c>
      <c r="K311" s="140">
        <f ca="1"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>21</v>
      </c>
      <c r="L311" s="141">
        <f ca="1"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>15.1770990593427</v>
      </c>
      <c r="M311" s="141">
        <f ca="1"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>14.206979019458636</v>
      </c>
      <c r="N311" s="142">
        <f ca="1"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>-4.0079180117053141</v>
      </c>
      <c r="O311" s="141">
        <f ca="1"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>11.882930330468652</v>
      </c>
      <c r="P311" s="141">
        <f ca="1"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>11.19296771935181</v>
      </c>
      <c r="Q311" s="142">
        <f ca="1"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>11.709880546762408</v>
      </c>
      <c r="R311" s="142">
        <f ca="1"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>2.9504935343178511</v>
      </c>
      <c r="S311" s="142">
        <f ca="1"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>12.1264367816092</v>
      </c>
    </row>
    <row r="312" spans="2:19" ht="14.1" customHeight="1" x14ac:dyDescent="0.2">
      <c r="B312" s="138" t="str">
        <f>IF((IF($X$1=1,'X1'!B271,(IF($X$1=2,'X2'!B271,(IF($X$1=3,'X3'!B271,(IF($X$1=4,'X4'!B271,(IF($X$1=5,'X5'!B271,'X6'!B271))))))))))="","",(IF($X$1=1,'X1'!B271,(IF($X$1=2,'X2'!B271,(IF($X$1=3,'X3'!B271,(IF($X$1=4,'X4'!B271,(IF($X$1=5,'X5'!B271,'X6'!B271)))))))))))</f>
        <v>JNPR UN Equity</v>
      </c>
      <c r="C312" s="138" t="str">
        <f ca="1"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>Juniper Networks Inc</v>
      </c>
      <c r="D312" s="138" t="str">
        <f ca="1"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>Information Technology</v>
      </c>
      <c r="E312" s="139">
        <f ca="1"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>28.32</v>
      </c>
      <c r="F312" s="139">
        <f ca="1"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>29</v>
      </c>
      <c r="G312" s="139">
        <f ca="1"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>2.4011299435028333</v>
      </c>
      <c r="H312" s="139">
        <f ca="1"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>9774.7726080000011</v>
      </c>
      <c r="I312" s="140">
        <f ca="1"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>6</v>
      </c>
      <c r="J312" s="140">
        <f ca="1"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>5</v>
      </c>
      <c r="K312" s="140">
        <f ca="1"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>26</v>
      </c>
      <c r="L312" s="141">
        <f ca="1"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>13.90279823269514</v>
      </c>
      <c r="M312" s="141">
        <f ca="1"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>12.791327913279133</v>
      </c>
      <c r="N312" s="142">
        <f ca="1"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>-12.067613013432599</v>
      </c>
      <c r="O312" s="141">
        <f ca="1"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>7.8860884448145061</v>
      </c>
      <c r="P312" s="141">
        <f ca="1"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>7.51764788887664</v>
      </c>
      <c r="Q312" s="142">
        <f ca="1"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>-25.863909519640526</v>
      </c>
      <c r="R312" s="142">
        <f ca="1"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>2.5600282485875705</v>
      </c>
      <c r="S312" s="142">
        <f ca="1"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>7.3584905660377427</v>
      </c>
    </row>
    <row r="313" spans="2:19" ht="14.1" customHeight="1" x14ac:dyDescent="0.2">
      <c r="B313" s="138" t="str">
        <f>IF((IF($X$1=1,'X1'!B272,(IF($X$1=2,'X2'!B272,(IF($X$1=3,'X3'!B272,(IF($X$1=4,'X4'!B272,(IF($X$1=5,'X5'!B272,'X6'!B272))))))))))="","",(IF($X$1=1,'X1'!B272,(IF($X$1=2,'X2'!B272,(IF($X$1=3,'X3'!B272,(IF($X$1=4,'X4'!B272,(IF($X$1=5,'X5'!B272,'X6'!B272)))))))))))</f>
        <v>JPM UN Equity</v>
      </c>
      <c r="C313" s="138" t="str">
        <f ca="1"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>JPMorgan Chase &amp; Co</v>
      </c>
      <c r="D313" s="138" t="str">
        <f ca="1"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>Financials</v>
      </c>
      <c r="E313" s="139">
        <f ca="1"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>104.59</v>
      </c>
      <c r="F313" s="139">
        <f ca="1"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>118</v>
      </c>
      <c r="G313" s="139">
        <f ca="1"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>12.821493450616694</v>
      </c>
      <c r="H313" s="139">
        <f ca="1"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>347804.70772775001</v>
      </c>
      <c r="I313" s="140">
        <f ca="1"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>16</v>
      </c>
      <c r="J313" s="140">
        <f ca="1"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>1</v>
      </c>
      <c r="K313" s="140">
        <f ca="1"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>33</v>
      </c>
      <c r="L313" s="141">
        <f ca="1"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>10.574259427762613</v>
      </c>
      <c r="M313" s="141">
        <f ca="1"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>9.8160488033786972</v>
      </c>
      <c r="N313" s="142">
        <f ca="1"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>-33.119947759025372</v>
      </c>
      <c r="O313" s="141" t="str">
        <f ca="1"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>NA</v>
      </c>
      <c r="P313" s="141" t="str">
        <f ca="1"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>NA</v>
      </c>
      <c r="Q313" s="142" t="str">
        <f ca="1"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2">
        <f ca="1"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>3.2307103929629979</v>
      </c>
      <c r="S313" s="142">
        <f ca="1"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>6.5668987216727581</v>
      </c>
    </row>
    <row r="314" spans="2:19" ht="14.1" customHeight="1" x14ac:dyDescent="0.2">
      <c r="B314" s="138" t="str">
        <f>IF((IF($X$1=1,'X1'!B273,(IF($X$1=2,'X2'!B273,(IF($X$1=3,'X3'!B273,(IF($X$1=4,'X4'!B273,(IF($X$1=5,'X5'!B273,'X6'!B273))))))))))="","",(IF($X$1=1,'X1'!B273,(IF($X$1=2,'X2'!B273,(IF($X$1=3,'X3'!B273,(IF($X$1=4,'X4'!B273,(IF($X$1=5,'X5'!B273,'X6'!B273)))))))))))</f>
        <v>JWN UN Equity</v>
      </c>
      <c r="C314" s="138" t="str">
        <f ca="1"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>Nordstrom Inc</v>
      </c>
      <c r="D314" s="138" t="str">
        <f ca="1"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>Consumer Discretionary</v>
      </c>
      <c r="E314" s="139">
        <f ca="1"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>47.52</v>
      </c>
      <c r="F314" s="139">
        <f ca="1"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>51</v>
      </c>
      <c r="G314" s="139">
        <f ca="1"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>7.3232323232323093</v>
      </c>
      <c r="H314" s="139">
        <f ca="1"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>7951.2300172799996</v>
      </c>
      <c r="I314" s="140">
        <f ca="1"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>5</v>
      </c>
      <c r="J314" s="140">
        <f ca="1"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>2</v>
      </c>
      <c r="K314" s="140">
        <f ca="1"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>25</v>
      </c>
      <c r="L314" s="141">
        <f ca="1"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>13.281162660704304</v>
      </c>
      <c r="M314" s="141">
        <f ca="1"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>12.78794402583423</v>
      </c>
      <c r="N314" s="142">
        <f ca="1"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>-15.999332280735668</v>
      </c>
      <c r="O314" s="141">
        <f ca="1"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>5.9246386743084969</v>
      </c>
      <c r="P314" s="141">
        <f ca="1"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>5.6983893301888093</v>
      </c>
      <c r="Q314" s="142">
        <f ca="1"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>-44.303243376532642</v>
      </c>
      <c r="R314" s="142">
        <f ca="1"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>3.1460437710437708</v>
      </c>
      <c r="S314" s="142">
        <f ca="1"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>26.303963346396735</v>
      </c>
    </row>
    <row r="315" spans="2:19" ht="14.1" customHeight="1" x14ac:dyDescent="0.2">
      <c r="B315" s="138" t="str">
        <f>IF((IF($X$1=1,'X1'!B274,(IF($X$1=2,'X2'!B274,(IF($X$1=3,'X3'!B274,(IF($X$1=4,'X4'!B274,(IF($X$1=5,'X5'!B274,'X6'!B274))))))))))="","",(IF($X$1=1,'X1'!B274,(IF($X$1=2,'X2'!B274,(IF($X$1=3,'X3'!B274,(IF($X$1=4,'X4'!B274,(IF($X$1=5,'X5'!B274,'X6'!B274)))))))))))</f>
        <v>K UN Equity</v>
      </c>
      <c r="C315" s="138" t="str">
        <f ca="1"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>Kellogg Co</v>
      </c>
      <c r="D315" s="138" t="str">
        <f ca="1"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>Consumer Staples</v>
      </c>
      <c r="E315" s="139">
        <f ca="1"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>59.43</v>
      </c>
      <c r="F315" s="139">
        <f ca="1"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>65.5</v>
      </c>
      <c r="G315" s="139">
        <f ca="1"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>10.213696786134951</v>
      </c>
      <c r="H315" s="139">
        <f ca="1"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>20623.46658792</v>
      </c>
      <c r="I315" s="140">
        <f ca="1"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>7</v>
      </c>
      <c r="J315" s="140">
        <f ca="1"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>3</v>
      </c>
      <c r="K315" s="140">
        <f ca="1"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>21</v>
      </c>
      <c r="L315" s="141">
        <f ca="1"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>13.779271968467425</v>
      </c>
      <c r="M315" s="141">
        <f ca="1"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>13.340067340067339</v>
      </c>
      <c r="N315" s="142">
        <f ca="1"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>-12.84889165153672</v>
      </c>
      <c r="O315" s="141">
        <f ca="1"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>12.464230093676814</v>
      </c>
      <c r="P315" s="141">
        <f ca="1"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>12.31844058689812</v>
      </c>
      <c r="Q315" s="142">
        <f ca="1"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>17.174603919190368</v>
      </c>
      <c r="R315" s="142">
        <f ca="1"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>3.9037523136463061</v>
      </c>
      <c r="S315" s="142">
        <f ca="1"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>-7.9166666666666625</v>
      </c>
    </row>
    <row r="316" spans="2:19" ht="14.1" customHeight="1" x14ac:dyDescent="0.2">
      <c r="B316" s="138" t="str">
        <f>IF((IF($X$1=1,'X1'!B275,(IF($X$1=2,'X2'!B275,(IF($X$1=3,'X3'!B275,(IF($X$1=4,'X4'!B275,(IF($X$1=5,'X5'!B275,'X6'!B275))))))))))="","",(IF($X$1=1,'X1'!B275,(IF($X$1=2,'X2'!B275,(IF($X$1=3,'X3'!B275,(IF($X$1=4,'X4'!B275,(IF($X$1=5,'X5'!B275,'X6'!B275)))))))))))</f>
        <v>KEY UN Equity</v>
      </c>
      <c r="C316" s="138" t="str">
        <f ca="1"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>KeyCorp</v>
      </c>
      <c r="D316" s="138" t="str">
        <f ca="1"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>Financials</v>
      </c>
      <c r="E316" s="139">
        <f ca="1"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>16.850000000000001</v>
      </c>
      <c r="F316" s="139">
        <f ca="1"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>19</v>
      </c>
      <c r="G316" s="139">
        <f ca="1"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>12.759643916913932</v>
      </c>
      <c r="H316" s="139">
        <f ca="1"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>17178.625550000001</v>
      </c>
      <c r="I316" s="140">
        <f ca="1"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>18</v>
      </c>
      <c r="J316" s="140">
        <f ca="1"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>2</v>
      </c>
      <c r="K316" s="140">
        <f ca="1"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>26</v>
      </c>
      <c r="L316" s="141">
        <f ca="1"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>9.0884573894282639</v>
      </c>
      <c r="M316" s="141">
        <f ca="1"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>8.4165834165834159</v>
      </c>
      <c r="N316" s="142">
        <f ca="1"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>-42.517345148638441</v>
      </c>
      <c r="O316" s="141" t="str">
        <f ca="1"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>NA</v>
      </c>
      <c r="P316" s="141" t="str">
        <f ca="1"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>NA</v>
      </c>
      <c r="Q316" s="142" t="str">
        <f ca="1"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2">
        <f ca="1"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>4.3857566765578637</v>
      </c>
      <c r="S316" s="142">
        <f ca="1"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>9.7368421052631522</v>
      </c>
    </row>
    <row r="317" spans="2:19" ht="14.1" customHeight="1" x14ac:dyDescent="0.2">
      <c r="B317" s="138" t="str">
        <f>IF((IF($X$1=1,'X1'!B276,(IF($X$1=2,'X2'!B276,(IF($X$1=3,'X3'!B276,(IF($X$1=4,'X4'!B276,(IF($X$1=5,'X5'!B276,'X6'!B276))))))))))="","",(IF($X$1=1,'X1'!B276,(IF($X$1=2,'X2'!B276,(IF($X$1=3,'X3'!B276,(IF($X$1=4,'X4'!B276,(IF($X$1=5,'X5'!B276,'X6'!B276)))))))))))</f>
        <v>KEYS UN Equity</v>
      </c>
      <c r="C317" s="138" t="str">
        <f ca="1"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>Keysight Technologies Inc</v>
      </c>
      <c r="D317" s="138" t="str">
        <f ca="1"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>Information Technology</v>
      </c>
      <c r="E317" s="139">
        <f ca="1"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>69.58</v>
      </c>
      <c r="F317" s="139">
        <f ca="1"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>75</v>
      </c>
      <c r="G317" s="139">
        <f ca="1"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>7.7895947111238817</v>
      </c>
      <c r="H317" s="139">
        <f ca="1"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>13056.113939119999</v>
      </c>
      <c r="I317" s="140">
        <f ca="1"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>9</v>
      </c>
      <c r="J317" s="140">
        <f ca="1"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>0</v>
      </c>
      <c r="K317" s="140">
        <f ca="1"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>9</v>
      </c>
      <c r="L317" s="141">
        <f ca="1"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>18.699274388605211</v>
      </c>
      <c r="M317" s="141">
        <f ca="1"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>16.669861044561571</v>
      </c>
      <c r="N317" s="142">
        <f ca="1"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>18.269128587367113</v>
      </c>
      <c r="O317" s="141">
        <f ca="1"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>13.295928818639204</v>
      </c>
      <c r="P317" s="141">
        <f ca="1"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>11.951104283984034</v>
      </c>
      <c r="Q317" s="142">
        <f ca="1"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>24.993295322119668</v>
      </c>
      <c r="R317" s="142">
        <f ca="1"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>0</v>
      </c>
      <c r="S317" s="142">
        <f ca="1"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>57.64705882352942</v>
      </c>
    </row>
    <row r="318" spans="2:19" ht="14.1" customHeight="1" x14ac:dyDescent="0.2">
      <c r="B318" s="138" t="str">
        <f>IF((IF($X$1=1,'X1'!B277,(IF($X$1=2,'X2'!B277,(IF($X$1=3,'X3'!B277,(IF($X$1=4,'X4'!B277,(IF($X$1=5,'X5'!B277,'X6'!B277))))))))))="","",(IF($X$1=1,'X1'!B277,(IF($X$1=2,'X2'!B277,(IF($X$1=3,'X3'!B277,(IF($X$1=4,'X4'!B277,(IF($X$1=5,'X5'!B277,'X6'!B277)))))))))))</f>
        <v>KHC UW Equity</v>
      </c>
      <c r="C318" s="138" t="str">
        <f ca="1"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>Kraft Heinz Co/The</v>
      </c>
      <c r="D318" s="138" t="str">
        <f ca="1"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>Consumer Staples</v>
      </c>
      <c r="E318" s="139">
        <f ca="1"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>47.53</v>
      </c>
      <c r="F318" s="139">
        <f ca="1"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>58</v>
      </c>
      <c r="G318" s="139">
        <f ca="1"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>22.028192720387118</v>
      </c>
      <c r="H318" s="139">
        <f ca="1"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>57959.736614360001</v>
      </c>
      <c r="I318" s="140">
        <f ca="1"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>15</v>
      </c>
      <c r="J318" s="140">
        <f ca="1"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>4</v>
      </c>
      <c r="K318" s="140">
        <f ca="1"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>23</v>
      </c>
      <c r="L318" s="141">
        <f ca="1"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>12.84941876182752</v>
      </c>
      <c r="M318" s="141">
        <f ca="1"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>12.345454545454546</v>
      </c>
      <c r="N318" s="142">
        <f ca="1"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>-18.730025121105186</v>
      </c>
      <c r="O318" s="141">
        <f ca="1"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>11.879126140962635</v>
      </c>
      <c r="P318" s="141">
        <f ca="1"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>11.675806104808226</v>
      </c>
      <c r="Q318" s="142">
        <f ca="1"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>11.674117856628241</v>
      </c>
      <c r="R318" s="142">
        <f ca="1"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>5.4555017883442041</v>
      </c>
      <c r="S318" s="142">
        <f ca="1"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>4.8888888888888937</v>
      </c>
    </row>
    <row r="319" spans="2:19" ht="14.1" customHeight="1" x14ac:dyDescent="0.2">
      <c r="B319" s="138" t="str">
        <f>IF((IF($X$1=1,'X1'!B278,(IF($X$1=2,'X2'!B278,(IF($X$1=3,'X3'!B278,(IF($X$1=4,'X4'!B278,(IF($X$1=5,'X5'!B278,'X6'!B278))))))))))="","",(IF($X$1=1,'X1'!B278,(IF($X$1=2,'X2'!B278,(IF($X$1=3,'X3'!B278,(IF($X$1=4,'X4'!B278,(IF($X$1=5,'X5'!B278,'X6'!B278)))))))))))</f>
        <v>KIM UN Equity</v>
      </c>
      <c r="C319" s="138" t="str">
        <f ca="1"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>Kimco Realty Corp</v>
      </c>
      <c r="D319" s="138" t="str">
        <f ca="1"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>Real Estate</v>
      </c>
      <c r="E319" s="139">
        <f ca="1"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>16.55</v>
      </c>
      <c r="F319" s="139">
        <f ca="1"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>17</v>
      </c>
      <c r="G319" s="139">
        <f ca="1"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>2.7190332326283873</v>
      </c>
      <c r="H319" s="139">
        <f ca="1"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>6974.0260977500002</v>
      </c>
      <c r="I319" s="140">
        <f ca="1"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>6</v>
      </c>
      <c r="J319" s="140">
        <f ca="1"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>3</v>
      </c>
      <c r="K319" s="140">
        <f ca="1"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>23</v>
      </c>
      <c r="L319" s="141">
        <f ca="1"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>23.342736248236957</v>
      </c>
      <c r="M319" s="141">
        <f ca="1"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>24.518518518518519</v>
      </c>
      <c r="N319" s="142">
        <f ca="1"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>47.638085711284987</v>
      </c>
      <c r="O319" s="141">
        <f ca="1"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>16.340162493925195</v>
      </c>
      <c r="P319" s="141">
        <f ca="1"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>15.689004629629627</v>
      </c>
      <c r="Q319" s="142">
        <f ca="1"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>53.611739659091363</v>
      </c>
      <c r="R319" s="142">
        <f ca="1"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>6.8459214501510566</v>
      </c>
      <c r="S319" s="142">
        <f ca="1"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>-24.02150235401588</v>
      </c>
    </row>
    <row r="320" spans="2:19" ht="14.1" customHeight="1" x14ac:dyDescent="0.2">
      <c r="B320" s="138" t="str">
        <f>IF((IF($X$1=1,'X1'!B279,(IF($X$1=2,'X2'!B279,(IF($X$1=3,'X3'!B279,(IF($X$1=4,'X4'!B279,(IF($X$1=5,'X5'!B279,'X6'!B279))))))))))="","",(IF($X$1=1,'X1'!B279,(IF($X$1=2,'X2'!B279,(IF($X$1=3,'X3'!B279,(IF($X$1=4,'X4'!B279,(IF($X$1=5,'X5'!B279,'X6'!B279)))))))))))</f>
        <v>KLAC UW Equity</v>
      </c>
      <c r="C320" s="138" t="str">
        <f ca="1"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>KLA-Tencor Corp</v>
      </c>
      <c r="D320" s="138" t="str">
        <f ca="1"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>Information Technology</v>
      </c>
      <c r="E320" s="139">
        <f ca="1"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>95.73</v>
      </c>
      <c r="F320" s="139">
        <f ca="1"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>120</v>
      </c>
      <c r="G320" s="139">
        <f ca="1"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>25.352554058288934</v>
      </c>
      <c r="H320" s="139">
        <f ca="1"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>14653.8994263</v>
      </c>
      <c r="I320" s="140">
        <f ca="1"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>10</v>
      </c>
      <c r="J320" s="140">
        <f ca="1"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>0</v>
      </c>
      <c r="K320" s="140">
        <f ca="1"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>14</v>
      </c>
      <c r="L320" s="141">
        <f ca="1"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>10.818171544807322</v>
      </c>
      <c r="M320" s="141">
        <f ca="1"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>10.655609973285841</v>
      </c>
      <c r="N320" s="142">
        <f ca="1"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>-31.577252949843015</v>
      </c>
      <c r="O320" s="141">
        <f ca="1"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>8.2475049678550558</v>
      </c>
      <c r="P320" s="141">
        <f ca="1"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>8.1829405624818783</v>
      </c>
      <c r="Q320" s="142">
        <f ca="1"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>-22.466279853078841</v>
      </c>
      <c r="R320" s="142">
        <f ca="1"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>3.0972526898568891</v>
      </c>
      <c r="S320" s="142">
        <f ca="1"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>11.776649746192893</v>
      </c>
    </row>
    <row r="321" spans="2:19" ht="14.1" customHeight="1" x14ac:dyDescent="0.2">
      <c r="B321" s="138" t="str">
        <f>IF((IF($X$1=1,'X1'!B280,(IF($X$1=2,'X2'!B280,(IF($X$1=3,'X3'!B280,(IF($X$1=4,'X4'!B280,(IF($X$1=5,'X5'!B280,'X6'!B280))))))))))="","",(IF($X$1=1,'X1'!B280,(IF($X$1=2,'X2'!B280,(IF($X$1=3,'X3'!B280,(IF($X$1=4,'X4'!B280,(IF($X$1=5,'X5'!B280,'X6'!B280)))))))))))</f>
        <v>KMB UN Equity</v>
      </c>
      <c r="C321" s="138" t="str">
        <f ca="1"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>Kimberly-Clark Corp</v>
      </c>
      <c r="D321" s="138" t="str">
        <f ca="1"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>Consumer Staples</v>
      </c>
      <c r="E321" s="139">
        <f ca="1"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>116.87</v>
      </c>
      <c r="F321" s="139">
        <f ca="1"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>107</v>
      </c>
      <c r="G321" s="139">
        <f ca="1"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>-8.4452810815435981</v>
      </c>
      <c r="H321" s="139">
        <f ca="1"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>40472.187936049995</v>
      </c>
      <c r="I321" s="140">
        <f ca="1"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>1</v>
      </c>
      <c r="J321" s="140">
        <f ca="1"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>5</v>
      </c>
      <c r="K321" s="140">
        <f ca="1"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>19</v>
      </c>
      <c r="L321" s="141">
        <f ca="1"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>17.222222222222221</v>
      </c>
      <c r="M321" s="141">
        <f ca="1"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>16.153420870767103</v>
      </c>
      <c r="N321" s="142">
        <f ca="1"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>8.9270723681883943</v>
      </c>
      <c r="O321" s="141">
        <f ca="1"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>11.536459547384744</v>
      </c>
      <c r="P321" s="141">
        <f ca="1"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>11.121289244732766</v>
      </c>
      <c r="Q321" s="142">
        <f ca="1"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>8.4527538351796494</v>
      </c>
      <c r="R321" s="142">
        <f ca="1"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>3.5629331736117051</v>
      </c>
      <c r="S321" s="142">
        <f ca="1"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>5.4140127388535007</v>
      </c>
    </row>
    <row r="322" spans="2:19" ht="14.1" customHeight="1" x14ac:dyDescent="0.2">
      <c r="B322" s="138" t="str">
        <f>IF((IF($X$1=1,'X1'!B281,(IF($X$1=2,'X2'!B281,(IF($X$1=3,'X3'!B281,(IF($X$1=4,'X4'!B281,(IF($X$1=5,'X5'!B281,'X6'!B281))))))))))="","",(IF($X$1=1,'X1'!B281,(IF($X$1=2,'X2'!B281,(IF($X$1=3,'X3'!B281,(IF($X$1=4,'X4'!B281,(IF($X$1=5,'X5'!B281,'X6'!B281)))))))))))</f>
        <v>KMI UN Equity</v>
      </c>
      <c r="C322" s="138" t="str">
        <f ca="1"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>Kinder Morgan Inc/DE</v>
      </c>
      <c r="D322" s="138" t="str">
        <f ca="1"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>Energy</v>
      </c>
      <c r="E322" s="139">
        <f ca="1"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>18.010000000000002</v>
      </c>
      <c r="F322" s="139">
        <f ca="1"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>21</v>
      </c>
      <c r="G322" s="139">
        <f ca="1"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>16.601887840088825</v>
      </c>
      <c r="H322" s="139">
        <f ca="1"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>39748.39934887</v>
      </c>
      <c r="I322" s="140">
        <f ca="1"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>19</v>
      </c>
      <c r="J322" s="140">
        <f ca="1"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>1</v>
      </c>
      <c r="K322" s="140">
        <f ca="1"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>22</v>
      </c>
      <c r="L322" s="141">
        <f ca="1"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>17.743842364532018</v>
      </c>
      <c r="M322" s="141">
        <f ca="1"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>16.462522851919562</v>
      </c>
      <c r="N322" s="142">
        <f ca="1"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>12.226214270838408</v>
      </c>
      <c r="O322" s="141">
        <f ca="1"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>9.719426877472932</v>
      </c>
      <c r="P322" s="141">
        <f ca="1"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>9.3678739913385947</v>
      </c>
      <c r="Q322" s="142">
        <f ca="1"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>-8.6289336661732321</v>
      </c>
      <c r="R322" s="142">
        <f ca="1"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>5.5191560244308713</v>
      </c>
      <c r="S322" s="142">
        <f ca="1"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>12.272727272727272</v>
      </c>
    </row>
    <row r="323" spans="2:19" ht="14.1" customHeight="1" x14ac:dyDescent="0.2">
      <c r="B323" s="138" t="str">
        <f>IF((IF($X$1=1,'X1'!B282,(IF($X$1=2,'X2'!B282,(IF($X$1=3,'X3'!B282,(IF($X$1=4,'X4'!B282,(IF($X$1=5,'X5'!B282,'X6'!B282))))))))))="","",(IF($X$1=1,'X1'!B282,(IF($X$1=2,'X2'!B282,(IF($X$1=3,'X3'!B282,(IF($X$1=4,'X4'!B282,(IF($X$1=5,'X5'!B282,'X6'!B282)))))))))))</f>
        <v>KMX UN Equity</v>
      </c>
      <c r="C323" s="138" t="str">
        <f ca="1"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>CarMax Inc</v>
      </c>
      <c r="D323" s="138" t="str">
        <f ca="1"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>Consumer Discretionary</v>
      </c>
      <c r="E323" s="139">
        <f ca="1"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>61.92</v>
      </c>
      <c r="F323" s="139">
        <f ca="1"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>76</v>
      </c>
      <c r="G323" s="139">
        <f ca="1"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>22.7390180878553</v>
      </c>
      <c r="H323" s="139">
        <f ca="1"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>10531.79533728</v>
      </c>
      <c r="I323" s="140">
        <f ca="1"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>11</v>
      </c>
      <c r="J323" s="140">
        <f ca="1"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>0</v>
      </c>
      <c r="K323" s="140">
        <f ca="1"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>16</v>
      </c>
      <c r="L323" s="141">
        <f ca="1"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>13.143706219486308</v>
      </c>
      <c r="M323" s="141">
        <f ca="1"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>12.285714285714286</v>
      </c>
      <c r="N323" s="142">
        <f ca="1"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>-16.868716470930735</v>
      </c>
      <c r="O323" s="141">
        <f ca="1"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>17.885199941301636</v>
      </c>
      <c r="P323" s="141">
        <f ca="1"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>17.084201710120553</v>
      </c>
      <c r="Q323" s="142">
        <f ca="1"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>68.136435494776677</v>
      </c>
      <c r="R323" s="142" t="str">
        <f ca="1"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2">
        <f ca="1"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>36.319022865244101</v>
      </c>
    </row>
    <row r="324" spans="2:19" ht="14.1" customHeight="1" x14ac:dyDescent="0.2">
      <c r="B324" s="138" t="str">
        <f>IF((IF($X$1=1,'X1'!B283,(IF($X$1=2,'X2'!B283,(IF($X$1=3,'X3'!B283,(IF($X$1=4,'X4'!B283,(IF($X$1=5,'X5'!B283,'X6'!B283))))))))))="","",(IF($X$1=1,'X1'!B283,(IF($X$1=2,'X2'!B283,(IF($X$1=3,'X3'!B283,(IF($X$1=4,'X4'!B283,(IF($X$1=5,'X5'!B283,'X6'!B283)))))))))))</f>
        <v>KO UN Equity</v>
      </c>
      <c r="C324" s="138" t="str">
        <f ca="1"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>Coca-Cola Co/The</v>
      </c>
      <c r="D324" s="138" t="str">
        <f ca="1"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>Consumer Staples</v>
      </c>
      <c r="E324" s="139">
        <f ca="1"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>47.61</v>
      </c>
      <c r="F324" s="139">
        <f ca="1"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>51</v>
      </c>
      <c r="G324" s="139">
        <f ca="1"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>7.1203528670447325</v>
      </c>
      <c r="H324" s="139">
        <f ca="1"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>202652.62668377999</v>
      </c>
      <c r="I324" s="140">
        <f ca="1"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>14</v>
      </c>
      <c r="J324" s="140">
        <f ca="1"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>0</v>
      </c>
      <c r="K324" s="140">
        <f ca="1"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>27</v>
      </c>
      <c r="L324" s="141">
        <f ca="1"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>21.417004048582996</v>
      </c>
      <c r="M324" s="141">
        <f ca="1"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>19.887218045112782</v>
      </c>
      <c r="N324" s="142">
        <f ca="1"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>35.458219027019688</v>
      </c>
      <c r="O324" s="141">
        <f ca="1"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>19.146836108458249</v>
      </c>
      <c r="P324" s="141">
        <f ca="1"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>17.866374288039058</v>
      </c>
      <c r="Q324" s="142">
        <f ca="1"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>79.996912801890701</v>
      </c>
      <c r="R324" s="142">
        <f ca="1"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>3.4719596723377446</v>
      </c>
      <c r="S324" s="142">
        <f ca="1"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>10.25641025641025</v>
      </c>
    </row>
    <row r="325" spans="2:19" ht="14.1" customHeight="1" x14ac:dyDescent="0.2">
      <c r="B325" s="138" t="str">
        <f>IF((IF($X$1=1,'X1'!B284,(IF($X$1=2,'X2'!B284,(IF($X$1=3,'X3'!B284,(IF($X$1=4,'X4'!B284,(IF($X$1=5,'X5'!B284,'X6'!B284))))))))))="","",(IF($X$1=1,'X1'!B284,(IF($X$1=2,'X2'!B284,(IF($X$1=3,'X3'!B284,(IF($X$1=4,'X4'!B284,(IF($X$1=5,'X5'!B284,'X6'!B284)))))))))))</f>
        <v>KORS UN Equity</v>
      </c>
      <c r="C325" s="138" t="str">
        <f ca="1"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>Capri Holdings Ltd</v>
      </c>
      <c r="D325" s="138" t="str">
        <f ca="1"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>Consumer Discretionary</v>
      </c>
      <c r="E325" s="139" t="str">
        <f ca="1"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>#N/A N/A</v>
      </c>
      <c r="F325" s="139">
        <f ca="1"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>58</v>
      </c>
      <c r="G325" s="139" t="str">
        <f ca="1"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9" t="str">
        <f ca="1"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>#N/A N/A</v>
      </c>
      <c r="I325" s="140">
        <f ca="1"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>12</v>
      </c>
      <c r="J325" s="140">
        <f ca="1"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>0</v>
      </c>
      <c r="K325" s="140">
        <f ca="1"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>28</v>
      </c>
      <c r="L325" s="141" t="str">
        <f ca="1"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>NA</v>
      </c>
      <c r="M325" s="141" t="str">
        <f ca="1"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>NA</v>
      </c>
      <c r="N325" s="142" t="str">
        <f ca="1"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1" t="str">
        <f ca="1"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>NA</v>
      </c>
      <c r="P325" s="141" t="str">
        <f ca="1"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>NA</v>
      </c>
      <c r="Q325" s="142" t="str">
        <f ca="1"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2" t="str">
        <f ca="1"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2">
        <f ca="1"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>-10.508474576271183</v>
      </c>
    </row>
    <row r="326" spans="2:19" ht="14.1" customHeight="1" x14ac:dyDescent="0.2">
      <c r="B326" s="138" t="str">
        <f>IF((IF($X$1=1,'X1'!B285,(IF($X$1=2,'X2'!B285,(IF($X$1=3,'X3'!B285,(IF($X$1=4,'X4'!B285,(IF($X$1=5,'X5'!B285,'X6'!B285))))))))))="","",(IF($X$1=1,'X1'!B285,(IF($X$1=2,'X2'!B285,(IF($X$1=3,'X3'!B285,(IF($X$1=4,'X4'!B285,(IF($X$1=5,'X5'!B285,'X6'!B285)))))))))))</f>
        <v>KR UN Equity</v>
      </c>
      <c r="C326" s="138" t="str">
        <f ca="1"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>Kroger Co/The</v>
      </c>
      <c r="D326" s="138" t="str">
        <f ca="1"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>Consumer Staples</v>
      </c>
      <c r="E326" s="139">
        <f ca="1"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>29.43</v>
      </c>
      <c r="F326" s="139">
        <f ca="1"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>31</v>
      </c>
      <c r="G326" s="139">
        <f ca="1"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>5.3346924906557902</v>
      </c>
      <c r="H326" s="139">
        <f ca="1"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>23477.577520049999</v>
      </c>
      <c r="I326" s="140">
        <f ca="1"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>10</v>
      </c>
      <c r="J326" s="140">
        <f ca="1"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>2</v>
      </c>
      <c r="K326" s="140">
        <f ca="1"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>26</v>
      </c>
      <c r="L326" s="141">
        <f ca="1"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>13.549723756906076</v>
      </c>
      <c r="M326" s="141">
        <f ca="1"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>12.857142857142856</v>
      </c>
      <c r="N326" s="142">
        <f ca="1"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>-14.300737663630802</v>
      </c>
      <c r="O326" s="141">
        <f ca="1"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>7.1242883127024896</v>
      </c>
      <c r="P326" s="141">
        <f ca="1"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>6.9854872938959849</v>
      </c>
      <c r="Q326" s="142">
        <f ca="1"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>-33.025493353935801</v>
      </c>
      <c r="R326" s="142">
        <f ca="1"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>1.8484539585457018</v>
      </c>
      <c r="S326" s="142">
        <f ca="1"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>-18.888888888888889</v>
      </c>
    </row>
    <row r="327" spans="2:19" ht="14.1" customHeight="1" x14ac:dyDescent="0.2">
      <c r="B327" s="138" t="str">
        <f>IF((IF($X$1=1,'X1'!B286,(IF($X$1=2,'X2'!B286,(IF($X$1=3,'X3'!B286,(IF($X$1=4,'X4'!B286,(IF($X$1=5,'X5'!B286,'X6'!B286))))))))))="","",(IF($X$1=1,'X1'!B286,(IF($X$1=2,'X2'!B286,(IF($X$1=3,'X3'!B286,(IF($X$1=4,'X4'!B286,(IF($X$1=5,'X5'!B286,'X6'!B286)))))))))))</f>
        <v>KSS UN Equity</v>
      </c>
      <c r="C327" s="138" t="str">
        <f ca="1"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>Kohl's Corp</v>
      </c>
      <c r="D327" s="138" t="str">
        <f ca="1"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>Consumer Discretionary</v>
      </c>
      <c r="E327" s="139">
        <f ca="1"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>69.95</v>
      </c>
      <c r="F327" s="139">
        <f ca="1"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>73</v>
      </c>
      <c r="G327" s="139">
        <f ca="1"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>4.3602573266618982</v>
      </c>
      <c r="H327" s="139">
        <f ca="1"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>11550.799501449999</v>
      </c>
      <c r="I327" s="140">
        <f ca="1"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>9</v>
      </c>
      <c r="J327" s="140">
        <f ca="1"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>3</v>
      </c>
      <c r="K327" s="140">
        <f ca="1"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>21</v>
      </c>
      <c r="L327" s="141">
        <f ca="1"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>12.594526467410875</v>
      </c>
      <c r="M327" s="141">
        <f ca="1"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>12.156760514424748</v>
      </c>
      <c r="N327" s="142">
        <f ca="1"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>-20.342167331428673</v>
      </c>
      <c r="O327" s="141">
        <f ca="1"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>5.9671090868852081</v>
      </c>
      <c r="P327" s="141">
        <f ca="1"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>5.9346297130561609</v>
      </c>
      <c r="Q327" s="142">
        <f ca="1"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>-43.903984558734876</v>
      </c>
      <c r="R327" s="142">
        <f ca="1"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>3.5225160829163689</v>
      </c>
      <c r="S327" s="142">
        <f ca="1"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>16.470588235294105</v>
      </c>
    </row>
    <row r="328" spans="2:19" ht="14.1" customHeight="1" x14ac:dyDescent="0.2">
      <c r="B328" s="138" t="str">
        <f>IF((IF($X$1=1,'X1'!B287,(IF($X$1=2,'X2'!B287,(IF($X$1=3,'X3'!B287,(IF($X$1=4,'X4'!B287,(IF($X$1=5,'X5'!B287,'X6'!B287))))))))))="","",(IF($X$1=1,'X1'!B287,(IF($X$1=2,'X2'!B287,(IF($X$1=3,'X3'!B287,(IF($X$1=4,'X4'!B287,(IF($X$1=5,'X5'!B287,'X6'!B287)))))))))))</f>
        <v>KSU UN Equity</v>
      </c>
      <c r="C328" s="138" t="str">
        <f ca="1"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>Kansas City Southern</v>
      </c>
      <c r="D328" s="138" t="str">
        <f ca="1"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>Industrials</v>
      </c>
      <c r="E328" s="139">
        <f ca="1"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>110.52</v>
      </c>
      <c r="F328" s="139">
        <f ca="1"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>122</v>
      </c>
      <c r="G328" s="139">
        <f ca="1"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>10.387260224393779</v>
      </c>
      <c r="H328" s="139">
        <f ca="1"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>11239.60117932</v>
      </c>
      <c r="I328" s="140">
        <f ca="1"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>12</v>
      </c>
      <c r="J328" s="140">
        <f ca="1"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>0</v>
      </c>
      <c r="K328" s="140">
        <f ca="1"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>21</v>
      </c>
      <c r="L328" s="141">
        <f ca="1"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>16.351531291611185</v>
      </c>
      <c r="M328" s="141">
        <f ca="1"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>14.462182674692487</v>
      </c>
      <c r="N328" s="142">
        <f ca="1"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>3.4201283289564843</v>
      </c>
      <c r="O328" s="141">
        <f ca="1"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>9.8555068638575953</v>
      </c>
      <c r="P328" s="141">
        <f ca="1"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>9.1055483331188061</v>
      </c>
      <c r="Q328" s="142">
        <f ca="1"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>-7.3496634355923014</v>
      </c>
      <c r="R328" s="142">
        <f ca="1"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>1.383460007238509</v>
      </c>
      <c r="S328" s="142">
        <f ca="1"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>14.307692307692301</v>
      </c>
    </row>
    <row r="329" spans="2:19" ht="14.1" customHeight="1" x14ac:dyDescent="0.2">
      <c r="B329" s="138" t="str">
        <f>IF((IF($X$1=1,'X1'!B288,(IF($X$1=2,'X2'!B288,(IF($X$1=3,'X3'!B288,(IF($X$1=4,'X4'!B288,(IF($X$1=5,'X5'!B288,'X6'!B288))))))))))="","",(IF($X$1=1,'X1'!B288,(IF($X$1=2,'X2'!B288,(IF($X$1=3,'X3'!B288,(IF($X$1=4,'X4'!B288,(IF($X$1=5,'X5'!B288,'X6'!B288)))))))))))</f>
        <v>L UN Equity</v>
      </c>
      <c r="C329" s="138" t="str">
        <f ca="1"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>Loews Corp</v>
      </c>
      <c r="D329" s="138" t="str">
        <f ca="1"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>Financials</v>
      </c>
      <c r="E329" s="139">
        <f ca="1"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>47.53</v>
      </c>
      <c r="F329" s="139">
        <f ca="1"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>54</v>
      </c>
      <c r="G329" s="139">
        <f ca="1"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>13.612455291394898</v>
      </c>
      <c r="H329" s="139">
        <f ca="1"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>14933.481546970001</v>
      </c>
      <c r="I329" s="140">
        <f ca="1"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>1</v>
      </c>
      <c r="J329" s="140">
        <f ca="1"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>0</v>
      </c>
      <c r="K329" s="140">
        <f ca="1"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>3</v>
      </c>
      <c r="L329" s="141">
        <f ca="1"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>13.140724357202101</v>
      </c>
      <c r="M329" s="141">
        <f ca="1"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>12.507894736842104</v>
      </c>
      <c r="N329" s="142">
        <f ca="1"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>-16.887576146797922</v>
      </c>
      <c r="O329" s="141" t="str">
        <f ca="1"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>NA</v>
      </c>
      <c r="P329" s="141" t="str">
        <f ca="1"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>NA</v>
      </c>
      <c r="Q329" s="142" t="str">
        <f ca="1"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2">
        <f ca="1"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>0.5891016200294551</v>
      </c>
      <c r="S329" s="142">
        <f ca="1"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>141.26727358789714</v>
      </c>
    </row>
    <row r="330" spans="2:19" ht="14.1" customHeight="1" x14ac:dyDescent="0.2">
      <c r="B330" s="138" t="str">
        <f>IF((IF($X$1=1,'X1'!B289,(IF($X$1=2,'X2'!B289,(IF($X$1=3,'X3'!B289,(IF($X$1=4,'X4'!B289,(IF($X$1=5,'X5'!B289,'X6'!B289))))))))))="","",(IF($X$1=1,'X1'!B289,(IF($X$1=2,'X2'!B289,(IF($X$1=3,'X3'!B289,(IF($X$1=4,'X4'!B289,(IF($X$1=5,'X5'!B289,'X6'!B289)))))))))))</f>
        <v>LB UN Equity</v>
      </c>
      <c r="C330" s="138" t="str">
        <f ca="1"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>L Brands Inc</v>
      </c>
      <c r="D330" s="138" t="str">
        <f ca="1"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>Consumer Discretionary</v>
      </c>
      <c r="E330" s="139">
        <f ca="1"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>27.33</v>
      </c>
      <c r="F330" s="139">
        <f ca="1"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>35</v>
      </c>
      <c r="G330" s="139">
        <f ca="1"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>28.064398097328947</v>
      </c>
      <c r="H330" s="139">
        <f ca="1"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>7519.1660586899998</v>
      </c>
      <c r="I330" s="140">
        <f ca="1"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>9</v>
      </c>
      <c r="J330" s="140">
        <f ca="1"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>3</v>
      </c>
      <c r="K330" s="140">
        <f ca="1"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>29</v>
      </c>
      <c r="L330" s="141">
        <f ca="1"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>9.9599125364431469</v>
      </c>
      <c r="M330" s="141">
        <f ca="1"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>10.051489518205223</v>
      </c>
      <c r="N330" s="142">
        <f ca="1"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>-37.005567595214686</v>
      </c>
      <c r="O330" s="141">
        <f ca="1"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>6.6688239643079559</v>
      </c>
      <c r="P330" s="141">
        <f ca="1"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>6.7229175740488278</v>
      </c>
      <c r="Q330" s="142">
        <f ca="1"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>-37.307254378992297</v>
      </c>
      <c r="R330" s="142">
        <f ca="1"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>8.7998536406878909</v>
      </c>
      <c r="S330" s="142">
        <f ca="1"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>-1.8957345971563999</v>
      </c>
    </row>
    <row r="331" spans="2:19" ht="14.1" customHeight="1" x14ac:dyDescent="0.2">
      <c r="B331" s="138" t="str">
        <f>IF((IF($X$1=1,'X1'!B290,(IF($X$1=2,'X2'!B290,(IF($X$1=3,'X3'!B290,(IF($X$1=4,'X4'!B290,(IF($X$1=5,'X5'!B290,'X6'!B290))))))))))="","",(IF($X$1=1,'X1'!B290,(IF($X$1=2,'X2'!B290,(IF($X$1=3,'X3'!B290,(IF($X$1=4,'X4'!B290,(IF($X$1=5,'X5'!B290,'X6'!B290)))))))))))</f>
        <v>LEG UN Equity</v>
      </c>
      <c r="C331" s="138" t="str">
        <f ca="1"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>Leggett &amp; Platt Inc</v>
      </c>
      <c r="D331" s="138" t="str">
        <f ca="1"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>Consumer Discretionary</v>
      </c>
      <c r="E331" s="139">
        <f ca="1"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>39.61</v>
      </c>
      <c r="F331" s="139">
        <f ca="1"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>43.5</v>
      </c>
      <c r="G331" s="139">
        <f ca="1"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>9.8207523352688675</v>
      </c>
      <c r="H331" s="139">
        <f ca="1"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>5165.8472359400002</v>
      </c>
      <c r="I331" s="140">
        <f ca="1"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>5</v>
      </c>
      <c r="J331" s="140">
        <f ca="1"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>0</v>
      </c>
      <c r="K331" s="140">
        <f ca="1"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>7</v>
      </c>
      <c r="L331" s="141">
        <f ca="1"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>15.026555386949923</v>
      </c>
      <c r="M331" s="141">
        <f ca="1"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>13.739160596600763</v>
      </c>
      <c r="N331" s="142">
        <f ca="1"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>-4.9600762921937598</v>
      </c>
      <c r="O331" s="141">
        <f ca="1"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>8.9055094431279791</v>
      </c>
      <c r="P331" s="141">
        <f ca="1"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>8.1692931034482754</v>
      </c>
      <c r="Q331" s="142">
        <f ca="1"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>-16.280465471629512</v>
      </c>
      <c r="R331" s="142">
        <f ca="1"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>3.9131532441302701</v>
      </c>
      <c r="S331" s="142">
        <f ca="1"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>-9.3220338983050759</v>
      </c>
    </row>
    <row r="332" spans="2:19" ht="14.1" customHeight="1" x14ac:dyDescent="0.2">
      <c r="B332" s="138" t="str">
        <f>IF((IF($X$1=1,'X1'!B291,(IF($X$1=2,'X2'!B291,(IF($X$1=3,'X3'!B291,(IF($X$1=4,'X4'!B291,(IF($X$1=5,'X5'!B291,'X6'!B291))))))))))="","",(IF($X$1=1,'X1'!B291,(IF($X$1=2,'X2'!B291,(IF($X$1=3,'X3'!B291,(IF($X$1=4,'X4'!B291,(IF($X$1=5,'X5'!B291,'X6'!B291)))))))))))</f>
        <v>LEN UN Equity</v>
      </c>
      <c r="C332" s="138" t="str">
        <f ca="1"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>Lennar Corp</v>
      </c>
      <c r="D332" s="138" t="str">
        <f ca="1"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>Consumer Discretionary</v>
      </c>
      <c r="E332" s="139">
        <f ca="1"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>44.1</v>
      </c>
      <c r="F332" s="139">
        <f ca="1"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>56</v>
      </c>
      <c r="G332" s="139">
        <f ca="1"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>26.984126984126977</v>
      </c>
      <c r="H332" s="139">
        <f ca="1"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>14239.466549640001</v>
      </c>
      <c r="I332" s="140">
        <f ca="1"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>19</v>
      </c>
      <c r="J332" s="140">
        <f ca="1"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>0</v>
      </c>
      <c r="K332" s="140">
        <f ca="1"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>20</v>
      </c>
      <c r="L332" s="141">
        <f ca="1"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>7.409274193548387</v>
      </c>
      <c r="M332" s="141">
        <f ca="1"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>6.9459757442116867</v>
      </c>
      <c r="N332" s="142">
        <f ca="1"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>-53.13783924846733</v>
      </c>
      <c r="O332" s="141">
        <f ca="1"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>7.6468004675237937</v>
      </c>
      <c r="P332" s="141">
        <f ca="1"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>7.436251130943992</v>
      </c>
      <c r="Q332" s="142">
        <f ca="1"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>-28.113424632161397</v>
      </c>
      <c r="R332" s="142">
        <f ca="1"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>0.36281179138321995</v>
      </c>
      <c r="S332" s="142">
        <f ca="1"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>-28.468468468468473</v>
      </c>
    </row>
    <row r="333" spans="2:19" ht="14.1" customHeight="1" x14ac:dyDescent="0.2">
      <c r="B333" s="138" t="str">
        <f>IF((IF($X$1=1,'X1'!B292,(IF($X$1=2,'X2'!B292,(IF($X$1=3,'X3'!B292,(IF($X$1=4,'X4'!B292,(IF($X$1=5,'X5'!B292,'X6'!B292))))))))))="","",(IF($X$1=1,'X1'!B292,(IF($X$1=2,'X2'!B292,(IF($X$1=3,'X3'!B292,(IF($X$1=4,'X4'!B292,(IF($X$1=5,'X5'!B292,'X6'!B292)))))))))))</f>
        <v>LH UN Equity</v>
      </c>
      <c r="C333" s="138" t="str">
        <f ca="1"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>Laboratory Corp of America Hol</v>
      </c>
      <c r="D333" s="138" t="str">
        <f ca="1"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>Health Care</v>
      </c>
      <c r="E333" s="139">
        <f ca="1"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>137.69999999999999</v>
      </c>
      <c r="F333" s="139">
        <f ca="1"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>165</v>
      </c>
      <c r="G333" s="139">
        <f ca="1"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>19.825708061002189</v>
      </c>
      <c r="H333" s="139">
        <f ca="1"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>13893.93</v>
      </c>
      <c r="I333" s="140">
        <f ca="1"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>13</v>
      </c>
      <c r="J333" s="140">
        <f ca="1"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>1</v>
      </c>
      <c r="K333" s="140">
        <f ca="1"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>21</v>
      </c>
      <c r="L333" s="141">
        <f ca="1"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>12.200956937799042</v>
      </c>
      <c r="M333" s="141">
        <f ca="1"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>11.326807600559347</v>
      </c>
      <c r="N333" s="142">
        <f ca="1"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>-22.831415006947886</v>
      </c>
      <c r="O333" s="141">
        <f ca="1"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>9.5836803073997583</v>
      </c>
      <c r="P333" s="141">
        <f ca="1"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>9.1625346814013646</v>
      </c>
      <c r="Q333" s="142">
        <f ca="1"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>-9.9050694934299859</v>
      </c>
      <c r="R333" s="142">
        <f ca="1"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>0</v>
      </c>
      <c r="S333" s="142">
        <f ca="1"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>2.897959183673458</v>
      </c>
    </row>
    <row r="334" spans="2:19" ht="14.1" customHeight="1" x14ac:dyDescent="0.2">
      <c r="B334" s="138" t="str">
        <f>IF((IF($X$1=1,'X1'!B293,(IF($X$1=2,'X2'!B293,(IF($X$1=3,'X3'!B293,(IF($X$1=4,'X4'!B293,(IF($X$1=5,'X5'!B293,'X6'!B293))))))))))="","",(IF($X$1=1,'X1'!B293,(IF($X$1=2,'X2'!B293,(IF($X$1=3,'X3'!B293,(IF($X$1=4,'X4'!B293,(IF($X$1=5,'X5'!B293,'X6'!B293)))))))))))</f>
        <v>LIN UN Equity</v>
      </c>
      <c r="C334" s="138" t="str">
        <f ca="1"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>Linde PLC</v>
      </c>
      <c r="D334" s="138" t="str">
        <f ca="1"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>Materials</v>
      </c>
      <c r="E334" s="139">
        <f ca="1"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>160.79</v>
      </c>
      <c r="F334" s="139">
        <f ca="1"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>179</v>
      </c>
      <c r="G334" s="139">
        <f ca="1"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>11.325331177312027</v>
      </c>
      <c r="H334" s="139">
        <f ca="1"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>88644.390924670006</v>
      </c>
      <c r="I334" s="140">
        <f ca="1"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>12</v>
      </c>
      <c r="J334" s="140">
        <f ca="1"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>3</v>
      </c>
      <c r="K334" s="140">
        <f ca="1"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>27</v>
      </c>
      <c r="L334" s="141">
        <f ca="1"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>23.313034652747568</v>
      </c>
      <c r="M334" s="141">
        <f ca="1"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>21.347583643122675</v>
      </c>
      <c r="N334" s="142">
        <f ca="1"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>47.45022912695007</v>
      </c>
      <c r="O334" s="141">
        <f ca="1"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>11.79244842701563</v>
      </c>
      <c r="P334" s="141">
        <f ca="1"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>10.883876713977973</v>
      </c>
      <c r="Q334" s="142">
        <f ca="1"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>10.859271955675753</v>
      </c>
      <c r="R334" s="142">
        <f ca="1"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>2.14316810746937</v>
      </c>
      <c r="S334" s="142" t="str">
        <f ca="1"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/>
      </c>
    </row>
    <row r="335" spans="2:19" ht="14.1" customHeight="1" x14ac:dyDescent="0.2">
      <c r="B335" s="138" t="str">
        <f>IF((IF($X$1=1,'X1'!B294,(IF($X$1=2,'X2'!B294,(IF($X$1=3,'X3'!B294,(IF($X$1=4,'X4'!B294,(IF($X$1=5,'X5'!B294,'X6'!B294))))))))))="","",(IF($X$1=1,'X1'!B294,(IF($X$1=2,'X2'!B294,(IF($X$1=3,'X3'!B294,(IF($X$1=4,'X4'!B294,(IF($X$1=5,'X5'!B294,'X6'!B294)))))))))))</f>
        <v>LKQ UW Equity</v>
      </c>
      <c r="C335" s="138" t="str">
        <f ca="1"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>LKQ Corp</v>
      </c>
      <c r="D335" s="138" t="str">
        <f ca="1"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>Consumer Discretionary</v>
      </c>
      <c r="E335" s="139">
        <f ca="1"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>26.25</v>
      </c>
      <c r="F335" s="139">
        <f ca="1"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>39.424999237060547</v>
      </c>
      <c r="G335" s="139">
        <f ca="1"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>50.190473284040181</v>
      </c>
      <c r="H335" s="139">
        <f ca="1"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>8352.8196674999999</v>
      </c>
      <c r="I335" s="140">
        <f ca="1"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>14</v>
      </c>
      <c r="J335" s="140">
        <f ca="1"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>0</v>
      </c>
      <c r="K335" s="140">
        <f ca="1"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>16</v>
      </c>
      <c r="L335" s="141">
        <f ca="1"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>10.454002389486259</v>
      </c>
      <c r="M335" s="141">
        <f ca="1"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>9.5593590677348868</v>
      </c>
      <c r="N335" s="142">
        <f ca="1"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>-33.880549204186728</v>
      </c>
      <c r="O335" s="141">
        <f ca="1"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>8.8154049636452054</v>
      </c>
      <c r="P335" s="141">
        <f ca="1"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>8.2763133903058073</v>
      </c>
      <c r="Q335" s="142">
        <f ca="1"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>-17.127525949123022</v>
      </c>
      <c r="R335" s="142" t="str">
        <f ca="1"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2">
        <f ca="1"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>21.951219512195131</v>
      </c>
    </row>
    <row r="336" spans="2:19" ht="14.1" customHeight="1" x14ac:dyDescent="0.2">
      <c r="B336" s="138" t="str">
        <f>IF((IF($X$1=1,'X1'!B295,(IF($X$1=2,'X2'!B295,(IF($X$1=3,'X3'!B295,(IF($X$1=4,'X4'!B295,(IF($X$1=5,'X5'!B295,'X6'!B295))))))))))="","",(IF($X$1=1,'X1'!B295,(IF($X$1=2,'X2'!B295,(IF($X$1=3,'X3'!B295,(IF($X$1=4,'X4'!B295,(IF($X$1=5,'X5'!B295,'X6'!B295)))))))))))</f>
        <v>LLL UN Equity</v>
      </c>
      <c r="C336" s="138" t="str">
        <f ca="1"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>L3 Technologies Inc</v>
      </c>
      <c r="D336" s="138" t="str">
        <f ca="1"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>Industrials</v>
      </c>
      <c r="E336" s="139">
        <f ca="1"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>183.29</v>
      </c>
      <c r="F336" s="139">
        <f ca="1"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>220</v>
      </c>
      <c r="G336" s="139">
        <f ca="1"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>20.028370342080869</v>
      </c>
      <c r="H336" s="139">
        <f ca="1"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>14424.474122789999</v>
      </c>
      <c r="I336" s="140">
        <f ca="1"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>9</v>
      </c>
      <c r="J336" s="140">
        <f ca="1"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>0</v>
      </c>
      <c r="K336" s="140">
        <f ca="1"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>14</v>
      </c>
      <c r="L336" s="141">
        <f ca="1"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>15.810402829293539</v>
      </c>
      <c r="M336" s="141">
        <f ca="1"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>14.0119256937543</v>
      </c>
      <c r="N336" s="142">
        <f ca="1"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>-2.3997521934826516E-3</v>
      </c>
      <c r="O336" s="141">
        <f ca="1"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>10.944231227704728</v>
      </c>
      <c r="P336" s="141">
        <f ca="1"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>10.434386832268178</v>
      </c>
      <c r="Q336" s="142">
        <f ca="1"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>2.8852925265635765</v>
      </c>
      <c r="R336" s="142">
        <f ca="1"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>1.8173386436794154</v>
      </c>
      <c r="S336" s="142">
        <f ca="1"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>14.595744680851061</v>
      </c>
    </row>
    <row r="337" spans="2:19" ht="14.1" customHeight="1" x14ac:dyDescent="0.2">
      <c r="B337" s="138" t="str">
        <f>IF((IF($X$1=1,'X1'!B296,(IF($X$1=2,'X2'!B296,(IF($X$1=3,'X3'!B296,(IF($X$1=4,'X4'!B296,(IF($X$1=5,'X5'!B296,'X6'!B296))))))))))="","",(IF($X$1=1,'X1'!B296,(IF($X$1=2,'X2'!B296,(IF($X$1=3,'X3'!B296,(IF($X$1=4,'X4'!B296,(IF($X$1=5,'X5'!B296,'X6'!B296)))))))))))</f>
        <v>LLY UN Equity</v>
      </c>
      <c r="C337" s="138" t="str">
        <f ca="1"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>Eli Lilly &amp; Co</v>
      </c>
      <c r="D337" s="138" t="str">
        <f ca="1"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>Health Care</v>
      </c>
      <c r="E337" s="139">
        <f ca="1"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>116.59</v>
      </c>
      <c r="F337" s="139">
        <f ca="1"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>120</v>
      </c>
      <c r="G337" s="139">
        <f ca="1"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>2.9247791405780932</v>
      </c>
      <c r="H337" s="139">
        <f ca="1"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>123506.38171045</v>
      </c>
      <c r="I337" s="140">
        <f ca="1"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>7</v>
      </c>
      <c r="J337" s="140">
        <f ca="1"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>1</v>
      </c>
      <c r="K337" s="140">
        <f ca="1"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>19</v>
      </c>
      <c r="L337" s="141">
        <f ca="1"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>19.885724032065493</v>
      </c>
      <c r="M337" s="141">
        <f ca="1"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>17.404090162710855</v>
      </c>
      <c r="N337" s="142">
        <f ca="1"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>25.773182623300571</v>
      </c>
      <c r="O337" s="141">
        <f ca="1"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>15.447129971603488</v>
      </c>
      <c r="P337" s="141">
        <f ca="1"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>14.053979503480024</v>
      </c>
      <c r="Q337" s="142">
        <f ca="1"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>45.21645721456342</v>
      </c>
      <c r="R337" s="142">
        <f ca="1"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>2.1305429282099664</v>
      </c>
      <c r="S337" s="142">
        <f ca="1"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>18.421052631578966</v>
      </c>
    </row>
    <row r="338" spans="2:19" ht="14.1" customHeight="1" x14ac:dyDescent="0.2">
      <c r="B338" s="138" t="str">
        <f>IF((IF($X$1=1,'X1'!B297,(IF($X$1=2,'X2'!B297,(IF($X$1=3,'X3'!B297,(IF($X$1=4,'X4'!B297,(IF($X$1=5,'X5'!B297,'X6'!B297))))))))))="","",(IF($X$1=1,'X1'!B297,(IF($X$1=2,'X2'!B297,(IF($X$1=3,'X3'!B297,(IF($X$1=4,'X4'!B297,(IF($X$1=5,'X5'!B297,'X6'!B297)))))))))))</f>
        <v>LMT UN Equity</v>
      </c>
      <c r="C338" s="138" t="str">
        <f ca="1"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>Lockheed Martin Corp</v>
      </c>
      <c r="D338" s="138" t="str">
        <f ca="1"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>Industrials</v>
      </c>
      <c r="E338" s="139">
        <f ca="1"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>282.87</v>
      </c>
      <c r="F338" s="139">
        <f ca="1"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>338</v>
      </c>
      <c r="G338" s="139">
        <f ca="1"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>19.489518153215247</v>
      </c>
      <c r="H338" s="139">
        <f ca="1"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>80455.49436456</v>
      </c>
      <c r="I338" s="140">
        <f ca="1"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>15</v>
      </c>
      <c r="J338" s="140">
        <f ca="1"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>0</v>
      </c>
      <c r="K338" s="140">
        <f ca="1"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>23</v>
      </c>
      <c r="L338" s="141">
        <f ca="1"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>14.446146774934887</v>
      </c>
      <c r="M338" s="141">
        <f ca="1"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>11.634516513799202</v>
      </c>
      <c r="N338" s="142">
        <f ca="1"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>-8.6310433757855964</v>
      </c>
      <c r="O338" s="141">
        <f ca="1"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>10.503383803522523</v>
      </c>
      <c r="P338" s="141">
        <f ca="1"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>9.180955040871936</v>
      </c>
      <c r="Q338" s="142">
        <f ca="1"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>-1.2590566975052786</v>
      </c>
      <c r="R338" s="142">
        <f ca="1"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>3.1452610739915863</v>
      </c>
      <c r="S338" s="142">
        <f ca="1"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>2.0930232558139505</v>
      </c>
    </row>
    <row r="339" spans="2:19" ht="14.1" customHeight="1" x14ac:dyDescent="0.2">
      <c r="B339" s="155" t="str">
        <f>IF((IF($X$1=1,'X1'!B298,(IF($X$1=2,'X2'!B298,(IF($X$1=3,'X3'!B298,(IF($X$1=4,'X4'!B298,(IF($X$1=5,'X5'!B298,'X6'!B298))))))))))="","",(IF($X$1=1,'X1'!B298,(IF($X$1=2,'X2'!B298,(IF($X$1=3,'X3'!B298,(IF($X$1=4,'X4'!B298,(IF($X$1=5,'X5'!B298,'X6'!B298)))))))))))</f>
        <v>LNC UN Equity</v>
      </c>
      <c r="C339" s="155" t="str">
        <f ca="1"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>Lincoln National Corp</v>
      </c>
      <c r="D339" s="155" t="str">
        <f ca="1"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>Financials</v>
      </c>
      <c r="E339" s="170">
        <f ca="1"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>59.16</v>
      </c>
      <c r="F339" s="170">
        <f ca="1"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>70</v>
      </c>
      <c r="G339" s="139">
        <f ca="1"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>18.32319134550373</v>
      </c>
      <c r="H339" s="170">
        <f ca="1"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>12636.855471839999</v>
      </c>
      <c r="I339" s="171">
        <f ca="1"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>9</v>
      </c>
      <c r="J339" s="171">
        <f ca="1"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>0</v>
      </c>
      <c r="K339" s="171">
        <f ca="1"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>16</v>
      </c>
      <c r="L339" s="172">
        <f ca="1"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>6.5341285619615634</v>
      </c>
      <c r="M339" s="172">
        <f ca="1"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>5.7897827363476217</v>
      </c>
      <c r="N339" s="156">
        <f ca="1"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>-58.672958370409646</v>
      </c>
      <c r="O339" s="172" t="str">
        <f ca="1"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>NA</v>
      </c>
      <c r="P339" s="172" t="str">
        <f ca="1"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>NA</v>
      </c>
      <c r="Q339" s="156" t="str">
        <f ca="1"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6">
        <f ca="1"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>2.5304259634888444</v>
      </c>
      <c r="S339" s="156">
        <f ca="1"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>7.1212121212121229</v>
      </c>
    </row>
    <row r="340" spans="2:19" ht="14.1" customHeight="1" x14ac:dyDescent="0.2">
      <c r="B340" s="155" t="str">
        <f>IF((IF($X$1=1,'X1'!B299,(IF($X$1=2,'X2'!B299,(IF($X$1=3,'X3'!B299,(IF($X$1=4,'X4'!B299,(IF($X$1=5,'X5'!B299,'X6'!B299))))))))))="","",(IF($X$1=1,'X1'!B299,(IF($X$1=2,'X2'!B299,(IF($X$1=3,'X3'!B299,(IF($X$1=4,'X4'!B299,(IF($X$1=5,'X5'!B299,'X6'!B299)))))))))))</f>
        <v>LNT UN Equity</v>
      </c>
      <c r="C340" s="155" t="str">
        <f ca="1"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>Alliant Energy Corp</v>
      </c>
      <c r="D340" s="155" t="str">
        <f ca="1"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>Utilities</v>
      </c>
      <c r="E340" s="170">
        <f ca="1"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>42.98</v>
      </c>
      <c r="F340" s="170">
        <f ca="1"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>45</v>
      </c>
      <c r="G340" s="139">
        <f ca="1"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>4.699860400186151</v>
      </c>
      <c r="H340" s="170">
        <f ca="1"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>10505.021127019998</v>
      </c>
      <c r="I340" s="171">
        <f ca="1"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>1</v>
      </c>
      <c r="J340" s="171">
        <f ca="1"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>3</v>
      </c>
      <c r="K340" s="171">
        <f ca="1"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>11</v>
      </c>
      <c r="L340" s="172">
        <f ca="1"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>19.076786506879714</v>
      </c>
      <c r="M340" s="172">
        <f ca="1"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>17.878535773710482</v>
      </c>
      <c r="N340" s="156">
        <f ca="1"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>20.656816383782562</v>
      </c>
      <c r="O340" s="172">
        <f ca="1"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>12.491452885005128</v>
      </c>
      <c r="P340" s="172">
        <f ca="1"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>11.185595809395066</v>
      </c>
      <c r="Q340" s="156">
        <f ca="1"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>17.430521835298805</v>
      </c>
      <c r="R340" s="156">
        <f ca="1"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>3.303862261516985</v>
      </c>
      <c r="S340" s="156">
        <f ca="1"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>6.9696969696969591</v>
      </c>
    </row>
    <row r="341" spans="2:19" ht="14.1" customHeight="1" x14ac:dyDescent="0.2">
      <c r="B341" s="155" t="str">
        <f>IF((IF($X$1=1,'X1'!B300,(IF($X$1=2,'X2'!B300,(IF($X$1=3,'X3'!B300,(IF($X$1=4,'X4'!B300,(IF($X$1=5,'X5'!B300,'X6'!B300))))))))))="","",(IF($X$1=1,'X1'!B300,(IF($X$1=2,'X2'!B300,(IF($X$1=3,'X3'!B300,(IF($X$1=4,'X4'!B300,(IF($X$1=5,'X5'!B300,'X6'!B300)))))))))))</f>
        <v>LOW UN Equity</v>
      </c>
      <c r="C341" s="155" t="str">
        <f ca="1"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>Lowe's Cos Inc</v>
      </c>
      <c r="D341" s="155" t="str">
        <f ca="1"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>Consumer Discretionary</v>
      </c>
      <c r="E341" s="170">
        <f ca="1"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>94.98</v>
      </c>
      <c r="F341" s="170">
        <f ca="1"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>110</v>
      </c>
      <c r="G341" s="139">
        <f ca="1"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>15.813855548536537</v>
      </c>
      <c r="H341" s="170">
        <f ca="1"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>76264.856524860006</v>
      </c>
      <c r="I341" s="171">
        <f ca="1"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>23</v>
      </c>
      <c r="J341" s="171">
        <f ca="1"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>0</v>
      </c>
      <c r="K341" s="171">
        <f ca="1"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>32</v>
      </c>
      <c r="L341" s="172">
        <f ca="1"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>18.55078125</v>
      </c>
      <c r="M341" s="172">
        <f ca="1"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>15.701768887419409</v>
      </c>
      <c r="N341" s="156">
        <f ca="1"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>17.329939518365411</v>
      </c>
      <c r="O341" s="172">
        <f ca="1"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>11.833948910291328</v>
      </c>
      <c r="P341" s="172">
        <f ca="1"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>10.711071581517247</v>
      </c>
      <c r="Q341" s="156">
        <f ca="1"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>11.249412594426623</v>
      </c>
      <c r="R341" s="156">
        <f ca="1"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>1.8982943777637395</v>
      </c>
      <c r="S341" s="156">
        <f ca="1"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>8.243243243243251</v>
      </c>
    </row>
    <row r="342" spans="2:19" ht="14.1" customHeight="1" x14ac:dyDescent="0.2">
      <c r="B342" s="155" t="str">
        <f>IF((IF($X$1=1,'X1'!B301,(IF($X$1=2,'X2'!B301,(IF($X$1=3,'X3'!B301,(IF($X$1=4,'X4'!B301,(IF($X$1=5,'X5'!B301,'X6'!B301))))))))))="","",(IF($X$1=1,'X1'!B301,(IF($X$1=2,'X2'!B301,(IF($X$1=3,'X3'!B301,(IF($X$1=4,'X4'!B301,(IF($X$1=5,'X5'!B301,'X6'!B301)))))))))))</f>
        <v>LRCX UW Equity</v>
      </c>
      <c r="C342" s="155" t="str">
        <f ca="1"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>Lam Research Corp</v>
      </c>
      <c r="D342" s="155" t="str">
        <f ca="1"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>Information Technology</v>
      </c>
      <c r="E342" s="170">
        <f ca="1"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>147.55000000000001</v>
      </c>
      <c r="F342" s="170">
        <f ca="1"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>182.5</v>
      </c>
      <c r="G342" s="139">
        <f ca="1"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>23.686885801423241</v>
      </c>
      <c r="H342" s="170">
        <f ca="1"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>22897.223025300002</v>
      </c>
      <c r="I342" s="171">
        <f ca="1"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>16</v>
      </c>
      <c r="J342" s="171">
        <f ca="1"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>0</v>
      </c>
      <c r="K342" s="171">
        <f ca="1"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>24</v>
      </c>
      <c r="L342" s="172">
        <f ca="1"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>10.168849069607168</v>
      </c>
      <c r="M342" s="172">
        <f ca="1"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>8.8310988747905199</v>
      </c>
      <c r="N342" s="156">
        <f ca="1"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>-35.684086280280212</v>
      </c>
      <c r="O342" s="172">
        <f ca="1"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>7.3558992878942009</v>
      </c>
      <c r="P342" s="172">
        <f ca="1"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>6.7575017686127996</v>
      </c>
      <c r="Q342" s="156">
        <f ca="1"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>-30.848148738387181</v>
      </c>
      <c r="R342" s="156">
        <f ca="1"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>2.7705862419518805</v>
      </c>
      <c r="S342" s="156">
        <f ca="1"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>-15.576036866359441</v>
      </c>
    </row>
    <row r="343" spans="2:19" ht="14.1" customHeight="1" x14ac:dyDescent="0.2">
      <c r="B343" s="155" t="str">
        <f>IF((IF($X$1=1,'X1'!B302,(IF($X$1=2,'X2'!B302,(IF($X$1=3,'X3'!B302,(IF($X$1=4,'X4'!B302,(IF($X$1=5,'X5'!B302,'X6'!B302))))))))))="","",(IF($X$1=1,'X1'!B302,(IF($X$1=2,'X2'!B302,(IF($X$1=3,'X3'!B302,(IF($X$1=4,'X4'!B302,(IF($X$1=5,'X5'!B302,'X6'!B302)))))))))))</f>
        <v>LUV UN Equity</v>
      </c>
      <c r="C343" s="155" t="str">
        <f ca="1"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>Southwest Airlines Co</v>
      </c>
      <c r="D343" s="155" t="str">
        <f ca="1"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>Industrials</v>
      </c>
      <c r="E343" s="170">
        <f ca="1"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>51.57</v>
      </c>
      <c r="F343" s="170">
        <f ca="1"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>61</v>
      </c>
      <c r="G343" s="139">
        <f ca="1"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>18.28582509210781</v>
      </c>
      <c r="H343" s="170">
        <f ca="1"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>28998.150949440002</v>
      </c>
      <c r="I343" s="171">
        <f ca="1"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>15</v>
      </c>
      <c r="J343" s="171">
        <f ca="1"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>1</v>
      </c>
      <c r="K343" s="171">
        <f ca="1"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>23</v>
      </c>
      <c r="L343" s="172">
        <f ca="1"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>10.587148429480598</v>
      </c>
      <c r="M343" s="172">
        <f ca="1"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>9.8887823585810164</v>
      </c>
      <c r="N343" s="156">
        <f ca="1"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>-33.03842742995441</v>
      </c>
      <c r="O343" s="172">
        <f ca="1"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>5.9223142250223901</v>
      </c>
      <c r="P343" s="172">
        <f ca="1"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>5.7402400920835337</v>
      </c>
      <c r="Q343" s="156">
        <f ca="1"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>-44.325095221563004</v>
      </c>
      <c r="R343" s="156">
        <f ca="1"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>1.3108396354469654</v>
      </c>
      <c r="S343" s="156">
        <f ca="1"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>39.220779220779228</v>
      </c>
    </row>
    <row r="344" spans="2:19" ht="14.1" customHeight="1" x14ac:dyDescent="0.2">
      <c r="B344" s="155" t="str">
        <f>IF((IF($X$1=1,'X1'!B303,(IF($X$1=2,'X2'!B303,(IF($X$1=3,'X3'!B303,(IF($X$1=4,'X4'!B303,(IF($X$1=5,'X5'!B303,'X6'!B303))))))))))="","",(IF($X$1=1,'X1'!B303,(IF($X$1=2,'X2'!B303,(IF($X$1=3,'X3'!B303,(IF($X$1=4,'X4'!B303,(IF($X$1=5,'X5'!B303,'X6'!B303)))))))))))</f>
        <v>LYB UN Equity</v>
      </c>
      <c r="C344" s="155" t="str">
        <f ca="1"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>LyondellBasell Industries NV</v>
      </c>
      <c r="D344" s="155" t="str">
        <f ca="1"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>Materials</v>
      </c>
      <c r="E344" s="170">
        <f ca="1"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>87.86</v>
      </c>
      <c r="F344" s="170">
        <f ca="1"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>102</v>
      </c>
      <c r="G344" s="139">
        <f ca="1"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>16.093785567949006</v>
      </c>
      <c r="H344" s="170">
        <f ca="1"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>33708.164643399999</v>
      </c>
      <c r="I344" s="171">
        <f ca="1"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>8</v>
      </c>
      <c r="J344" s="171">
        <f ca="1"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>1</v>
      </c>
      <c r="K344" s="171">
        <f ca="1"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>21</v>
      </c>
      <c r="L344" s="172">
        <f ca="1"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>8.0069260913150462</v>
      </c>
      <c r="M344" s="172">
        <f ca="1"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>6.9181102362204721</v>
      </c>
      <c r="N344" s="156">
        <f ca="1"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>-49.357811869943944</v>
      </c>
      <c r="O344" s="172">
        <f ca="1"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>5.9980374254995912</v>
      </c>
      <c r="P344" s="172">
        <f ca="1"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>5.4931992833985781</v>
      </c>
      <c r="Q344" s="156">
        <f ca="1"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>-43.613231275156025</v>
      </c>
      <c r="R344" s="156">
        <f ca="1"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>4.7643979057591626</v>
      </c>
      <c r="S344" s="156">
        <f ca="1"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>-16.021329264480098</v>
      </c>
    </row>
    <row r="345" spans="2:19" ht="14.1" customHeight="1" x14ac:dyDescent="0.2">
      <c r="B345" s="155" t="str">
        <f>IF((IF($X$1=1,'X1'!B304,(IF($X$1=2,'X2'!B304,(IF($X$1=3,'X3'!B304,(IF($X$1=4,'X4'!B304,(IF($X$1=5,'X5'!B304,'X6'!B304))))))))))="","",(IF($X$1=1,'X1'!B304,(IF($X$1=2,'X2'!B304,(IF($X$1=3,'X3'!B304,(IF($X$1=4,'X4'!B304,(IF($X$1=5,'X5'!B304,'X6'!B304)))))))))))</f>
        <v>M UN Equity</v>
      </c>
      <c r="C345" s="155" t="str">
        <f ca="1"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>Macy's Inc</v>
      </c>
      <c r="D345" s="155" t="str">
        <f ca="1"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>Consumer Discretionary</v>
      </c>
      <c r="E345" s="170">
        <f ca="1"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>25.79</v>
      </c>
      <c r="F345" s="170">
        <f ca="1"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>28</v>
      </c>
      <c r="G345" s="139">
        <f ca="1"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>8.5692128732066664</v>
      </c>
      <c r="H345" s="170">
        <f ca="1"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>7929.5801196000002</v>
      </c>
      <c r="I345" s="171">
        <f ca="1"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>4</v>
      </c>
      <c r="J345" s="171">
        <f ca="1"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>5</v>
      </c>
      <c r="K345" s="171">
        <f ca="1"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>20</v>
      </c>
      <c r="L345" s="172">
        <f ca="1"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>6.4202140901170024</v>
      </c>
      <c r="M345" s="172">
        <f ca="1"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>7.8270106221547797</v>
      </c>
      <c r="N345" s="156">
        <f ca="1"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>-59.393444365671378</v>
      </c>
      <c r="O345" s="172">
        <f ca="1"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>4.5778994651974818</v>
      </c>
      <c r="P345" s="172">
        <f ca="1"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>5.1371522674609711</v>
      </c>
      <c r="Q345" s="156">
        <f ca="1"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>-56.963763298263046</v>
      </c>
      <c r="R345" s="156">
        <f ca="1"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>5.944164404808066</v>
      </c>
      <c r="S345" s="156">
        <f ca="1"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>-9.503546099290773</v>
      </c>
    </row>
    <row r="346" spans="2:19" ht="14.1" customHeight="1" x14ac:dyDescent="0.2">
      <c r="B346" s="155" t="str">
        <f>IF((IF($X$1=1,'X1'!B305,(IF($X$1=2,'X2'!B305,(IF($X$1=3,'X3'!B305,(IF($X$1=4,'X4'!B305,(IF($X$1=5,'X5'!B305,'X6'!B305))))))))))="","",(IF($X$1=1,'X1'!B305,(IF($X$1=2,'X2'!B305,(IF($X$1=3,'X3'!B305,(IF($X$1=4,'X4'!B305,(IF($X$1=5,'X5'!B305,'X6'!B305)))))))))))</f>
        <v>MA UN Equity</v>
      </c>
      <c r="C346" s="155" t="str">
        <f ca="1"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>Mastercard Inc</v>
      </c>
      <c r="D346" s="155" t="str">
        <f ca="1"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>Information Technology</v>
      </c>
      <c r="E346" s="170">
        <f ca="1"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>202</v>
      </c>
      <c r="F346" s="170">
        <f ca="1"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>230</v>
      </c>
      <c r="G346" s="139">
        <f ca="1"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>13.861386138613852</v>
      </c>
      <c r="H346" s="170">
        <f ca="1"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>208624.46496200003</v>
      </c>
      <c r="I346" s="171">
        <f ca="1"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>41</v>
      </c>
      <c r="J346" s="171">
        <f ca="1"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>1</v>
      </c>
      <c r="K346" s="171">
        <f ca="1"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>45</v>
      </c>
      <c r="L346" s="172">
        <f ca="1"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>26.833156216790648</v>
      </c>
      <c r="M346" s="172">
        <f ca="1"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>22.696629213483146</v>
      </c>
      <c r="N346" s="156">
        <f ca="1"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>69.714286076382791</v>
      </c>
      <c r="O346" s="172">
        <f ca="1"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>20.312197280792454</v>
      </c>
      <c r="P346" s="172">
        <f ca="1"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>17.678916676394081</v>
      </c>
      <c r="Q346" s="156">
        <f ca="1"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>90.952321420377032</v>
      </c>
      <c r="R346" s="156">
        <f ca="1"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>0.56831683168316838</v>
      </c>
      <c r="S346" s="156">
        <f ca="1"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>33.508771929824576</v>
      </c>
    </row>
    <row r="347" spans="2:19" ht="14.1" customHeight="1" x14ac:dyDescent="0.2">
      <c r="B347" s="155" t="str">
        <f>IF((IF($X$1=1,'X1'!B306,(IF($X$1=2,'X2'!B306,(IF($X$1=3,'X3'!B306,(IF($X$1=4,'X4'!B306,(IF($X$1=5,'X5'!B306,'X6'!B306))))))))))="","",(IF($X$1=1,'X1'!B306,(IF($X$1=2,'X2'!B306,(IF($X$1=3,'X3'!B306,(IF($X$1=4,'X4'!B306,(IF($X$1=5,'X5'!B306,'X6'!B306)))))))))))</f>
        <v>MAA UN Equity</v>
      </c>
      <c r="C347" s="155" t="str">
        <f ca="1"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>Mid-America Apartment Communit</v>
      </c>
      <c r="D347" s="155" t="str">
        <f ca="1"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>Real Estate</v>
      </c>
      <c r="E347" s="170">
        <f ca="1"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>100.14</v>
      </c>
      <c r="F347" s="170">
        <f ca="1"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>105</v>
      </c>
      <c r="G347" s="139">
        <f ca="1"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>4.8532055122828099</v>
      </c>
      <c r="H347" s="170">
        <f ca="1"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>11399.713987380001</v>
      </c>
      <c r="I347" s="171">
        <f ca="1"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>8</v>
      </c>
      <c r="J347" s="171">
        <f ca="1"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>0</v>
      </c>
      <c r="K347" s="171">
        <f ca="1"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>17</v>
      </c>
      <c r="L347" s="172" t="str">
        <f ca="1"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>NA</v>
      </c>
      <c r="M347" s="172" t="str">
        <f ca="1"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>NA</v>
      </c>
      <c r="N347" s="156" t="str">
        <f ca="1"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2">
        <f ca="1"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>17.368738690219732</v>
      </c>
      <c r="P347" s="172">
        <f ca="1"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>16.715754763042582</v>
      </c>
      <c r="Q347" s="156">
        <f ca="1"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>63.281250531059442</v>
      </c>
      <c r="R347" s="156">
        <f ca="1"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>3.8466147393648891</v>
      </c>
      <c r="S347" s="156">
        <f ca="1"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>-12.400873503663002</v>
      </c>
    </row>
    <row r="348" spans="2:19" ht="14.1" customHeight="1" x14ac:dyDescent="0.2">
      <c r="B348" s="155" t="str">
        <f>IF((IF($X$1=1,'X1'!B307,(IF($X$1=2,'X2'!B307,(IF($X$1=3,'X3'!B307,(IF($X$1=4,'X4'!B307,(IF($X$1=5,'X5'!B307,'X6'!B307))))))))))="","",(IF($X$1=1,'X1'!B307,(IF($X$1=2,'X2'!B307,(IF($X$1=3,'X3'!B307,(IF($X$1=4,'X4'!B307,(IF($X$1=5,'X5'!B307,'X6'!B307)))))))))))</f>
        <v>MAC UN Equity</v>
      </c>
      <c r="C348" s="155" t="str">
        <f ca="1"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>Macerich Co/The</v>
      </c>
      <c r="D348" s="155" t="str">
        <f ca="1"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>Real Estate</v>
      </c>
      <c r="E348" s="170">
        <f ca="1"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>46.28</v>
      </c>
      <c r="F348" s="170">
        <f ca="1"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>51</v>
      </c>
      <c r="G348" s="139">
        <f ca="1"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>10.198789974070866</v>
      </c>
      <c r="H348" s="170">
        <f ca="1"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>6527.8357445600004</v>
      </c>
      <c r="I348" s="171">
        <f ca="1"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>6</v>
      </c>
      <c r="J348" s="171">
        <f ca="1"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>2</v>
      </c>
      <c r="K348" s="171">
        <f ca="1"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>19</v>
      </c>
      <c r="L348" s="172" t="str">
        <f ca="1"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>NA</v>
      </c>
      <c r="M348" s="172" t="str">
        <f ca="1"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>NA</v>
      </c>
      <c r="N348" s="156" t="str">
        <f ca="1"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2">
        <f ca="1"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>12.942096358543417</v>
      </c>
      <c r="P348" s="172">
        <f ca="1"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>12.511043595992417</v>
      </c>
      <c r="Q348" s="156">
        <f ca="1"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>21.666962443644522</v>
      </c>
      <c r="R348" s="156">
        <f ca="1"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>6.6140881590319793</v>
      </c>
      <c r="S348" s="156">
        <f ca="1"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>-11.556696895324185</v>
      </c>
    </row>
    <row r="349" spans="2:19" ht="14.1" customHeight="1" x14ac:dyDescent="0.2">
      <c r="B349" s="155" t="str">
        <f>IF((IF($X$1=1,'X1'!B308,(IF($X$1=2,'X2'!B308,(IF($X$1=3,'X3'!B308,(IF($X$1=4,'X4'!B308,(IF($X$1=5,'X5'!B308,'X6'!B308))))))))))="","",(IF($X$1=1,'X1'!B308,(IF($X$1=2,'X2'!B308,(IF($X$1=3,'X3'!B308,(IF($X$1=4,'X4'!B308,(IF($X$1=5,'X5'!B308,'X6'!B308)))))))))))</f>
        <v>MAR UW Equity</v>
      </c>
      <c r="C349" s="155" t="str">
        <f ca="1"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>Marriott International Inc/MD</v>
      </c>
      <c r="D349" s="155" t="str">
        <f ca="1"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>Consumer Discretionary</v>
      </c>
      <c r="E349" s="170">
        <f ca="1"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>109.05</v>
      </c>
      <c r="F349" s="170">
        <f ca="1"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>130</v>
      </c>
      <c r="G349" s="139">
        <f ca="1"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>19.211370930765703</v>
      </c>
      <c r="H349" s="170">
        <f ca="1"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>37200.259214999998</v>
      </c>
      <c r="I349" s="171">
        <f ca="1"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>12</v>
      </c>
      <c r="J349" s="171">
        <f ca="1"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>0</v>
      </c>
      <c r="K349" s="171">
        <f ca="1"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>26</v>
      </c>
      <c r="L349" s="172">
        <f ca="1"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>17.315020641473485</v>
      </c>
      <c r="M349" s="172">
        <f ca="1"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>14.926088146728716</v>
      </c>
      <c r="N349" s="156">
        <f ca="1"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>9.514003601510467</v>
      </c>
      <c r="O349" s="172">
        <f ca="1"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>12.560520063681267</v>
      </c>
      <c r="P349" s="172">
        <f ca="1"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>11.53683422486627</v>
      </c>
      <c r="Q349" s="156">
        <f ca="1"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>18.079813387554267</v>
      </c>
      <c r="R349" s="156">
        <f ca="1"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>1.5735900962861074</v>
      </c>
      <c r="S349" s="156">
        <f ca="1"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>23.839285714285705</v>
      </c>
    </row>
    <row r="350" spans="2:19" ht="14.1" customHeight="1" x14ac:dyDescent="0.2">
      <c r="B350" s="155" t="str">
        <f>IF((IF($X$1=1,'X1'!B309,(IF($X$1=2,'X2'!B309,(IF($X$1=3,'X3'!B309,(IF($X$1=4,'X4'!B309,(IF($X$1=5,'X5'!B309,'X6'!B309))))))))))="","",(IF($X$1=1,'X1'!B309,(IF($X$1=2,'X2'!B309,(IF($X$1=3,'X3'!B309,(IF($X$1=4,'X4'!B309,(IF($X$1=5,'X5'!B309,'X6'!B309)))))))))))</f>
        <v>MAS UN Equity</v>
      </c>
      <c r="C350" s="155" t="str">
        <f ca="1"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>Masco Corp</v>
      </c>
      <c r="D350" s="155" t="str">
        <f ca="1"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>Industrials</v>
      </c>
      <c r="E350" s="170">
        <f ca="1"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>32.22</v>
      </c>
      <c r="F350" s="170">
        <f ca="1"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>38</v>
      </c>
      <c r="G350" s="139">
        <f ca="1"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>17.939168218497837</v>
      </c>
      <c r="H350" s="170">
        <f ca="1"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>9843.1567403400004</v>
      </c>
      <c r="I350" s="171">
        <f ca="1"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>18</v>
      </c>
      <c r="J350" s="171">
        <f ca="1"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>0</v>
      </c>
      <c r="K350" s="171">
        <f ca="1"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>22</v>
      </c>
      <c r="L350" s="172">
        <f ca="1"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>11.86303387334315</v>
      </c>
      <c r="M350" s="172">
        <f ca="1"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>10.768716577540106</v>
      </c>
      <c r="N350" s="156">
        <f ca="1"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>-24.968710044830477</v>
      </c>
      <c r="O350" s="172">
        <f ca="1"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>8.3169380315587329</v>
      </c>
      <c r="P350" s="172">
        <f ca="1"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>7.861324218499262</v>
      </c>
      <c r="Q350" s="156">
        <f ca="1"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>-21.813548663327964</v>
      </c>
      <c r="R350" s="156">
        <f ca="1"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>1.4649286157666048</v>
      </c>
      <c r="S350" s="156">
        <f ca="1"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>27.727272727272741</v>
      </c>
    </row>
    <row r="351" spans="2:19" ht="14.1" customHeight="1" x14ac:dyDescent="0.2">
      <c r="B351" s="155" t="str">
        <f>IF((IF($X$1=1,'X1'!B310,(IF($X$1=2,'X2'!B310,(IF($X$1=3,'X3'!B310,(IF($X$1=4,'X4'!B310,(IF($X$1=5,'X5'!B310,'X6'!B310))))))))))="","",(IF($X$1=1,'X1'!B310,(IF($X$1=2,'X2'!B310,(IF($X$1=3,'X3'!B310,(IF($X$1=4,'X4'!B310,(IF($X$1=5,'X5'!B310,'X6'!B310)))))))))))</f>
        <v>MAT UW Equity</v>
      </c>
      <c r="C351" s="155" t="str">
        <f ca="1"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>Mattel Inc</v>
      </c>
      <c r="D351" s="155" t="str">
        <f ca="1"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>Consumer Discretionary</v>
      </c>
      <c r="E351" s="170">
        <f ca="1"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>12.44</v>
      </c>
      <c r="F351" s="170">
        <f ca="1"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>14.100000381469727</v>
      </c>
      <c r="G351" s="139">
        <f ca="1"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>13.344054513422243</v>
      </c>
      <c r="H351" s="170">
        <f ca="1"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>4293.67579028</v>
      </c>
      <c r="I351" s="171">
        <f ca="1"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>4</v>
      </c>
      <c r="J351" s="171">
        <f ca="1"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>1</v>
      </c>
      <c r="K351" s="171">
        <f ca="1"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>16</v>
      </c>
      <c r="L351" s="172" t="str">
        <f ca="1"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>NA</v>
      </c>
      <c r="M351" s="172">
        <f ca="1"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>19.935897435897434</v>
      </c>
      <c r="N351" s="156" t="str">
        <f ca="1"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2">
        <f ca="1"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>14.023680632417218</v>
      </c>
      <c r="P351" s="172">
        <f ca="1"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>9.8297831146573156</v>
      </c>
      <c r="Q351" s="156">
        <f ca="1"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>31.834795349800583</v>
      </c>
      <c r="R351" s="156">
        <f ca="1"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>0</v>
      </c>
      <c r="S351" s="156">
        <f ca="1"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>80.277777777777771</v>
      </c>
    </row>
    <row r="352" spans="2:19" ht="14.1" customHeight="1" x14ac:dyDescent="0.2">
      <c r="B352" s="155" t="str">
        <f>IF((IF($X$1=1,'X1'!B311,(IF($X$1=2,'X2'!B311,(IF($X$1=3,'X3'!B311,(IF($X$1=4,'X4'!B311,(IF($X$1=5,'X5'!B311,'X6'!B311))))))))))="","",(IF($X$1=1,'X1'!B311,(IF($X$1=2,'X2'!B311,(IF($X$1=3,'X3'!B311,(IF($X$1=4,'X4'!B311,(IF($X$1=5,'X5'!B311,'X6'!B311)))))))))))</f>
        <v>MCD UN Equity</v>
      </c>
      <c r="C352" s="155" t="str">
        <f ca="1"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>McDonald's Corp</v>
      </c>
      <c r="D352" s="155" t="str">
        <f ca="1"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>Consumer Discretionary</v>
      </c>
      <c r="E352" s="170">
        <f ca="1"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>182.57</v>
      </c>
      <c r="F352" s="170">
        <f ca="1"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>195</v>
      </c>
      <c r="G352" s="139">
        <f ca="1"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>6.8083474831571511</v>
      </c>
      <c r="H352" s="170">
        <f ca="1"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>140745.08434249999</v>
      </c>
      <c r="I352" s="171">
        <f ca="1"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>26</v>
      </c>
      <c r="J352" s="171">
        <f ca="1"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>0</v>
      </c>
      <c r="K352" s="171">
        <f ca="1"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>34</v>
      </c>
      <c r="L352" s="172">
        <f ca="1"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>22.191564361249544</v>
      </c>
      <c r="M352" s="172">
        <f ca="1"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>20.5573696655782</v>
      </c>
      <c r="N352" s="156">
        <f ca="1"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>40.357156350130666</v>
      </c>
      <c r="O352" s="172">
        <f ca="1"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>15.746306974952688</v>
      </c>
      <c r="P352" s="172">
        <f ca="1"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>15.074800056942976</v>
      </c>
      <c r="Q352" s="156">
        <f ca="1"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>48.028981261833458</v>
      </c>
      <c r="R352" s="156">
        <f ca="1"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>2.5162951196801231</v>
      </c>
      <c r="S352" s="156">
        <f ca="1"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>10.175438596491237</v>
      </c>
    </row>
    <row r="353" spans="2:19" ht="14.1" customHeight="1" x14ac:dyDescent="0.2">
      <c r="B353" s="155" t="str">
        <f>IF((IF($X$1=1,'X1'!B312,(IF($X$1=2,'X2'!B312,(IF($X$1=3,'X3'!B312,(IF($X$1=4,'X4'!B312,(IF($X$1=5,'X5'!B312,'X6'!B312))))))))))="","",(IF($X$1=1,'X1'!B312,(IF($X$1=2,'X2'!B312,(IF($X$1=3,'X3'!B312,(IF($X$1=4,'X4'!B312,(IF($X$1=5,'X5'!B312,'X6'!B312)))))))))))</f>
        <v>MCHP UW Equity</v>
      </c>
      <c r="C353" s="155" t="str">
        <f ca="1"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>Microchip Technology Inc</v>
      </c>
      <c r="D353" s="155" t="str">
        <f ca="1"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>Information Technology</v>
      </c>
      <c r="E353" s="170">
        <f ca="1"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>77.64</v>
      </c>
      <c r="F353" s="170">
        <f ca="1"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>99</v>
      </c>
      <c r="G353" s="139">
        <f ca="1"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>27.511591962905712</v>
      </c>
      <c r="H353" s="170">
        <f ca="1"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>18362.610312959998</v>
      </c>
      <c r="I353" s="171">
        <f ca="1"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>17</v>
      </c>
      <c r="J353" s="171">
        <f ca="1"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>0</v>
      </c>
      <c r="K353" s="171">
        <f ca="1"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>21</v>
      </c>
      <c r="L353" s="172">
        <f ca="1"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>11.689250225835591</v>
      </c>
      <c r="M353" s="172">
        <f ca="1"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>10.811864642807409</v>
      </c>
      <c r="N353" s="156">
        <f ca="1"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>-26.067856467644489</v>
      </c>
      <c r="O353" s="172">
        <f ca="1"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>14.415680480781271</v>
      </c>
      <c r="P353" s="172">
        <f ca="1"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>11.69388990452976</v>
      </c>
      <c r="Q353" s="156">
        <f ca="1"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>35.519934874923955</v>
      </c>
      <c r="R353" s="156">
        <f ca="1"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>1.8791859866048428</v>
      </c>
      <c r="S353" s="156">
        <f ca="1"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>15.367647058823517</v>
      </c>
    </row>
    <row r="354" spans="2:19" ht="14.1" customHeight="1" x14ac:dyDescent="0.2">
      <c r="B354" s="155" t="str">
        <f>IF((IF($X$1=1,'X1'!B313,(IF($X$1=2,'X2'!B313,(IF($X$1=3,'X3'!B313,(IF($X$1=4,'X4'!B313,(IF($X$1=5,'X5'!B313,'X6'!B313))))))))))="","",(IF($X$1=1,'X1'!B313,(IF($X$1=2,'X2'!B313,(IF($X$1=3,'X3'!B313,(IF($X$1=4,'X4'!B313,(IF($X$1=5,'X5'!B313,'X6'!B313)))))))))))</f>
        <v>MCK UN Equity</v>
      </c>
      <c r="C354" s="155" t="str">
        <f ca="1"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>McKesson Corp</v>
      </c>
      <c r="D354" s="155" t="str">
        <f ca="1"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>Health Care</v>
      </c>
      <c r="E354" s="170">
        <f ca="1"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>126.67</v>
      </c>
      <c r="F354" s="170">
        <f ca="1"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>137</v>
      </c>
      <c r="G354" s="139">
        <f ca="1"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>8.1550485513539162</v>
      </c>
      <c r="H354" s="170">
        <f ca="1"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>24748.306040740001</v>
      </c>
      <c r="I354" s="171">
        <f ca="1"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>7</v>
      </c>
      <c r="J354" s="171">
        <f ca="1"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>1</v>
      </c>
      <c r="K354" s="171">
        <f ca="1"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>20</v>
      </c>
      <c r="L354" s="172">
        <f ca="1"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>9.4024643705463191</v>
      </c>
      <c r="M354" s="172">
        <f ca="1"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>8.9506783493499142</v>
      </c>
      <c r="N354" s="156">
        <f ca="1"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>-40.531314500849632</v>
      </c>
      <c r="O354" s="172">
        <f ca="1"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>8.1021014336561343</v>
      </c>
      <c r="P354" s="172">
        <f ca="1"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>8.0850281764562233</v>
      </c>
      <c r="Q354" s="156">
        <f ca="1"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>-23.833199542474848</v>
      </c>
      <c r="R354" s="156">
        <f ca="1"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>1.1683903055182758</v>
      </c>
      <c r="S354" s="156">
        <f ca="1"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>-7.3900293255132032</v>
      </c>
    </row>
    <row r="355" spans="2:19" ht="14.1" customHeight="1" x14ac:dyDescent="0.2">
      <c r="B355" s="155" t="str">
        <f>IF((IF($X$1=1,'X1'!B314,(IF($X$1=2,'X2'!B314,(IF($X$1=3,'X3'!B314,(IF($X$1=4,'X4'!B314,(IF($X$1=5,'X5'!B314,'X6'!B314))))))))))="","",(IF($X$1=1,'X1'!B314,(IF($X$1=2,'X2'!B314,(IF($X$1=3,'X3'!B314,(IF($X$1=4,'X4'!B314,(IF($X$1=5,'X5'!B314,'X6'!B314)))))))))))</f>
        <v>MCO UN Equity</v>
      </c>
      <c r="C355" s="155" t="str">
        <f ca="1"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>Moody's Corp</v>
      </c>
      <c r="D355" s="155" t="str">
        <f ca="1"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>Financials</v>
      </c>
      <c r="E355" s="170">
        <f ca="1"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>159.4</v>
      </c>
      <c r="F355" s="170">
        <f ca="1"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>166.5</v>
      </c>
      <c r="G355" s="139">
        <f ca="1"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>4.4542032622333805</v>
      </c>
      <c r="H355" s="170">
        <f ca="1"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>30541.040000000001</v>
      </c>
      <c r="I355" s="171">
        <f ca="1"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>5</v>
      </c>
      <c r="J355" s="171">
        <f ca="1"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>1</v>
      </c>
      <c r="K355" s="171">
        <f ca="1"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>16</v>
      </c>
      <c r="L355" s="172">
        <f ca="1"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>20.057883478042029</v>
      </c>
      <c r="M355" s="172">
        <f ca="1"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>17.968661932138428</v>
      </c>
      <c r="N355" s="156">
        <f ca="1"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>26.862056299924951</v>
      </c>
      <c r="O355" s="172">
        <f ca="1"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>15.224756105029373</v>
      </c>
      <c r="P355" s="172">
        <f ca="1"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>14.003055414851586</v>
      </c>
      <c r="Q355" s="156">
        <f ca="1"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>43.125949454198874</v>
      </c>
      <c r="R355" s="156">
        <f ca="1"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>1.2189460476787954</v>
      </c>
      <c r="S355" s="156">
        <f ca="1"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>12.251655629139076</v>
      </c>
    </row>
    <row r="356" spans="2:19" ht="14.1" customHeight="1" x14ac:dyDescent="0.2">
      <c r="B356" s="155" t="str">
        <f>IF((IF($X$1=1,'X1'!B315,(IF($X$1=2,'X2'!B315,(IF($X$1=3,'X3'!B315,(IF($X$1=4,'X4'!B315,(IF($X$1=5,'X5'!B315,'X6'!B315))))))))))="","",(IF($X$1=1,'X1'!B315,(IF($X$1=2,'X2'!B315,(IF($X$1=3,'X3'!B315,(IF($X$1=4,'X4'!B315,(IF($X$1=5,'X5'!B315,'X6'!B315)))))))))))</f>
        <v>MDLZ UW Equity</v>
      </c>
      <c r="C356" s="155" t="str">
        <f ca="1"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>Mondelez International Inc</v>
      </c>
      <c r="D356" s="155" t="str">
        <f ca="1"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>Consumer Staples</v>
      </c>
      <c r="E356" s="170">
        <f ca="1"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>43.36</v>
      </c>
      <c r="F356" s="170">
        <f ca="1"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>49</v>
      </c>
      <c r="G356" s="139">
        <f ca="1"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>13.007380073800734</v>
      </c>
      <c r="H356" s="170">
        <f ca="1"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>63038.3035944</v>
      </c>
      <c r="I356" s="171">
        <f ca="1"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>17</v>
      </c>
      <c r="J356" s="171">
        <f ca="1"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>0</v>
      </c>
      <c r="K356" s="171">
        <f ca="1"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>21</v>
      </c>
      <c r="L356" s="172">
        <f ca="1"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>17.462746677406361</v>
      </c>
      <c r="M356" s="172">
        <f ca="1"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>16.065209336791405</v>
      </c>
      <c r="N356" s="156">
        <f ca="1"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>10.448340901255836</v>
      </c>
      <c r="O356" s="172">
        <f ca="1"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>15.492561594369642</v>
      </c>
      <c r="P356" s="172">
        <f ca="1"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>14.831520435508853</v>
      </c>
      <c r="Q356" s="156">
        <f ca="1"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>45.643553983719734</v>
      </c>
      <c r="R356" s="156">
        <f ca="1"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>2.4354243542435428</v>
      </c>
      <c r="S356" s="156">
        <f ca="1"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>10.175438596491237</v>
      </c>
    </row>
    <row r="357" spans="2:19" ht="14.1" customHeight="1" x14ac:dyDescent="0.2">
      <c r="B357" s="155" t="str">
        <f>IF((IF($X$1=1,'X1'!B316,(IF($X$1=2,'X2'!B316,(IF($X$1=3,'X3'!B316,(IF($X$1=4,'X4'!B316,(IF($X$1=5,'X5'!B316,'X6'!B316))))))))))="","",(IF($X$1=1,'X1'!B316,(IF($X$1=2,'X2'!B316,(IF($X$1=3,'X3'!B316,(IF($X$1=4,'X4'!B316,(IF($X$1=5,'X5'!B316,'X6'!B316)))))))))))</f>
        <v>MDT UN Equity</v>
      </c>
      <c r="C357" s="155" t="str">
        <f ca="1"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>Medtronic PLC</v>
      </c>
      <c r="D357" s="155" t="str">
        <f ca="1"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>Health Care</v>
      </c>
      <c r="E357" s="170">
        <f ca="1"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>87.3</v>
      </c>
      <c r="F357" s="170">
        <f ca="1"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>104</v>
      </c>
      <c r="G357" s="139">
        <f ca="1"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>19.129438717067583</v>
      </c>
      <c r="H357" s="170">
        <f ca="1"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>117247.8649041</v>
      </c>
      <c r="I357" s="171">
        <f ca="1"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>19</v>
      </c>
      <c r="J357" s="171">
        <f ca="1"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>0</v>
      </c>
      <c r="K357" s="171">
        <f ca="1"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>31</v>
      </c>
      <c r="L357" s="172">
        <f ca="1"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>17.024180967238689</v>
      </c>
      <c r="M357" s="172">
        <f ca="1"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>15.878501273190249</v>
      </c>
      <c r="N357" s="156">
        <f ca="1"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>7.6745014841799852</v>
      </c>
      <c r="O357" s="172">
        <f ca="1"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>13.217424953369942</v>
      </c>
      <c r="P357" s="172">
        <f ca="1"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>12.477860027552886</v>
      </c>
      <c r="Q357" s="156">
        <f ca="1"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>24.255290708122867</v>
      </c>
      <c r="R357" s="156">
        <f ca="1"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>2.270332187857961</v>
      </c>
      <c r="S357" s="156">
        <f ca="1"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>5.9829059829059883</v>
      </c>
    </row>
    <row r="358" spans="2:19" ht="14.1" customHeight="1" x14ac:dyDescent="0.2">
      <c r="B358" s="155" t="str">
        <f>IF((IF($X$1=1,'X1'!B317,(IF($X$1=2,'X2'!B317,(IF($X$1=3,'X3'!B317,(IF($X$1=4,'X4'!B317,(IF($X$1=5,'X5'!B317,'X6'!B317))))))))))="","",(IF($X$1=1,'X1'!B317,(IF($X$1=2,'X2'!B317,(IF($X$1=3,'X3'!B317,(IF($X$1=4,'X4'!B317,(IF($X$1=5,'X5'!B317,'X6'!B317)))))))))))</f>
        <v>MET UN Equity</v>
      </c>
      <c r="C358" s="155" t="str">
        <f ca="1"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>MetLife Inc</v>
      </c>
      <c r="D358" s="155" t="str">
        <f ca="1"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>Financials</v>
      </c>
      <c r="E358" s="170">
        <f ca="1"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>45.31</v>
      </c>
      <c r="F358" s="170">
        <f ca="1"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>51.5</v>
      </c>
      <c r="G358" s="139">
        <f ca="1"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>13.661443389980121</v>
      </c>
      <c r="H358" s="170">
        <f ca="1"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>44713.64119812</v>
      </c>
      <c r="I358" s="171">
        <f ca="1"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>13</v>
      </c>
      <c r="J358" s="171">
        <f ca="1"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>1</v>
      </c>
      <c r="K358" s="171">
        <f ca="1"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>19</v>
      </c>
      <c r="L358" s="172">
        <f ca="1"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>8.2894255396999643</v>
      </c>
      <c r="M358" s="172">
        <f ca="1"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>7.457208689927584</v>
      </c>
      <c r="N358" s="156">
        <f ca="1"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>-47.571059994306687</v>
      </c>
      <c r="O358" s="172" t="str">
        <f ca="1"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>NA</v>
      </c>
      <c r="P358" s="172" t="str">
        <f ca="1"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>NA</v>
      </c>
      <c r="Q358" s="156" t="str">
        <f ca="1"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6">
        <f ca="1"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>3.8622820569410723</v>
      </c>
      <c r="S358" s="156">
        <f ca="1"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>100.62500000000001</v>
      </c>
    </row>
    <row r="359" spans="2:19" ht="14.1" customHeight="1" x14ac:dyDescent="0.2">
      <c r="B359" s="155" t="str">
        <f>IF((IF($X$1=1,'X1'!B318,(IF($X$1=2,'X2'!B318,(IF($X$1=3,'X3'!B318,(IF($X$1=4,'X4'!B318,(IF($X$1=5,'X5'!B318,'X6'!B318))))))))))="","",(IF($X$1=1,'X1'!B318,(IF($X$1=2,'X2'!B318,(IF($X$1=3,'X3'!B318,(IF($X$1=4,'X4'!B318,(IF($X$1=5,'X5'!B318,'X6'!B318)))))))))))</f>
        <v>MGM UN Equity</v>
      </c>
      <c r="C359" s="155" t="str">
        <f ca="1"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>MGM Resorts International</v>
      </c>
      <c r="D359" s="155" t="str">
        <f ca="1"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>Consumer Discretionary</v>
      </c>
      <c r="E359" s="170">
        <f ca="1"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>28.56</v>
      </c>
      <c r="F359" s="170">
        <f ca="1"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>34</v>
      </c>
      <c r="G359" s="139">
        <f ca="1"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>19.047619047619047</v>
      </c>
      <c r="H359" s="170">
        <f ca="1"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>15056.773680479999</v>
      </c>
      <c r="I359" s="171">
        <f ca="1"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>14</v>
      </c>
      <c r="J359" s="171">
        <f ca="1"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>0</v>
      </c>
      <c r="K359" s="171">
        <f ca="1"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>21</v>
      </c>
      <c r="L359" s="172">
        <f ca="1"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>20.999999999999996</v>
      </c>
      <c r="M359" s="172">
        <f ca="1"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>16.053962900505901</v>
      </c>
      <c r="N359" s="156">
        <f ca="1"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>32.820752758629681</v>
      </c>
      <c r="O359" s="172">
        <f ca="1"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>10.156536309111209</v>
      </c>
      <c r="P359" s="172">
        <f ca="1"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>9.5345550337540352</v>
      </c>
      <c r="Q359" s="156">
        <f ca="1"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>-4.51972482321864</v>
      </c>
      <c r="R359" s="156">
        <f ca="1"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>1.7436974789915967</v>
      </c>
      <c r="S359" s="156">
        <f ca="1"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>9.8414222156584064</v>
      </c>
    </row>
    <row r="360" spans="2:19" ht="14.1" customHeight="1" x14ac:dyDescent="0.2">
      <c r="B360" s="155" t="str">
        <f>IF((IF($X$1=1,'X1'!B319,(IF($X$1=2,'X2'!B319,(IF($X$1=3,'X3'!B319,(IF($X$1=4,'X4'!B319,(IF($X$1=5,'X5'!B319,'X6'!B319))))))))))="","",(IF($X$1=1,'X1'!B319,(IF($X$1=2,'X2'!B319,(IF($X$1=3,'X3'!B319,(IF($X$1=4,'X4'!B319,(IF($X$1=5,'X5'!B319,'X6'!B319)))))))))))</f>
        <v>MHK UN Equity</v>
      </c>
      <c r="C360" s="155" t="str">
        <f ca="1"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>Mohawk Industries Inc</v>
      </c>
      <c r="D360" s="155" t="str">
        <f ca="1"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>Consumer Discretionary</v>
      </c>
      <c r="E360" s="170">
        <f ca="1"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>126.62</v>
      </c>
      <c r="F360" s="170">
        <f ca="1"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>139.5</v>
      </c>
      <c r="G360" s="139">
        <f ca="1"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>10.172168693729255</v>
      </c>
      <c r="H360" s="170">
        <f ca="1"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>9395.0704158999997</v>
      </c>
      <c r="I360" s="171">
        <f ca="1"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>10</v>
      </c>
      <c r="J360" s="171">
        <f ca="1"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>3</v>
      </c>
      <c r="K360" s="171">
        <f ca="1"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>21</v>
      </c>
      <c r="L360" s="172">
        <f ca="1"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>10.839825357418029</v>
      </c>
      <c r="M360" s="172">
        <f ca="1"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>9.7723238403951527</v>
      </c>
      <c r="N360" s="156">
        <f ca="1"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>-31.440296964555003</v>
      </c>
      <c r="O360" s="172">
        <f ca="1"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>7.1698621172567263</v>
      </c>
      <c r="P360" s="172">
        <f ca="1"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>6.6536583105509486</v>
      </c>
      <c r="Q360" s="156">
        <f ca="1"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>-32.59705995230577</v>
      </c>
      <c r="R360" s="156" t="str">
        <f ca="1"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6">
        <f ca="1"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>-27.076023391812861</v>
      </c>
    </row>
    <row r="361" spans="2:19" ht="14.1" customHeight="1" x14ac:dyDescent="0.2">
      <c r="B361" s="155" t="str">
        <f>IF((IF($X$1=1,'X1'!B320,(IF($X$1=2,'X2'!B320,(IF($X$1=3,'X3'!B320,(IF($X$1=4,'X4'!B320,(IF($X$1=5,'X5'!B320,'X6'!B320))))))))))="","",(IF($X$1=1,'X1'!B320,(IF($X$1=2,'X2'!B320,(IF($X$1=3,'X3'!B320,(IF($X$1=4,'X4'!B320,(IF($X$1=5,'X5'!B320,'X6'!B320)))))))))))</f>
        <v>MKC UN Equity</v>
      </c>
      <c r="C361" s="155" t="str">
        <f ca="1"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>McCormick &amp; Co Inc/MD</v>
      </c>
      <c r="D361" s="155" t="str">
        <f ca="1"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>Consumer Staples</v>
      </c>
      <c r="E361" s="170">
        <f ca="1"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>139.44</v>
      </c>
      <c r="F361" s="170">
        <f ca="1"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>134</v>
      </c>
      <c r="G361" s="139">
        <f ca="1"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>-3.9013195639701626</v>
      </c>
      <c r="H361" s="170">
        <f ca="1"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>18358.593103182</v>
      </c>
      <c r="I361" s="171">
        <f ca="1"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>2</v>
      </c>
      <c r="J361" s="171">
        <f ca="1"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>2</v>
      </c>
      <c r="K361" s="171">
        <f ca="1"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>14</v>
      </c>
      <c r="L361" s="172">
        <f ca="1"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>25.898959881129269</v>
      </c>
      <c r="M361" s="172">
        <f ca="1"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>23.934088568486093</v>
      </c>
      <c r="N361" s="156">
        <f ca="1"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>63.805683194149545</v>
      </c>
      <c r="O361" s="172">
        <f ca="1"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>19.330352257394917</v>
      </c>
      <c r="P361" s="172">
        <f ca="1"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>18.591330005989221</v>
      </c>
      <c r="Q361" s="156">
        <f ca="1"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>81.722124219107556</v>
      </c>
      <c r="R361" s="156">
        <f ca="1"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>1.6100114744693059</v>
      </c>
      <c r="S361" s="156">
        <f ca="1"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>10.519480519480515</v>
      </c>
    </row>
    <row r="362" spans="2:19" ht="14.1" customHeight="1" x14ac:dyDescent="0.2">
      <c r="B362" s="155" t="str">
        <f>IF((IF($X$1=1,'X1'!B321,(IF($X$1=2,'X2'!B321,(IF($X$1=3,'X3'!B321,(IF($X$1=4,'X4'!B321,(IF($X$1=5,'X5'!B321,'X6'!B321))))))))))="","",(IF($X$1=1,'X1'!B321,(IF($X$1=2,'X2'!B321,(IF($X$1=3,'X3'!B321,(IF($X$1=4,'X4'!B321,(IF($X$1=5,'X5'!B321,'X6'!B321)))))))))))</f>
        <v>MLM UN Equity</v>
      </c>
      <c r="C362" s="155" t="str">
        <f ca="1"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>Martin Marietta Materials Inc</v>
      </c>
      <c r="D362" s="155" t="str">
        <f ca="1"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>Materials</v>
      </c>
      <c r="E362" s="170">
        <f ca="1"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>180.47</v>
      </c>
      <c r="F362" s="170">
        <f ca="1"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>210</v>
      </c>
      <c r="G362" s="139">
        <f ca="1"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>16.362830387322003</v>
      </c>
      <c r="H362" s="170">
        <f ca="1"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>11317.647814309999</v>
      </c>
      <c r="I362" s="171">
        <f ca="1"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>10</v>
      </c>
      <c r="J362" s="171">
        <f ca="1"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>1</v>
      </c>
      <c r="K362" s="171">
        <f ca="1"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>17</v>
      </c>
      <c r="L362" s="172">
        <f ca="1"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>18.850010444955085</v>
      </c>
      <c r="M362" s="172">
        <f ca="1"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>16.043203840341363</v>
      </c>
      <c r="N362" s="156">
        <f ca="1"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>19.222503657474622</v>
      </c>
      <c r="O362" s="172">
        <f ca="1"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>11.483281944214182</v>
      </c>
      <c r="P362" s="172">
        <f ca="1"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>10.403809998821368</v>
      </c>
      <c r="Q362" s="156">
        <f ca="1"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>7.9528381129848391</v>
      </c>
      <c r="R362" s="156">
        <f ca="1"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>1.089931844627916</v>
      </c>
      <c r="S362" s="156">
        <f ca="1"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>-6.9145415268611083</v>
      </c>
    </row>
    <row r="363" spans="2:19" ht="14.1" customHeight="1" x14ac:dyDescent="0.2">
      <c r="B363" s="155" t="str">
        <f>IF((IF($X$1=1,'X1'!B322,(IF($X$1=2,'X2'!B322,(IF($X$1=3,'X3'!B322,(IF($X$1=4,'X4'!B322,(IF($X$1=5,'X5'!B322,'X6'!B322))))))))))="","",(IF($X$1=1,'X1'!B322,(IF($X$1=2,'X2'!B322,(IF($X$1=3,'X3'!B322,(IF($X$1=4,'X4'!B322,(IF($X$1=5,'X5'!B322,'X6'!B322)))))))))))</f>
        <v>MMC UN Equity</v>
      </c>
      <c r="C363" s="155" t="str">
        <f ca="1"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>Marsh &amp; McLennan Cos Inc</v>
      </c>
      <c r="D363" s="155" t="str">
        <f ca="1"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>Financials</v>
      </c>
      <c r="E363" s="170">
        <f ca="1"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>84.06</v>
      </c>
      <c r="F363" s="170">
        <f ca="1"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>90.5</v>
      </c>
      <c r="G363" s="139">
        <f ca="1"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>7.6611943849631103</v>
      </c>
      <c r="H363" s="170">
        <f ca="1"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>42341.702549760004</v>
      </c>
      <c r="I363" s="171">
        <f ca="1"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>6</v>
      </c>
      <c r="J363" s="171">
        <f ca="1"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>1</v>
      </c>
      <c r="K363" s="171">
        <f ca="1"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>18</v>
      </c>
      <c r="L363" s="172">
        <f ca="1"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>18.167279014480226</v>
      </c>
      <c r="M363" s="172">
        <f ca="1"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>16.293855398333012</v>
      </c>
      <c r="N363" s="156">
        <f ca="1"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>14.904365441872391</v>
      </c>
      <c r="O363" s="172">
        <f ca="1"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>11.896512980558949</v>
      </c>
      <c r="P363" s="172">
        <f ca="1"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>11.356013948913594</v>
      </c>
      <c r="Q363" s="156">
        <f ca="1"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>11.837569271420257</v>
      </c>
      <c r="R363" s="156">
        <f ca="1"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>2.0794670473471331</v>
      </c>
      <c r="S363" s="156">
        <f ca="1"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>-0.57142857142857195</v>
      </c>
    </row>
    <row r="364" spans="2:19" ht="14.1" customHeight="1" x14ac:dyDescent="0.2">
      <c r="B364" s="155" t="str">
        <f>IF((IF($X$1=1,'X1'!B323,(IF($X$1=2,'X2'!B323,(IF($X$1=3,'X3'!B323,(IF($X$1=4,'X4'!B323,(IF($X$1=5,'X5'!B323,'X6'!B323))))))))))="","",(IF($X$1=1,'X1'!B323,(IF($X$1=2,'X2'!B323,(IF($X$1=3,'X3'!B323,(IF($X$1=4,'X4'!B323,(IF($X$1=5,'X5'!B323,'X6'!B323)))))))))))</f>
        <v>MMM UN Equity</v>
      </c>
      <c r="C364" s="155" t="str">
        <f ca="1"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>3M Co</v>
      </c>
      <c r="D364" s="155" t="str">
        <f ca="1"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>Industrials</v>
      </c>
      <c r="E364" s="170">
        <f ca="1"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>195.86</v>
      </c>
      <c r="F364" s="170">
        <f ca="1"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>209</v>
      </c>
      <c r="G364" s="139">
        <f ca="1"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>6.7088736852854103</v>
      </c>
      <c r="H364" s="170">
        <f ca="1"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>114046.75826110001</v>
      </c>
      <c r="I364" s="171">
        <f ca="1"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>7</v>
      </c>
      <c r="J364" s="171">
        <f ca="1"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>4</v>
      </c>
      <c r="K364" s="171">
        <f ca="1"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>20</v>
      </c>
      <c r="L364" s="172">
        <f ca="1"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>18.246692752002982</v>
      </c>
      <c r="M364" s="172">
        <f ca="1"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>16.976683713270347</v>
      </c>
      <c r="N364" s="156">
        <f ca="1"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>15.406641270308041</v>
      </c>
      <c r="O364" s="172">
        <f ca="1"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>12.72599951889211</v>
      </c>
      <c r="P364" s="172">
        <f ca="1"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>12.121566501415748</v>
      </c>
      <c r="Q364" s="156">
        <f ca="1"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>19.635464195936759</v>
      </c>
      <c r="R364" s="156">
        <f ca="1"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>2.9357704482793832</v>
      </c>
      <c r="S364" s="156">
        <f ca="1"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>8.6190476190476204</v>
      </c>
    </row>
    <row r="365" spans="2:19" ht="14.1" customHeight="1" x14ac:dyDescent="0.2">
      <c r="B365" s="155" t="str">
        <f>IF((IF($X$1=1,'X1'!B324,(IF($X$1=2,'X2'!B324,(IF($X$1=3,'X3'!B324,(IF($X$1=4,'X4'!B324,(IF($X$1=5,'X5'!B324,'X6'!B324))))))))))="","",(IF($X$1=1,'X1'!B324,(IF($X$1=2,'X2'!B324,(IF($X$1=3,'X3'!B324,(IF($X$1=4,'X4'!B324,(IF($X$1=5,'X5'!B324,'X6'!B324)))))))))))</f>
        <v>MNST UW Equity</v>
      </c>
      <c r="C365" s="155" t="str">
        <f ca="1"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>Monster Beverage Corp</v>
      </c>
      <c r="D365" s="155" t="str">
        <f ca="1"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>Consumer Staples</v>
      </c>
      <c r="E365" s="170">
        <f ca="1"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>55.58</v>
      </c>
      <c r="F365" s="170">
        <f ca="1"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>63.5</v>
      </c>
      <c r="G365" s="139">
        <f ca="1"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>14.249730118747749</v>
      </c>
      <c r="H365" s="170">
        <f ca="1"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>30733.710273979999</v>
      </c>
      <c r="I365" s="171">
        <f ca="1"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>12</v>
      </c>
      <c r="J365" s="171">
        <f ca="1"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>1</v>
      </c>
      <c r="K365" s="171">
        <f ca="1"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>19</v>
      </c>
      <c r="L365" s="172">
        <f ca="1"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>27.817817817817819</v>
      </c>
      <c r="M365" s="172">
        <f ca="1"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>24.856887298747761</v>
      </c>
      <c r="N365" s="156">
        <f ca="1"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>75.942071555475479</v>
      </c>
      <c r="O365" s="172">
        <f ca="1"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>19.554419739301728</v>
      </c>
      <c r="P365" s="172">
        <f ca="1"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>17.799560822791936</v>
      </c>
      <c r="Q365" s="156">
        <f ca="1"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>83.828553436658694</v>
      </c>
      <c r="R365" s="156">
        <f ca="1"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>0</v>
      </c>
      <c r="S365" s="156">
        <f ca="1"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>73.140458585919362</v>
      </c>
    </row>
    <row r="366" spans="2:19" ht="14.1" customHeight="1" x14ac:dyDescent="0.2">
      <c r="B366" s="155" t="str">
        <f>IF((IF($X$1=1,'X1'!B325,(IF($X$1=2,'X2'!B325,(IF($X$1=3,'X3'!B325,(IF($X$1=4,'X4'!B325,(IF($X$1=5,'X5'!B325,'X6'!B325))))))))))="","",(IF($X$1=1,'X1'!B325,(IF($X$1=2,'X2'!B325,(IF($X$1=3,'X3'!B325,(IF($X$1=4,'X4'!B325,(IF($X$1=5,'X5'!B325,'X6'!B325)))))))))))</f>
        <v>MO UN Equity</v>
      </c>
      <c r="C366" s="155" t="str">
        <f ca="1"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>Altria Group Inc</v>
      </c>
      <c r="D366" s="155" t="str">
        <f ca="1"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>Consumer Staples</v>
      </c>
      <c r="E366" s="170">
        <f ca="1"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>48.31</v>
      </c>
      <c r="F366" s="170">
        <f ca="1"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>59.5</v>
      </c>
      <c r="G366" s="139">
        <f ca="1"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>23.162906230594071</v>
      </c>
      <c r="H366" s="170">
        <f ca="1"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>90776.687187110016</v>
      </c>
      <c r="I366" s="171">
        <f ca="1"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>9</v>
      </c>
      <c r="J366" s="171">
        <f ca="1"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>2</v>
      </c>
      <c r="K366" s="171">
        <f ca="1"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>19</v>
      </c>
      <c r="L366" s="172">
        <f ca="1"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>11.345702207609207</v>
      </c>
      <c r="M366" s="172">
        <f ca="1"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>10.671526397172521</v>
      </c>
      <c r="N366" s="156">
        <f ca="1"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>-28.24072820048087</v>
      </c>
      <c r="O366" s="172">
        <f ca="1"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>9.6666331933816227</v>
      </c>
      <c r="P366" s="172">
        <f ca="1"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>9.3685741864856169</v>
      </c>
      <c r="Q366" s="156">
        <f ca="1"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>-9.1252402151009715</v>
      </c>
      <c r="R366" s="156">
        <f ca="1"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>6.8019043676257507</v>
      </c>
      <c r="S366" s="156">
        <f ca="1"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>4.2857142857142891</v>
      </c>
    </row>
    <row r="367" spans="2:19" ht="14.1" customHeight="1" x14ac:dyDescent="0.2">
      <c r="B367" s="155" t="str">
        <f>IF((IF($X$1=1,'X1'!B326,(IF($X$1=2,'X2'!B326,(IF($X$1=3,'X3'!B326,(IF($X$1=4,'X4'!B326,(IF($X$1=5,'X5'!B326,'X6'!B326))))))))))="","",(IF($X$1=1,'X1'!B326,(IF($X$1=2,'X2'!B326,(IF($X$1=3,'X3'!B326,(IF($X$1=4,'X4'!B326,(IF($X$1=5,'X5'!B326,'X6'!B326)))))))))))</f>
        <v>MOS UN Equity</v>
      </c>
      <c r="C367" s="155" t="str">
        <f ca="1"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>Mosaic Co/The</v>
      </c>
      <c r="D367" s="155" t="str">
        <f ca="1"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>Materials</v>
      </c>
      <c r="E367" s="170">
        <f ca="1"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>32.200000000000003</v>
      </c>
      <c r="F367" s="170">
        <f ca="1"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>37</v>
      </c>
      <c r="G367" s="139">
        <f ca="1"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>14.90683229813663</v>
      </c>
      <c r="H367" s="170">
        <f ca="1"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>12412.136737000001</v>
      </c>
      <c r="I367" s="171">
        <f ca="1"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>9</v>
      </c>
      <c r="J367" s="171">
        <f ca="1"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>1</v>
      </c>
      <c r="K367" s="171">
        <f ca="1"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>19</v>
      </c>
      <c r="L367" s="172">
        <f ca="1"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>13.289310771770534</v>
      </c>
      <c r="M367" s="172">
        <f ca="1"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>12.100714017286736</v>
      </c>
      <c r="N367" s="156">
        <f ca="1"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>-15.947797126193874</v>
      </c>
      <c r="O367" s="172">
        <f ca="1"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>7.1948203663405073</v>
      </c>
      <c r="P367" s="172">
        <f ca="1"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>6.9581555748981536</v>
      </c>
      <c r="Q367" s="156">
        <f ca="1"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>-32.36243070293142</v>
      </c>
      <c r="R367" s="156">
        <f ca="1"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>0.35403726708074534</v>
      </c>
      <c r="S367" s="156">
        <f ca="1"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>70.294117647058798</v>
      </c>
    </row>
    <row r="368" spans="2:19" ht="14.1" customHeight="1" x14ac:dyDescent="0.2">
      <c r="B368" s="155" t="str">
        <f>IF((IF($X$1=1,'X1'!B327,(IF($X$1=2,'X2'!B327,(IF($X$1=3,'X3'!B327,(IF($X$1=4,'X4'!B327,(IF($X$1=5,'X5'!B327,'X6'!B327))))))))))="","",(IF($X$1=1,'X1'!B327,(IF($X$1=2,'X2'!B327,(IF($X$1=3,'X3'!B327,(IF($X$1=4,'X4'!B327,(IF($X$1=5,'X5'!B327,'X6'!B327)))))))))))</f>
        <v>MPC UN Equity</v>
      </c>
      <c r="C368" s="155" t="str">
        <f ca="1"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>Marathon Petroleum Corp</v>
      </c>
      <c r="D368" s="155" t="str">
        <f ca="1"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>Energy</v>
      </c>
      <c r="E368" s="170">
        <f ca="1"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>66.09</v>
      </c>
      <c r="F368" s="170">
        <f ca="1"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>95</v>
      </c>
      <c r="G368" s="139">
        <f ca="1"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>43.743380239067918</v>
      </c>
      <c r="H368" s="170">
        <f ca="1"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>45658.509533340002</v>
      </c>
      <c r="I368" s="171">
        <f ca="1"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>19</v>
      </c>
      <c r="J368" s="171">
        <f ca="1"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>0</v>
      </c>
      <c r="K368" s="171">
        <f ca="1"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>19</v>
      </c>
      <c r="L368" s="172">
        <f ca="1"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>10.152073732718895</v>
      </c>
      <c r="M368" s="172">
        <f ca="1"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>7.4475997295469911</v>
      </c>
      <c r="N368" s="156">
        <f ca="1"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>-35.790186893293551</v>
      </c>
      <c r="O368" s="172">
        <f ca="1"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>5.3281340104583252</v>
      </c>
      <c r="P368" s="172">
        <f ca="1"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>4.5902237614913401</v>
      </c>
      <c r="Q368" s="156">
        <f ca="1"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>-49.910906039792692</v>
      </c>
      <c r="R368" s="156">
        <f ca="1"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>3.080647601755182</v>
      </c>
      <c r="S368" s="156">
        <f ca="1"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>79.515778542720341</v>
      </c>
    </row>
    <row r="369" spans="2:19" ht="14.1" customHeight="1" x14ac:dyDescent="0.2">
      <c r="B369" s="155" t="str">
        <f>IF((IF($X$1=1,'X1'!B328,(IF($X$1=2,'X2'!B328,(IF($X$1=3,'X3'!B328,(IF($X$1=4,'X4'!B328,(IF($X$1=5,'X5'!B328,'X6'!B328))))))))))="","",(IF($X$1=1,'X1'!B328,(IF($X$1=2,'X2'!B328,(IF($X$1=3,'X3'!B328,(IF($X$1=4,'X4'!B328,(IF($X$1=5,'X5'!B328,'X6'!B328)))))))))))</f>
        <v>MRK UN Equity</v>
      </c>
      <c r="C369" s="155" t="str">
        <f ca="1"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>Merck &amp; Co Inc</v>
      </c>
      <c r="D369" s="155" t="str">
        <f ca="1"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>Health Care</v>
      </c>
      <c r="E369" s="170">
        <f ca="1"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>75.87</v>
      </c>
      <c r="F369" s="170">
        <f ca="1"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>84</v>
      </c>
      <c r="G369" s="139">
        <f ca="1"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>10.715697904309994</v>
      </c>
      <c r="H369" s="170">
        <f ca="1"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>197290.56505500001</v>
      </c>
      <c r="I369" s="171">
        <f ca="1"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>14</v>
      </c>
      <c r="J369" s="171">
        <f ca="1"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>1</v>
      </c>
      <c r="K369" s="171">
        <f ca="1"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>17</v>
      </c>
      <c r="L369" s="172">
        <f ca="1"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>16.019847972972975</v>
      </c>
      <c r="M369" s="172">
        <f ca="1"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>14.347579425113464</v>
      </c>
      <c r="N369" s="156">
        <f ca="1"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>1.3222984213847155</v>
      </c>
      <c r="O369" s="172">
        <f ca="1"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>12.387699082031483</v>
      </c>
      <c r="P369" s="172">
        <f ca="1"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>11.843970900102525</v>
      </c>
      <c r="Q369" s="156">
        <f ca="1"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>16.45514584519141</v>
      </c>
      <c r="R369" s="156">
        <f ca="1"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>2.856201397126664</v>
      </c>
      <c r="S369" s="156">
        <f ca="1"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>5.5102040816326578</v>
      </c>
    </row>
    <row r="370" spans="2:19" ht="14.1" customHeight="1" x14ac:dyDescent="0.2">
      <c r="B370" s="155" t="str">
        <f>IF((IF($X$1=1,'X1'!B329,(IF($X$1=2,'X2'!B329,(IF($X$1=3,'X3'!B329,(IF($X$1=4,'X4'!B329,(IF($X$1=5,'X5'!B329,'X6'!B329))))))))))="","",(IF($X$1=1,'X1'!B329,(IF($X$1=2,'X2'!B329,(IF($X$1=3,'X3'!B329,(IF($X$1=4,'X4'!B329,(IF($X$1=5,'X5'!B329,'X6'!B329)))))))))))</f>
        <v>MRO UN Equity</v>
      </c>
      <c r="C370" s="155" t="str">
        <f ca="1"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>Marathon Oil Corp</v>
      </c>
      <c r="D370" s="155" t="str">
        <f ca="1"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>Energy</v>
      </c>
      <c r="E370" s="170">
        <f ca="1"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>16.100000000000001</v>
      </c>
      <c r="F370" s="170">
        <f ca="1"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>20.25</v>
      </c>
      <c r="G370" s="139">
        <f ca="1"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>25.77639751552794</v>
      </c>
      <c r="H370" s="170">
        <f ca="1"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>13383.541603600002</v>
      </c>
      <c r="I370" s="171">
        <f ca="1"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>21</v>
      </c>
      <c r="J370" s="171">
        <f ca="1"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>0</v>
      </c>
      <c r="K370" s="171">
        <f ca="1"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>30</v>
      </c>
      <c r="L370" s="172" t="str">
        <f ca="1"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>NA</v>
      </c>
      <c r="M370" s="172">
        <f ca="1"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>21.904761904761909</v>
      </c>
      <c r="N370" s="156" t="str">
        <f ca="1"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72">
        <f ca="1"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>5.3102838798662919</v>
      </c>
      <c r="P370" s="172">
        <f ca="1"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>4.3774377283030148</v>
      </c>
      <c r="Q370" s="156">
        <f ca="1"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>-50.078712792902003</v>
      </c>
      <c r="R370" s="156">
        <f ca="1"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>1.2422360248447204</v>
      </c>
      <c r="S370" s="156">
        <f ca="1"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>134.28571428571428</v>
      </c>
    </row>
    <row r="371" spans="2:19" ht="14.1" customHeight="1" x14ac:dyDescent="0.2">
      <c r="B371" s="155" t="str">
        <f>IF((IF($X$1=1,'X1'!B330,(IF($X$1=2,'X2'!B330,(IF($X$1=3,'X3'!B330,(IF($X$1=4,'X4'!B330,(IF($X$1=5,'X5'!B330,'X6'!B330))))))))))="","",(IF($X$1=1,'X1'!B330,(IF($X$1=2,'X2'!B330,(IF($X$1=3,'X3'!B330,(IF($X$1=4,'X4'!B330,(IF($X$1=5,'X5'!B330,'X6'!B330)))))))))))</f>
        <v>MS UN Equity</v>
      </c>
      <c r="C371" s="155" t="str">
        <f ca="1"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>Morgan Stanley</v>
      </c>
      <c r="D371" s="155" t="str">
        <f ca="1"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>Financials</v>
      </c>
      <c r="E371" s="170">
        <f ca="1"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>43.69</v>
      </c>
      <c r="F371" s="170">
        <f ca="1"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>51.5</v>
      </c>
      <c r="G371" s="139">
        <f ca="1"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>17.875944151979862</v>
      </c>
      <c r="H371" s="170">
        <f ca="1"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>74273</v>
      </c>
      <c r="I371" s="171">
        <f ca="1"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>21</v>
      </c>
      <c r="J371" s="171">
        <f ca="1"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>0</v>
      </c>
      <c r="K371" s="171">
        <f ca="1"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>29</v>
      </c>
      <c r="L371" s="172">
        <f ca="1"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>8.8262626262626256</v>
      </c>
      <c r="M371" s="172">
        <f ca="1"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>8.0653498246261766</v>
      </c>
      <c r="N371" s="156">
        <f ca="1"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>-44.175673996878004</v>
      </c>
      <c r="O371" s="172" t="str">
        <f ca="1"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>NA</v>
      </c>
      <c r="P371" s="172" t="str">
        <f ca="1"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>NA</v>
      </c>
      <c r="Q371" s="156" t="str">
        <f ca="1"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6">
        <f ca="1"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>2.9938200961318384</v>
      </c>
      <c r="S371" s="156">
        <f ca="1"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>-4.2758620689655062</v>
      </c>
    </row>
    <row r="372" spans="2:19" ht="14.1" customHeight="1" x14ac:dyDescent="0.2">
      <c r="B372" s="155" t="str">
        <f>IF((IF($X$1=1,'X1'!B331,(IF($X$1=2,'X2'!B331,(IF($X$1=3,'X3'!B331,(IF($X$1=4,'X4'!B331,(IF($X$1=5,'X5'!B331,'X6'!B331))))))))))="","",(IF($X$1=1,'X1'!B331,(IF($X$1=2,'X2'!B331,(IF($X$1=3,'X3'!B331,(IF($X$1=4,'X4'!B331,(IF($X$1=5,'X5'!B331,'X6'!B331)))))))))))</f>
        <v>MSCI UN Equity</v>
      </c>
      <c r="C372" s="155" t="str">
        <f ca="1"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>MSCI Inc</v>
      </c>
      <c r="D372" s="155" t="str">
        <f ca="1"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>Financials</v>
      </c>
      <c r="E372" s="170">
        <f ca="1"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>165.97</v>
      </c>
      <c r="F372" s="170">
        <f ca="1"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>169</v>
      </c>
      <c r="G372" s="139">
        <f ca="1"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>1.8256311381575019</v>
      </c>
      <c r="H372" s="170">
        <f ca="1"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>14610.812446440001</v>
      </c>
      <c r="I372" s="171">
        <f ca="1"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>6</v>
      </c>
      <c r="J372" s="171">
        <f ca="1"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>1</v>
      </c>
      <c r="K372" s="171">
        <f ca="1"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>12</v>
      </c>
      <c r="L372" s="172">
        <f ca="1"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>28.322525597269625</v>
      </c>
      <c r="M372" s="172">
        <f ca="1"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>24.067575406032482</v>
      </c>
      <c r="N372" s="156">
        <f ca="1"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>79.134246183567143</v>
      </c>
      <c r="O372" s="172">
        <f ca="1"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>18.861445639187576</v>
      </c>
      <c r="P372" s="172">
        <f ca="1"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>16.707814357030298</v>
      </c>
      <c r="Q372" s="156">
        <f ca="1"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>77.313994166100471</v>
      </c>
      <c r="R372" s="156">
        <f ca="1"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>1.4171235765499788</v>
      </c>
      <c r="S372" s="156">
        <f ca="1"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>12.000000000000012</v>
      </c>
    </row>
    <row r="373" spans="2:19" ht="14.1" customHeight="1" x14ac:dyDescent="0.2">
      <c r="B373" s="155" t="str">
        <f>IF((IF($X$1=1,'X1'!B332,(IF($X$1=2,'X2'!B332,(IF($X$1=3,'X3'!B332,(IF($X$1=4,'X4'!B332,(IF($X$1=5,'X5'!B332,'X6'!B332))))))))))="","",(IF($X$1=1,'X1'!B332,(IF($X$1=2,'X2'!B332,(IF($X$1=3,'X3'!B332,(IF($X$1=4,'X4'!B332,(IF($X$1=5,'X5'!B332,'X6'!B332)))))))))))</f>
        <v>MSFT UW Equity</v>
      </c>
      <c r="C373" s="155" t="str">
        <f ca="1"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>Microsoft Corp</v>
      </c>
      <c r="D373" s="155" t="str">
        <f ca="1"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>Information Technology</v>
      </c>
      <c r="E373" s="170">
        <f ca="1"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>107.71</v>
      </c>
      <c r="F373" s="170">
        <f ca="1"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>126.5</v>
      </c>
      <c r="G373" s="139">
        <f ca="1"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>17.44499118002043</v>
      </c>
      <c r="H373" s="170">
        <f ca="1"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>832481.38628820993</v>
      </c>
      <c r="I373" s="171">
        <f ca="1"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>33</v>
      </c>
      <c r="J373" s="171">
        <f ca="1"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>2</v>
      </c>
      <c r="K373" s="171">
        <f ca="1"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>36</v>
      </c>
      <c r="L373" s="172">
        <f ca="1"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>24.161058770749211</v>
      </c>
      <c r="M373" s="172">
        <f ca="1"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>21.456175298804776</v>
      </c>
      <c r="N373" s="156">
        <f ca="1"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>52.813810160781081</v>
      </c>
      <c r="O373" s="172">
        <f ca="1"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>14.679850643494143</v>
      </c>
      <c r="P373" s="172">
        <f ca="1"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>12.837083726721897</v>
      </c>
      <c r="Q373" s="156">
        <f ca="1"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>38.003364172241881</v>
      </c>
      <c r="R373" s="156">
        <f ca="1"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>1.6822950515272495</v>
      </c>
      <c r="S373" s="156">
        <f ca="1"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>13.750000000000012</v>
      </c>
    </row>
    <row r="374" spans="2:19" ht="14.1" customHeight="1" x14ac:dyDescent="0.2">
      <c r="B374" s="155" t="str">
        <f>IF((IF($X$1=1,'X1'!B333,(IF($X$1=2,'X2'!B333,(IF($X$1=3,'X3'!B333,(IF($X$1=4,'X4'!B333,(IF($X$1=5,'X5'!B333,'X6'!B333))))))))))="","",(IF($X$1=1,'X1'!B333,(IF($X$1=2,'X2'!B333,(IF($X$1=3,'X3'!B333,(IF($X$1=4,'X4'!B333,(IF($X$1=5,'X5'!B333,'X6'!B333)))))))))))</f>
        <v>MSI UN Equity</v>
      </c>
      <c r="C374" s="155" t="str">
        <f ca="1"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>Motorola Solutions Inc</v>
      </c>
      <c r="D374" s="155" t="str">
        <f ca="1"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>Information Technology</v>
      </c>
      <c r="E374" s="170">
        <f ca="1"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>115.6</v>
      </c>
      <c r="F374" s="170">
        <f ca="1"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>135.5</v>
      </c>
      <c r="G374" s="139">
        <f ca="1"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>17.21453287197232</v>
      </c>
      <c r="H374" s="170">
        <f ca="1"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>18903.8215408</v>
      </c>
      <c r="I374" s="171">
        <f ca="1"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>10</v>
      </c>
      <c r="J374" s="171">
        <f ca="1"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>1</v>
      </c>
      <c r="K374" s="171">
        <f ca="1"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>14</v>
      </c>
      <c r="L374" s="172">
        <f ca="1"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>15.278879196404969</v>
      </c>
      <c r="M374" s="172">
        <f ca="1"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>14.010422979032844</v>
      </c>
      <c r="N374" s="156">
        <f ca="1"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>-3.3641792297773643</v>
      </c>
      <c r="O374" s="172">
        <f ca="1"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>10.636075899264792</v>
      </c>
      <c r="P374" s="172">
        <f ca="1"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>9.8793369747899167</v>
      </c>
      <c r="Q374" s="156">
        <f ca="1"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>-1.1635585655345171E-2</v>
      </c>
      <c r="R374" s="156">
        <f ca="1"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>2.0553633217993079</v>
      </c>
      <c r="S374" s="156">
        <f ca="1"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>20.904761904761905</v>
      </c>
    </row>
    <row r="375" spans="2:19" ht="14.1" customHeight="1" x14ac:dyDescent="0.2">
      <c r="B375" s="155" t="str">
        <f>IF((IF($X$1=1,'X1'!B334,(IF($X$1=2,'X2'!B334,(IF($X$1=3,'X3'!B334,(IF($X$1=4,'X4'!B334,(IF($X$1=5,'X5'!B334,'X6'!B334))))))))))="","",(IF($X$1=1,'X1'!B334,(IF($X$1=2,'X2'!B334,(IF($X$1=3,'X3'!B334,(IF($X$1=4,'X4'!B334,(IF($X$1=5,'X5'!B334,'X6'!B334)))))))))))</f>
        <v>MTB UN Equity</v>
      </c>
      <c r="C375" s="155" t="str">
        <f ca="1"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>M&amp;T Bank Corp</v>
      </c>
      <c r="D375" s="155" t="str">
        <f ca="1"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>Financials</v>
      </c>
      <c r="E375" s="170">
        <f ca="1"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>165.59</v>
      </c>
      <c r="F375" s="170">
        <f ca="1"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>180</v>
      </c>
      <c r="G375" s="139">
        <f ca="1"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>8.7022163174104605</v>
      </c>
      <c r="H375" s="170">
        <f ca="1"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>23241.830880640002</v>
      </c>
      <c r="I375" s="171">
        <f ca="1"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>9</v>
      </c>
      <c r="J375" s="171">
        <f ca="1"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>2</v>
      </c>
      <c r="K375" s="171">
        <f ca="1"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>22</v>
      </c>
      <c r="L375" s="172">
        <f ca="1"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>11.538568740854295</v>
      </c>
      <c r="M375" s="172">
        <f ca="1"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>10.804515202923136</v>
      </c>
      <c r="N375" s="156">
        <f ca="1"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>-27.020886384882779</v>
      </c>
      <c r="O375" s="172" t="str">
        <f ca="1"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>NA</v>
      </c>
      <c r="P375" s="172" t="str">
        <f ca="1"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>NA</v>
      </c>
      <c r="Q375" s="156" t="str">
        <f ca="1"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6">
        <f ca="1"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>2.5901322543631862</v>
      </c>
      <c r="S375" s="156">
        <f ca="1"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>12.92096219931271</v>
      </c>
    </row>
    <row r="376" spans="2:19" ht="14.1" customHeight="1" x14ac:dyDescent="0.2">
      <c r="B376" s="155" t="str">
        <f>IF((IF($X$1=1,'X1'!B335,(IF($X$1=2,'X2'!B335,(IF($X$1=3,'X3'!B335,(IF($X$1=4,'X4'!B335,(IF($X$1=5,'X5'!B335,'X6'!B335))))))))))="","",(IF($X$1=1,'X1'!B335,(IF($X$1=2,'X2'!B335,(IF($X$1=3,'X3'!B335,(IF($X$1=4,'X4'!B335,(IF($X$1=5,'X5'!B335,'X6'!B335)))))))))))</f>
        <v>MTD UN Equity</v>
      </c>
      <c r="C376" s="155" t="str">
        <f ca="1"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>Mettler-Toledo International I</v>
      </c>
      <c r="D376" s="155" t="str">
        <f ca="1"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>Health Care</v>
      </c>
      <c r="E376" s="170">
        <f ca="1"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>602.1</v>
      </c>
      <c r="F376" s="170">
        <f ca="1"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>600</v>
      </c>
      <c r="G376" s="139">
        <f ca="1"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>-0.34877927254609586</v>
      </c>
      <c r="H376" s="170">
        <f ca="1"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>15079.611358799999</v>
      </c>
      <c r="I376" s="171">
        <f ca="1"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>1</v>
      </c>
      <c r="J376" s="171">
        <f ca="1"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>2</v>
      </c>
      <c r="K376" s="171">
        <f ca="1"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>14</v>
      </c>
      <c r="L376" s="172">
        <f ca="1"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>26.799305648284154</v>
      </c>
      <c r="M376" s="172">
        <f ca="1"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>24.101352974141385</v>
      </c>
      <c r="N376" s="156">
        <f ca="1"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>69.500188076842775</v>
      </c>
      <c r="O376" s="172">
        <f ca="1"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>19.509338038963001</v>
      </c>
      <c r="P376" s="172">
        <f ca="1"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>17.993033202025885</v>
      </c>
      <c r="Q376" s="156">
        <f ca="1"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>83.404746242672957</v>
      </c>
      <c r="R376" s="156">
        <f ca="1"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>0</v>
      </c>
      <c r="S376" s="156">
        <f ca="1"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>13.031825795644899</v>
      </c>
    </row>
    <row r="377" spans="2:19" ht="14.1" customHeight="1" x14ac:dyDescent="0.2">
      <c r="B377" s="155" t="str">
        <f>IF((IF($X$1=1,'X1'!B336,(IF($X$1=2,'X2'!B336,(IF($X$1=3,'X3'!B336,(IF($X$1=4,'X4'!B336,(IF($X$1=5,'X5'!B336,'X6'!B336))))))))))="","",(IF($X$1=1,'X1'!B336,(IF($X$1=2,'X2'!B336,(IF($X$1=3,'X3'!B336,(IF($X$1=4,'X4'!B336,(IF($X$1=5,'X5'!B336,'X6'!B336)))))))))))</f>
        <v>MU UW Equity</v>
      </c>
      <c r="C377" s="155" t="str">
        <f ca="1"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>Micron Technology Inc</v>
      </c>
      <c r="D377" s="155" t="str">
        <f ca="1"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>Information Technology</v>
      </c>
      <c r="E377" s="170">
        <f ca="1"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>35.76</v>
      </c>
      <c r="F377" s="170">
        <f ca="1"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>47</v>
      </c>
      <c r="G377" s="139">
        <f ca="1"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>31.431767337807614</v>
      </c>
      <c r="H377" s="170">
        <f ca="1"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>40088.633889839999</v>
      </c>
      <c r="I377" s="171">
        <f ca="1"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>21</v>
      </c>
      <c r="J377" s="171">
        <f ca="1"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>1</v>
      </c>
      <c r="K377" s="171">
        <f ca="1"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>34</v>
      </c>
      <c r="L377" s="172">
        <f ca="1"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>4.6659707724425878</v>
      </c>
      <c r="M377" s="172">
        <f ca="1"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>5.1549661236845896</v>
      </c>
      <c r="N377" s="156">
        <f ca="1"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>-70.488678554971926</v>
      </c>
      <c r="O377" s="172">
        <f ca="1"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>2.4530531705030874</v>
      </c>
      <c r="P377" s="172">
        <f ca="1"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>2.5518382816806788</v>
      </c>
      <c r="Q377" s="156">
        <f ca="1"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>-76.93916660025144</v>
      </c>
      <c r="R377" s="156">
        <f ca="1"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>0.39988814317673382</v>
      </c>
      <c r="S377" s="156">
        <f ca="1"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>-38.617021276595736</v>
      </c>
    </row>
    <row r="378" spans="2:19" ht="14.1" customHeight="1" x14ac:dyDescent="0.2">
      <c r="B378" s="155" t="str">
        <f>IF((IF($X$1=1,'X1'!B337,(IF($X$1=2,'X2'!B337,(IF($X$1=3,'X3'!B337,(IF($X$1=4,'X4'!B337,(IF($X$1=5,'X5'!B337,'X6'!B337))))))))))="","",(IF($X$1=1,'X1'!B337,(IF($X$1=2,'X2'!B337,(IF($X$1=3,'X3'!B337,(IF($X$1=4,'X4'!B337,(IF($X$1=5,'X5'!B337,'X6'!B337)))))))))))</f>
        <v>MYL UW Equity</v>
      </c>
      <c r="C378" s="155" t="str">
        <f ca="1"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>Mylan NV</v>
      </c>
      <c r="D378" s="155" t="str">
        <f ca="1"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>Health Care</v>
      </c>
      <c r="E378" s="170">
        <f ca="1"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>29.59</v>
      </c>
      <c r="F378" s="170">
        <f ca="1"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>41</v>
      </c>
      <c r="G378" s="139">
        <f ca="1"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>38.560324433930383</v>
      </c>
      <c r="H378" s="170">
        <f ca="1"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>15257.535818689999</v>
      </c>
      <c r="I378" s="171">
        <f ca="1"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>14</v>
      </c>
      <c r="J378" s="171">
        <f ca="1"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>0</v>
      </c>
      <c r="K378" s="171">
        <f ca="1"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>18</v>
      </c>
      <c r="L378" s="172">
        <f ca="1"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>5.7167697063369394</v>
      </c>
      <c r="M378" s="172">
        <f ca="1"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>5.337301587301587</v>
      </c>
      <c r="N378" s="156">
        <f ca="1"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>-63.842587821742725</v>
      </c>
      <c r="O378" s="172">
        <f ca="1"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>7.2646804917422081</v>
      </c>
      <c r="P378" s="172">
        <f ca="1"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>6.8374362450620598</v>
      </c>
      <c r="Q378" s="156">
        <f ca="1"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>-31.705684761772812</v>
      </c>
      <c r="R378" s="156">
        <f ca="1"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>0</v>
      </c>
      <c r="S378" s="156">
        <f ca="1"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>-1.8181818181818041</v>
      </c>
    </row>
    <row r="379" spans="2:19" ht="14.1" customHeight="1" x14ac:dyDescent="0.2">
      <c r="B379" s="155" t="str">
        <f>IF((IF($X$1=1,'X1'!B338,(IF($X$1=2,'X2'!B338,(IF($X$1=3,'X3'!B338,(IF($X$1=4,'X4'!B338,(IF($X$1=5,'X5'!B338,'X6'!B338))))))))))="","",(IF($X$1=1,'X1'!B338,(IF($X$1=2,'X2'!B338,(IF($X$1=3,'X3'!B338,(IF($X$1=4,'X4'!B338,(IF($X$1=5,'X5'!B338,'X6'!B338)))))))))))</f>
        <v>NBL UN Equity</v>
      </c>
      <c r="C379" s="155" t="str">
        <f ca="1"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>Noble Energy Inc</v>
      </c>
      <c r="D379" s="155" t="str">
        <f ca="1"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>Energy</v>
      </c>
      <c r="E379" s="170">
        <f ca="1"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>23.39</v>
      </c>
      <c r="F379" s="170">
        <f ca="1"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>30.75</v>
      </c>
      <c r="G379" s="139">
        <f ca="1"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>31.4664386489953</v>
      </c>
      <c r="H379" s="170">
        <f ca="1"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>11222.498610000001</v>
      </c>
      <c r="I379" s="171">
        <f ca="1"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>22</v>
      </c>
      <c r="J379" s="171">
        <f ca="1"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>1</v>
      </c>
      <c r="K379" s="171">
        <f ca="1"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>34</v>
      </c>
      <c r="L379" s="172" t="str">
        <f ca="1"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>NA</v>
      </c>
      <c r="M379" s="172">
        <f ca="1"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>14.509925558312654</v>
      </c>
      <c r="N379" s="156" t="str">
        <f ca="1"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2">
        <f ca="1"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>5.917206456986289</v>
      </c>
      <c r="P379" s="172">
        <f ca="1"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>4.1641272667100315</v>
      </c>
      <c r="Q379" s="156">
        <f ca="1"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>-44.373112683696107</v>
      </c>
      <c r="R379" s="156">
        <f ca="1"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>1.8725951261222744</v>
      </c>
      <c r="S379" s="156">
        <f ca="1"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>-55.624999999999993</v>
      </c>
    </row>
    <row r="380" spans="2:19" ht="14.1" customHeight="1" x14ac:dyDescent="0.2">
      <c r="B380" s="155" t="str">
        <f>IF((IF($X$1=1,'X1'!B339,(IF($X$1=2,'X2'!B339,(IF($X$1=3,'X3'!B339,(IF($X$1=4,'X4'!B339,(IF($X$1=5,'X5'!B339,'X6'!B339))))))))))="","",(IF($X$1=1,'X1'!B339,(IF($X$1=2,'X2'!B339,(IF($X$1=3,'X3'!B339,(IF($X$1=4,'X4'!B339,(IF($X$1=5,'X5'!B339,'X6'!B339)))))))))))</f>
        <v>NCLH UN Equity</v>
      </c>
      <c r="C380" s="155" t="str">
        <f ca="1"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>Norwegian Cruise Line Holdings</v>
      </c>
      <c r="D380" s="155" t="str">
        <f ca="1"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>Consumer Discretionary</v>
      </c>
      <c r="E380" s="170">
        <f ca="1"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>47.53</v>
      </c>
      <c r="F380" s="170">
        <f ca="1"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>65</v>
      </c>
      <c r="G380" s="139">
        <f ca="1"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>36.755733221123485</v>
      </c>
      <c r="H380" s="170">
        <f ca="1"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>10455.464745949999</v>
      </c>
      <c r="I380" s="171">
        <f ca="1"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>18</v>
      </c>
      <c r="J380" s="171">
        <f ca="1"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>0</v>
      </c>
      <c r="K380" s="171">
        <f ca="1"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>22</v>
      </c>
      <c r="L380" s="172">
        <f ca="1"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>9.2237531535028126</v>
      </c>
      <c r="M380" s="172">
        <f ca="1"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>8.1554564172958131</v>
      </c>
      <c r="N380" s="156">
        <f ca="1"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>-41.661626804379615</v>
      </c>
      <c r="O380" s="172">
        <f ca="1"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>8.2395881625809899</v>
      </c>
      <c r="P380" s="172">
        <f ca="1"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>7.5003717858907919</v>
      </c>
      <c r="Q380" s="156">
        <f ca="1"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>-22.540704708470805</v>
      </c>
      <c r="R380" s="156">
        <f ca="1"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>0.40395539659162633</v>
      </c>
      <c r="S380" s="156">
        <f ca="1"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>16.764705882352938</v>
      </c>
    </row>
    <row r="381" spans="2:19" ht="14.1" customHeight="1" x14ac:dyDescent="0.2">
      <c r="B381" s="155" t="str">
        <f>IF((IF($X$1=1,'X1'!B340,(IF($X$1=2,'X2'!B340,(IF($X$1=3,'X3'!B340,(IF($X$1=4,'X4'!B340,(IF($X$1=5,'X5'!B340,'X6'!B340))))))))))="","",(IF($X$1=1,'X1'!B340,(IF($X$1=2,'X2'!B340,(IF($X$1=3,'X3'!B340,(IF($X$1=4,'X4'!B340,(IF($X$1=5,'X5'!B340,'X6'!B340)))))))))))</f>
        <v>NDAQ UW Equity</v>
      </c>
      <c r="C381" s="155" t="str">
        <f ca="1"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>Nasdaq Inc</v>
      </c>
      <c r="D381" s="155" t="str">
        <f ca="1"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>Financials</v>
      </c>
      <c r="E381" s="170">
        <f ca="1"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>83.14</v>
      </c>
      <c r="F381" s="170">
        <f ca="1"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>92</v>
      </c>
      <c r="G381" s="139">
        <f ca="1"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>10.656723598749096</v>
      </c>
      <c r="H381" s="170">
        <f ca="1"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>13631.387141640002</v>
      </c>
      <c r="I381" s="171">
        <f ca="1"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>7</v>
      </c>
      <c r="J381" s="171">
        <f ca="1"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>0</v>
      </c>
      <c r="K381" s="171">
        <f ca="1"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>17</v>
      </c>
      <c r="L381" s="172">
        <f ca="1"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>15.988461538461538</v>
      </c>
      <c r="M381" s="172">
        <f ca="1"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>14.694238246730292</v>
      </c>
      <c r="N381" s="156">
        <f ca="1"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>1.123785570993352</v>
      </c>
      <c r="O381" s="172">
        <f ca="1"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>12.444911000948091</v>
      </c>
      <c r="P381" s="172">
        <f ca="1"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>11.703301034290543</v>
      </c>
      <c r="Q381" s="156">
        <f ca="1"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>16.99298764433399</v>
      </c>
      <c r="R381" s="156">
        <f ca="1"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>2.243204233822468</v>
      </c>
      <c r="S381" s="156">
        <f ca="1"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>19.999999999999996</v>
      </c>
    </row>
    <row r="382" spans="2:19" ht="14.1" customHeight="1" x14ac:dyDescent="0.2">
      <c r="B382" s="155" t="str">
        <f>IF((IF($X$1=1,'X1'!B341,(IF($X$1=2,'X2'!B341,(IF($X$1=3,'X3'!B341,(IF($X$1=4,'X4'!B341,(IF($X$1=5,'X5'!B341,'X6'!B341))))))))))="","",(IF($X$1=1,'X1'!B341,(IF($X$1=2,'X2'!B341,(IF($X$1=3,'X3'!B341,(IF($X$1=4,'X4'!B341,(IF($X$1=5,'X5'!B341,'X6'!B341)))))))))))</f>
        <v>NEE UN Equity</v>
      </c>
      <c r="C382" s="155" t="str">
        <f ca="1"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>NextEra Energy Inc</v>
      </c>
      <c r="D382" s="155" t="str">
        <f ca="1"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>Utilities</v>
      </c>
      <c r="E382" s="170">
        <f ca="1"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>176.09</v>
      </c>
      <c r="F382" s="170">
        <f ca="1"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>190</v>
      </c>
      <c r="G382" s="139">
        <f ca="1"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>7.8993696405247338</v>
      </c>
      <c r="H382" s="170">
        <f ca="1"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>84161.380305130006</v>
      </c>
      <c r="I382" s="171">
        <f ca="1"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>15</v>
      </c>
      <c r="J382" s="171">
        <f ca="1"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>1</v>
      </c>
      <c r="K382" s="171">
        <f ca="1"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>20</v>
      </c>
      <c r="L382" s="172">
        <f ca="1"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>20.950624628197502</v>
      </c>
      <c r="M382" s="172">
        <f ca="1"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>19.461759504862954</v>
      </c>
      <c r="N382" s="156">
        <f ca="1"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>32.50846351812757</v>
      </c>
      <c r="O382" s="172">
        <f ca="1"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>11.806336998087341</v>
      </c>
      <c r="P382" s="172">
        <f ca="1"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>10.96862109530713</v>
      </c>
      <c r="Q382" s="156">
        <f ca="1"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>10.989836603640413</v>
      </c>
      <c r="R382" s="156">
        <f ca="1"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>2.8286671588392296</v>
      </c>
      <c r="S382" s="156">
        <f ca="1"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>22.880000000000003</v>
      </c>
    </row>
    <row r="383" spans="2:19" ht="14.1" customHeight="1" x14ac:dyDescent="0.2">
      <c r="B383" s="155" t="str">
        <f>IF((IF($X$1=1,'X1'!B342,(IF($X$1=2,'X2'!B342,(IF($X$1=3,'X3'!B342,(IF($X$1=4,'X4'!B342,(IF($X$1=5,'X5'!B342,'X6'!B342))))))))))="","",(IF($X$1=1,'X1'!B342,(IF($X$1=2,'X2'!B342,(IF($X$1=3,'X3'!B342,(IF($X$1=4,'X4'!B342,(IF($X$1=5,'X5'!B342,'X6'!B342)))))))))))</f>
        <v>NEM UN Equity</v>
      </c>
      <c r="C383" s="155" t="str">
        <f ca="1"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>Newmont Mining Corp</v>
      </c>
      <c r="D383" s="155" t="str">
        <f ca="1"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>Materials</v>
      </c>
      <c r="E383" s="170">
        <f ca="1"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>31.77</v>
      </c>
      <c r="F383" s="170">
        <f ca="1"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>40</v>
      </c>
      <c r="G383" s="139">
        <f ca="1"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>25.904941768964427</v>
      </c>
      <c r="H383" s="170">
        <f ca="1"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>16984.714959989997</v>
      </c>
      <c r="I383" s="171">
        <f ca="1"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>11</v>
      </c>
      <c r="J383" s="171">
        <f ca="1"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>2</v>
      </c>
      <c r="K383" s="171">
        <f ca="1"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>19</v>
      </c>
      <c r="L383" s="172">
        <f ca="1"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>25.375399361022364</v>
      </c>
      <c r="M383" s="172">
        <f ca="1"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>24.513888888888889</v>
      </c>
      <c r="N383" s="156">
        <f ca="1"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>60.494268794373404</v>
      </c>
      <c r="O383" s="172">
        <f ca="1"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>7.5189345238095235</v>
      </c>
      <c r="P383" s="172">
        <f ca="1"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>8.0137519032312632</v>
      </c>
      <c r="Q383" s="156">
        <f ca="1"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>-29.315475717296124</v>
      </c>
      <c r="R383" s="156">
        <f ca="1"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>1.7123072080579165</v>
      </c>
      <c r="S383" s="156">
        <f ca="1"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>-37.250000000000007</v>
      </c>
    </row>
    <row r="384" spans="2:19" ht="14.1" customHeight="1" x14ac:dyDescent="0.2">
      <c r="B384" s="155" t="str">
        <f>IF((IF($X$1=1,'X1'!B343,(IF($X$1=2,'X2'!B343,(IF($X$1=3,'X3'!B343,(IF($X$1=4,'X4'!B343,(IF($X$1=5,'X5'!B343,'X6'!B343))))))))))="","",(IF($X$1=1,'X1'!B343,(IF($X$1=2,'X2'!B343,(IF($X$1=3,'X3'!B343,(IF($X$1=4,'X4'!B343,(IF($X$1=5,'X5'!B343,'X6'!B343)))))))))))</f>
        <v>NFLX UW Equity</v>
      </c>
      <c r="C384" s="155" t="str">
        <f ca="1"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>Netflix Inc</v>
      </c>
      <c r="D384" s="155" t="str">
        <f ca="1"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>Communication Services</v>
      </c>
      <c r="E384" s="170">
        <f ca="1"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>339.1</v>
      </c>
      <c r="F384" s="170">
        <f ca="1"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>417.5</v>
      </c>
      <c r="G384" s="139">
        <f ca="1"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>23.120023591860807</v>
      </c>
      <c r="H384" s="170">
        <f ca="1"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>147876.42180450002</v>
      </c>
      <c r="I384" s="171">
        <f ca="1"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>30</v>
      </c>
      <c r="J384" s="171">
        <f ca="1"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>4</v>
      </c>
      <c r="K384" s="171">
        <f ca="1"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>44</v>
      </c>
      <c r="L384" s="172" t="str">
        <f ca="1"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>NA</v>
      </c>
      <c r="M384" s="172" t="str">
        <f ca="1"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>NA</v>
      </c>
      <c r="N384" s="156" t="str">
        <f ca="1"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2" t="str">
        <f ca="1"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>NA</v>
      </c>
      <c r="P384" s="172">
        <f ca="1"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>33.748327136896599</v>
      </c>
      <c r="Q384" s="156" t="str">
        <f ca="1"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6">
        <f ca="1"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>0</v>
      </c>
      <c r="S384" s="156">
        <f ca="1"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>0.49961920066162091</v>
      </c>
    </row>
    <row r="385" spans="2:19" ht="14.1" customHeight="1" x14ac:dyDescent="0.2">
      <c r="B385" s="155" t="str">
        <f>IF((IF($X$1=1,'X1'!B344,(IF($X$1=2,'X2'!B344,(IF($X$1=3,'X3'!B344,(IF($X$1=4,'X4'!B344,(IF($X$1=5,'X5'!B344,'X6'!B344))))))))))="","",(IF($X$1=1,'X1'!B344,(IF($X$1=2,'X2'!B344,(IF($X$1=3,'X3'!B344,(IF($X$1=4,'X4'!B344,(IF($X$1=5,'X5'!B344,'X6'!B344)))))))))))</f>
        <v>NFX UN Equity</v>
      </c>
      <c r="C385" s="155" t="str">
        <f ca="1"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>Newfield Exploration Co</v>
      </c>
      <c r="D385" s="155" t="str">
        <f ca="1"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>Energy</v>
      </c>
      <c r="E385" s="170">
        <f ca="1"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>18.57</v>
      </c>
      <c r="F385" s="170">
        <f ca="1"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>22</v>
      </c>
      <c r="G385" s="139">
        <f ca="1"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>18.470651588583742</v>
      </c>
      <c r="H385" s="170">
        <f ca="1"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>3731.3308981800001</v>
      </c>
      <c r="I385" s="171">
        <f ca="1"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>9</v>
      </c>
      <c r="J385" s="171">
        <f ca="1"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>0</v>
      </c>
      <c r="K385" s="171">
        <f ca="1"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>25</v>
      </c>
      <c r="L385" s="172">
        <f ca="1"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>5.9291187739463602</v>
      </c>
      <c r="M385" s="172">
        <f ca="1"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>4.6033713435795738</v>
      </c>
      <c r="N385" s="156">
        <f ca="1"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>-62.499522916624798</v>
      </c>
      <c r="O385" s="172">
        <f ca="1"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>3.6921202076427542</v>
      </c>
      <c r="P385" s="172">
        <f ca="1"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>3.1441319662478806</v>
      </c>
      <c r="Q385" s="156">
        <f ca="1"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>-65.290858745294585</v>
      </c>
      <c r="R385" s="156">
        <f ca="1"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>0</v>
      </c>
      <c r="S385" s="156">
        <f ca="1"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>20.000000000000004</v>
      </c>
    </row>
    <row r="386" spans="2:19" ht="14.1" customHeight="1" x14ac:dyDescent="0.2">
      <c r="B386" s="155" t="str">
        <f>IF((IF($X$1=1,'X1'!B345,(IF($X$1=2,'X2'!B345,(IF($X$1=3,'X3'!B345,(IF($X$1=4,'X4'!B345,(IF($X$1=5,'X5'!B345,'X6'!B345))))))))))="","",(IF($X$1=1,'X1'!B345,(IF($X$1=2,'X2'!B345,(IF($X$1=3,'X3'!B345,(IF($X$1=4,'X4'!B345,(IF($X$1=5,'X5'!B345,'X6'!B345)))))))))))</f>
        <v>NI UN Equity</v>
      </c>
      <c r="C386" s="155" t="str">
        <f ca="1"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>NiSource Inc</v>
      </c>
      <c r="D386" s="155" t="str">
        <f ca="1"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>Utilities</v>
      </c>
      <c r="E386" s="170">
        <f ca="1"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>26.65</v>
      </c>
      <c r="F386" s="170">
        <f ca="1"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>27.5</v>
      </c>
      <c r="G386" s="139">
        <f ca="1"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>3.1894934333958735</v>
      </c>
      <c r="H386" s="170">
        <f ca="1"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>9912.8240503499983</v>
      </c>
      <c r="I386" s="171">
        <f ca="1"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>7</v>
      </c>
      <c r="J386" s="171">
        <f ca="1"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>0</v>
      </c>
      <c r="K386" s="171">
        <f ca="1"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>16</v>
      </c>
      <c r="L386" s="172">
        <f ca="1"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>19.843633655994044</v>
      </c>
      <c r="M386" s="172">
        <f ca="1"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>18.519805420430853</v>
      </c>
      <c r="N386" s="156">
        <f ca="1"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>25.506969507409917</v>
      </c>
      <c r="O386" s="172">
        <f ca="1"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>11.444650639639976</v>
      </c>
      <c r="P386" s="172">
        <f ca="1"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>10.77597709080168</v>
      </c>
      <c r="Q386" s="156">
        <f ca="1"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>7.589670249559366</v>
      </c>
      <c r="R386" s="156">
        <f ca="1"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>3.0619136960600382</v>
      </c>
      <c r="S386" s="156">
        <f ca="1"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>9.6969696969696884</v>
      </c>
    </row>
    <row r="387" spans="2:19" ht="14.1" customHeight="1" x14ac:dyDescent="0.2">
      <c r="B387" s="155" t="str">
        <f>IF((IF($X$1=1,'X1'!B346,(IF($X$1=2,'X2'!B346,(IF($X$1=3,'X3'!B346,(IF($X$1=4,'X4'!B346,(IF($X$1=5,'X5'!B346,'X6'!B346))))))))))="","",(IF($X$1=1,'X1'!B346,(IF($X$1=2,'X2'!B346,(IF($X$1=3,'X3'!B346,(IF($X$1=4,'X4'!B346,(IF($X$1=5,'X5'!B346,'X6'!B346)))))))))))</f>
        <v>NKE UN Equity</v>
      </c>
      <c r="C387" s="155" t="str">
        <f ca="1"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>NIKE Inc</v>
      </c>
      <c r="D387" s="155" t="str">
        <f ca="1"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>Consumer Discretionary</v>
      </c>
      <c r="E387" s="170">
        <f ca="1"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>80.45</v>
      </c>
      <c r="F387" s="170">
        <f ca="1"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>87.5</v>
      </c>
      <c r="G387" s="139">
        <f ca="1"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>8.763206960845249</v>
      </c>
      <c r="H387" s="170">
        <f ca="1"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>126612.01249525</v>
      </c>
      <c r="I387" s="171">
        <f ca="1"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>23</v>
      </c>
      <c r="J387" s="171">
        <f ca="1"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>1</v>
      </c>
      <c r="K387" s="171">
        <f ca="1"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>35</v>
      </c>
      <c r="L387" s="172">
        <f ca="1"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>30.358490566037737</v>
      </c>
      <c r="M387" s="172">
        <f ca="1"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>25.694666240817629</v>
      </c>
      <c r="N387" s="156">
        <f ca="1"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>92.011312837947187</v>
      </c>
      <c r="O387" s="172">
        <f ca="1"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>21.44931262048561</v>
      </c>
      <c r="P387" s="172">
        <f ca="1"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>18.459633285211648</v>
      </c>
      <c r="Q387" s="156">
        <f ca="1"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>101.64219464460254</v>
      </c>
      <c r="R387" s="156">
        <f ca="1"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>1.0515848353014294</v>
      </c>
      <c r="S387" s="156">
        <f ca="1"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>-6.9117647058823586</v>
      </c>
    </row>
    <row r="388" spans="2:19" ht="14.1" customHeight="1" x14ac:dyDescent="0.2">
      <c r="B388" s="155" t="str">
        <f>IF((IF($X$1=1,'X1'!B347,(IF($X$1=2,'X2'!B347,(IF($X$1=3,'X3'!B347,(IF($X$1=4,'X4'!B347,(IF($X$1=5,'X5'!B347,'X6'!B347))))))))))="","",(IF($X$1=1,'X1'!B347,(IF($X$1=2,'X2'!B347,(IF($X$1=3,'X3'!B347,(IF($X$1=4,'X4'!B347,(IF($X$1=5,'X5'!B347,'X6'!B347)))))))))))</f>
        <v>NKTR UW Equity</v>
      </c>
      <c r="C388" s="155" t="str">
        <f ca="1"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>Nektar Therapeutics</v>
      </c>
      <c r="D388" s="155" t="str">
        <f ca="1"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>Health Care</v>
      </c>
      <c r="E388" s="170">
        <f ca="1"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>46.2</v>
      </c>
      <c r="F388" s="170">
        <f ca="1"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>73</v>
      </c>
      <c r="G388" s="139">
        <f ca="1"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>58.008658008657996</v>
      </c>
      <c r="H388" s="170">
        <f ca="1"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>7996.5376722000001</v>
      </c>
      <c r="I388" s="171">
        <f ca="1"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>9</v>
      </c>
      <c r="J388" s="171">
        <f ca="1"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>0</v>
      </c>
      <c r="K388" s="171">
        <f ca="1"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>12</v>
      </c>
      <c r="L388" s="172" t="str">
        <f ca="1"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>NA</v>
      </c>
      <c r="M388" s="172" t="str">
        <f ca="1"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>NA</v>
      </c>
      <c r="N388" s="156" t="str">
        <f ca="1"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2" t="str">
        <f ca="1"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>NA</v>
      </c>
      <c r="P388" s="172" t="str">
        <f ca="1"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>NA</v>
      </c>
      <c r="Q388" s="156" t="str">
        <f ca="1"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6" t="str">
        <f ca="1"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6">
        <f ca="1"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>-204.64739259659552</v>
      </c>
    </row>
    <row r="389" spans="2:19" ht="14.1" customHeight="1" x14ac:dyDescent="0.2">
      <c r="B389" s="155" t="str">
        <f>IF((IF($X$1=1,'X1'!B348,(IF($X$1=2,'X2'!B348,(IF($X$1=3,'X3'!B348,(IF($X$1=4,'X4'!B348,(IF($X$1=5,'X5'!B348,'X6'!B348))))))))))="","",(IF($X$1=1,'X1'!B348,(IF($X$1=2,'X2'!B348,(IF($X$1=3,'X3'!B348,(IF($X$1=4,'X4'!B348,(IF($X$1=5,'X5'!B348,'X6'!B348)))))))))))</f>
        <v>NLSN UN Equity</v>
      </c>
      <c r="C389" s="155" t="str">
        <f ca="1"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>Nielsen Holdings PLC</v>
      </c>
      <c r="D389" s="155" t="str">
        <f ca="1"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>Industrials</v>
      </c>
      <c r="E389" s="170">
        <f ca="1"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>26.14</v>
      </c>
      <c r="F389" s="170">
        <f ca="1"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>29</v>
      </c>
      <c r="G389" s="139">
        <f ca="1"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>10.941086457536331</v>
      </c>
      <c r="H389" s="170">
        <f ca="1"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>9285.1268992599998</v>
      </c>
      <c r="I389" s="171">
        <f ca="1"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>11</v>
      </c>
      <c r="J389" s="171">
        <f ca="1"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>1</v>
      </c>
      <c r="K389" s="171">
        <f ca="1"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>19</v>
      </c>
      <c r="L389" s="172">
        <f ca="1"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>16.115906288532674</v>
      </c>
      <c r="M389" s="172">
        <f ca="1"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>12.447619047619048</v>
      </c>
      <c r="N389" s="156">
        <f ca="1"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>1.9298478395449514</v>
      </c>
      <c r="O389" s="172">
        <f ca="1"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>9.4497756711793013</v>
      </c>
      <c r="P389" s="172">
        <f ca="1"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>8.7146940891807816</v>
      </c>
      <c r="Q389" s="156">
        <f ca="1"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>-11.163889540408666</v>
      </c>
      <c r="R389" s="156">
        <f ca="1"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>4.9961744452945673</v>
      </c>
      <c r="S389" s="156">
        <f ca="1"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>-22.209000682319356</v>
      </c>
    </row>
    <row r="390" spans="2:19" ht="14.1" customHeight="1" x14ac:dyDescent="0.2">
      <c r="B390" s="155" t="str">
        <f>IF((IF($X$1=1,'X1'!B349,(IF($X$1=2,'X2'!B349,(IF($X$1=3,'X3'!B349,(IF($X$1=4,'X4'!B349,(IF($X$1=5,'X5'!B349,'X6'!B349))))))))))="","",(IF($X$1=1,'X1'!B349,(IF($X$1=2,'X2'!B349,(IF($X$1=3,'X3'!B349,(IF($X$1=4,'X4'!B349,(IF($X$1=5,'X5'!B349,'X6'!B349)))))))))))</f>
        <v>NOC UN Equity</v>
      </c>
      <c r="C390" s="155" t="str">
        <f ca="1"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>Northrop Grumman Corp</v>
      </c>
      <c r="D390" s="155" t="str">
        <f ca="1"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>Industrials</v>
      </c>
      <c r="E390" s="170">
        <f ca="1"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>267.75</v>
      </c>
      <c r="F390" s="170">
        <f ca="1"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>314</v>
      </c>
      <c r="G390" s="139">
        <f ca="1"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>17.273576097105515</v>
      </c>
      <c r="H390" s="170">
        <f ca="1"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>46486.677352500003</v>
      </c>
      <c r="I390" s="171">
        <f ca="1"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>15</v>
      </c>
      <c r="J390" s="171">
        <f ca="1"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>0</v>
      </c>
      <c r="K390" s="171">
        <f ca="1"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>22</v>
      </c>
      <c r="L390" s="172">
        <f ca="1"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>13.817215398905976</v>
      </c>
      <c r="M390" s="172">
        <f ca="1"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>12.070597781985393</v>
      </c>
      <c r="N390" s="156">
        <f ca="1"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>-12.608907128056101</v>
      </c>
      <c r="O390" s="172">
        <f ca="1"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>12.084978763193284</v>
      </c>
      <c r="P390" s="172">
        <f ca="1"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>11.046909221108297</v>
      </c>
      <c r="Q390" s="156">
        <f ca="1"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>13.609311550448112</v>
      </c>
      <c r="R390" s="156">
        <f ca="1"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>1.9365079365079365</v>
      </c>
      <c r="S390" s="156">
        <f ca="1"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>59.852941176470573</v>
      </c>
    </row>
    <row r="391" spans="2:19" ht="14.1" customHeight="1" x14ac:dyDescent="0.2">
      <c r="B391" s="155" t="str">
        <f>IF((IF($X$1=1,'X1'!B350,(IF($X$1=2,'X2'!B350,(IF($X$1=3,'X3'!B350,(IF($X$1=4,'X4'!B350,(IF($X$1=5,'X5'!B350,'X6'!B350))))))))))="","",(IF($X$1=1,'X1'!B350,(IF($X$1=2,'X2'!B350,(IF($X$1=3,'X3'!B350,(IF($X$1=4,'X4'!B350,(IF($X$1=5,'X5'!B350,'X6'!B350)))))))))))</f>
        <v>NOV UN Equity</v>
      </c>
      <c r="C391" s="155" t="str">
        <f ca="1"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>National Oilwell Varco Inc</v>
      </c>
      <c r="D391" s="155" t="str">
        <f ca="1"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>Energy</v>
      </c>
      <c r="E391" s="170">
        <f ca="1"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>30.45</v>
      </c>
      <c r="F391" s="170">
        <f ca="1"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>33</v>
      </c>
      <c r="G391" s="139">
        <f ca="1"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>8.3743842364532028</v>
      </c>
      <c r="H391" s="170">
        <f ca="1"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>11673.511386600001</v>
      </c>
      <c r="I391" s="171">
        <f ca="1"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>11</v>
      </c>
      <c r="J391" s="171">
        <f ca="1"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>4</v>
      </c>
      <c r="K391" s="171">
        <f ca="1"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>32</v>
      </c>
      <c r="L391" s="172" t="str">
        <f ca="1"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>NA</v>
      </c>
      <c r="M391" s="172">
        <f ca="1"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>24.418604651162788</v>
      </c>
      <c r="N391" s="156" t="str">
        <f ca="1"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2">
        <f ca="1"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>12.701172236801483</v>
      </c>
      <c r="P391" s="172">
        <f ca="1"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>9.2851678657074341</v>
      </c>
      <c r="Q391" s="156">
        <f ca="1"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>19.402066150209496</v>
      </c>
      <c r="R391" s="156">
        <f ca="1"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>0.6765188834154352</v>
      </c>
      <c r="S391" s="156">
        <f ca="1"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>297.49999999999994</v>
      </c>
    </row>
    <row r="392" spans="2:19" ht="14.1" customHeight="1" x14ac:dyDescent="0.2">
      <c r="B392" s="155" t="str">
        <f>IF((IF($X$1=1,'X1'!B351,(IF($X$1=2,'X2'!B351,(IF($X$1=3,'X3'!B351,(IF($X$1=4,'X4'!B351,(IF($X$1=5,'X5'!B351,'X6'!B351))))))))))="","",(IF($X$1=1,'X1'!B351,(IF($X$1=2,'X2'!B351,(IF($X$1=3,'X3'!B351,(IF($X$1=4,'X4'!B351,(IF($X$1=5,'X5'!B351,'X6'!B351)))))))))))</f>
        <v>NRG UN Equity</v>
      </c>
      <c r="C392" s="155" t="str">
        <f ca="1"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>NRG Energy Inc</v>
      </c>
      <c r="D392" s="155" t="str">
        <f ca="1"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>Utilities</v>
      </c>
      <c r="E392" s="170">
        <f ca="1"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>40.340000000000003</v>
      </c>
      <c r="F392" s="170">
        <f ca="1"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>45</v>
      </c>
      <c r="G392" s="139">
        <f ca="1"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>11.551809618244913</v>
      </c>
      <c r="H392" s="170">
        <f ca="1"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>11695.777168160001</v>
      </c>
      <c r="I392" s="171">
        <f ca="1"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>9</v>
      </c>
      <c r="J392" s="171">
        <f ca="1"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>1</v>
      </c>
      <c r="K392" s="171">
        <f ca="1"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>11</v>
      </c>
      <c r="L392" s="172">
        <f ca="1"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>11.529008288082309</v>
      </c>
      <c r="M392" s="172">
        <f ca="1"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>11.795321637426902</v>
      </c>
      <c r="N392" s="156">
        <f ca="1"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>-27.081354315067941</v>
      </c>
      <c r="O392" s="172">
        <f ca="1"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>8.9303286566905271</v>
      </c>
      <c r="P392" s="172">
        <f ca="1"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>9.6786107524257314</v>
      </c>
      <c r="Q392" s="156">
        <f ca="1"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>-16.047143277083965</v>
      </c>
      <c r="R392" s="156">
        <f ca="1"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>0.29747149231531977</v>
      </c>
      <c r="S392" s="156">
        <f ca="1"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>107.76326717715283</v>
      </c>
    </row>
    <row r="393" spans="2:19" ht="14.1" customHeight="1" x14ac:dyDescent="0.2">
      <c r="B393" s="155" t="str">
        <f>IF((IF($X$1=1,'X1'!B352,(IF($X$1=2,'X2'!B352,(IF($X$1=3,'X3'!B352,(IF($X$1=4,'X4'!B352,(IF($X$1=5,'X5'!B352,'X6'!B352))))))))))="","",(IF($X$1=1,'X1'!B352,(IF($X$1=2,'X2'!B352,(IF($X$1=3,'X3'!B352,(IF($X$1=4,'X4'!B352,(IF($X$1=5,'X5'!B352,'X6'!B352)))))))))))</f>
        <v>NSC UN Equity</v>
      </c>
      <c r="C393" s="155" t="str">
        <f ca="1"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>Norfolk Southern Corp</v>
      </c>
      <c r="D393" s="155" t="str">
        <f ca="1"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>Industrials</v>
      </c>
      <c r="E393" s="170">
        <f ca="1"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>169.05</v>
      </c>
      <c r="F393" s="170">
        <f ca="1"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>180</v>
      </c>
      <c r="G393" s="139">
        <f ca="1"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>6.4773735581188818</v>
      </c>
      <c r="H393" s="170">
        <f ca="1"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>46040.250207000005</v>
      </c>
      <c r="I393" s="171">
        <f ca="1"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>14</v>
      </c>
      <c r="J393" s="171">
        <f ca="1"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>1</v>
      </c>
      <c r="K393" s="171">
        <f ca="1"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>28</v>
      </c>
      <c r="L393" s="172">
        <f ca="1"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>16.462167689161554</v>
      </c>
      <c r="M393" s="172">
        <f ca="1"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>14.765481701458643</v>
      </c>
      <c r="N393" s="156">
        <f ca="1"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>4.119881167296624</v>
      </c>
      <c r="O393" s="172">
        <f ca="1"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>10.62065432092726</v>
      </c>
      <c r="P393" s="172">
        <f ca="1"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>9.9967307013531101</v>
      </c>
      <c r="Q393" s="156">
        <f ca="1"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>-0.15661183528554723</v>
      </c>
      <c r="R393" s="156">
        <f ca="1"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>1.9130434782608694</v>
      </c>
      <c r="S393" s="156">
        <f ca="1"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>35.207100591715992</v>
      </c>
    </row>
    <row r="394" spans="2:19" ht="14.1" customHeight="1" x14ac:dyDescent="0.2">
      <c r="B394" s="155" t="str">
        <f>IF((IF($X$1=1,'X1'!B353,(IF($X$1=2,'X2'!B353,(IF($X$1=3,'X3'!B353,(IF($X$1=4,'X4'!B353,(IF($X$1=5,'X5'!B353,'X6'!B353))))))))))="","",(IF($X$1=1,'X1'!B353,(IF($X$1=2,'X2'!B353,(IF($X$1=3,'X3'!B353,(IF($X$1=4,'X4'!B353,(IF($X$1=5,'X5'!B353,'X6'!B353)))))))))))</f>
        <v>NTAP UW Equity</v>
      </c>
      <c r="C394" s="155" t="str">
        <f ca="1"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>NetApp Inc</v>
      </c>
      <c r="D394" s="155" t="str">
        <f ca="1"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>Information Technology</v>
      </c>
      <c r="E394" s="170">
        <f ca="1"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>62.98</v>
      </c>
      <c r="F394" s="170">
        <f ca="1"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>89</v>
      </c>
      <c r="G394" s="139">
        <f ca="1"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>41.314703080342973</v>
      </c>
      <c r="H394" s="170">
        <f ca="1"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>15863.777886759999</v>
      </c>
      <c r="I394" s="171">
        <f ca="1"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>17</v>
      </c>
      <c r="J394" s="171">
        <f ca="1"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>2</v>
      </c>
      <c r="K394" s="171">
        <f ca="1"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>30</v>
      </c>
      <c r="L394" s="172">
        <f ca="1"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>14.051762605979473</v>
      </c>
      <c r="M394" s="172">
        <f ca="1"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>12.636436597110754</v>
      </c>
      <c r="N394" s="156">
        <f ca="1"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>-11.125443480392484</v>
      </c>
      <c r="O394" s="172">
        <f ca="1"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>8.5369571317085757</v>
      </c>
      <c r="P394" s="172">
        <f ca="1"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>8.0004660077867626</v>
      </c>
      <c r="Q394" s="156">
        <f ca="1"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>-19.74517775546153</v>
      </c>
      <c r="R394" s="156">
        <f ca="1"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>2.5452524610987619</v>
      </c>
      <c r="S394" s="156">
        <f ca="1"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>15.858585858585862</v>
      </c>
    </row>
    <row r="395" spans="2:19" ht="14.1" customHeight="1" x14ac:dyDescent="0.2">
      <c r="B395" s="155" t="str">
        <f>IF((IF($X$1=1,'X1'!B354,(IF($X$1=2,'X2'!B354,(IF($X$1=3,'X3'!B354,(IF($X$1=4,'X4'!B354,(IF($X$1=5,'X5'!B354,'X6'!B354))))))))))="","",(IF($X$1=1,'X1'!B354,(IF($X$1=2,'X2'!B354,(IF($X$1=3,'X3'!B354,(IF($X$1=4,'X4'!B354,(IF($X$1=5,'X5'!B354,'X6'!B354)))))))))))</f>
        <v>NTRS UW Equity</v>
      </c>
      <c r="C395" s="155" t="str">
        <f ca="1"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>Northern Trust Corp</v>
      </c>
      <c r="D395" s="155" t="str">
        <f ca="1"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>Financials</v>
      </c>
      <c r="E395" s="170">
        <f ca="1"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>91.16</v>
      </c>
      <c r="F395" s="170">
        <f ca="1"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>101</v>
      </c>
      <c r="G395" s="139">
        <f ca="1"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>10.79420798595876</v>
      </c>
      <c r="H395" s="170">
        <f ca="1"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>20182.400835279997</v>
      </c>
      <c r="I395" s="171">
        <f ca="1"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>8</v>
      </c>
      <c r="J395" s="171">
        <f ca="1"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>2</v>
      </c>
      <c r="K395" s="171">
        <f ca="1"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>21</v>
      </c>
      <c r="L395" s="172">
        <f ca="1"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>13.461311281748374</v>
      </c>
      <c r="M395" s="172">
        <f ca="1"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>12.320583862684146</v>
      </c>
      <c r="N395" s="156">
        <f ca="1"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>-14.859928687616497</v>
      </c>
      <c r="O395" s="172" t="str">
        <f ca="1"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>NA</v>
      </c>
      <c r="P395" s="172" t="str">
        <f ca="1"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>NA</v>
      </c>
      <c r="Q395" s="156" t="str">
        <f ca="1"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6">
        <f ca="1"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>2.5405879771829749</v>
      </c>
      <c r="S395" s="156">
        <f ca="1"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>19.213236228909754</v>
      </c>
    </row>
    <row r="396" spans="2:19" ht="14.1" customHeight="1" x14ac:dyDescent="0.2">
      <c r="B396" s="155" t="str">
        <f>IF((IF($X$1=1,'X1'!B355,(IF($X$1=2,'X2'!B355,(IF($X$1=3,'X3'!B355,(IF($X$1=4,'X4'!B355,(IF($X$1=5,'X5'!B355,'X6'!B355))))))))))="","",(IF($X$1=1,'X1'!B355,(IF($X$1=2,'X2'!B355,(IF($X$1=3,'X3'!B355,(IF($X$1=4,'X4'!B355,(IF($X$1=5,'X5'!B355,'X6'!B355)))))))))))</f>
        <v>NUE UN Equity</v>
      </c>
      <c r="C396" s="155" t="str">
        <f ca="1"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>Nucor Corp</v>
      </c>
      <c r="D396" s="155" t="str">
        <f ca="1"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>Materials</v>
      </c>
      <c r="E396" s="170">
        <f ca="1"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>58.73</v>
      </c>
      <c r="F396" s="170">
        <f ca="1"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>70.5</v>
      </c>
      <c r="G396" s="139">
        <f ca="1"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>20.040864975310747</v>
      </c>
      <c r="H396" s="170">
        <f ca="1"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>18437.258074199999</v>
      </c>
      <c r="I396" s="171">
        <f ca="1"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>13</v>
      </c>
      <c r="J396" s="171">
        <f ca="1"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>0</v>
      </c>
      <c r="K396" s="171">
        <f ca="1"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>17</v>
      </c>
      <c r="L396" s="172">
        <f ca="1"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>9.4634224943602945</v>
      </c>
      <c r="M396" s="172">
        <f ca="1"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>10.510021474588402</v>
      </c>
      <c r="N396" s="156">
        <f ca="1"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>-40.145766696481729</v>
      </c>
      <c r="O396" s="172">
        <f ca="1"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>5.9921894567571607</v>
      </c>
      <c r="P396" s="172">
        <f ca="1"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>6.455766076165502</v>
      </c>
      <c r="Q396" s="156">
        <f ca="1"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>-43.668207267734473</v>
      </c>
      <c r="R396" s="156">
        <f ca="1"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>2.6647369317214373</v>
      </c>
      <c r="S396" s="156">
        <f ca="1"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>197.90241740988952</v>
      </c>
    </row>
    <row r="397" spans="2:19" ht="14.1" customHeight="1" x14ac:dyDescent="0.2">
      <c r="B397" s="155" t="str">
        <f>IF((IF($X$1=1,'X1'!B356,(IF($X$1=2,'X2'!B356,(IF($X$1=3,'X3'!B356,(IF($X$1=4,'X4'!B356,(IF($X$1=5,'X5'!B356,'X6'!B356))))))))))="","",(IF($X$1=1,'X1'!B356,(IF($X$1=2,'X2'!B356,(IF($X$1=3,'X3'!B356,(IF($X$1=4,'X4'!B356,(IF($X$1=5,'X5'!B356,'X6'!B356)))))))))))</f>
        <v>NVDA UW Equity</v>
      </c>
      <c r="C397" s="155" t="str">
        <f ca="1"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>NVIDIA Corp</v>
      </c>
      <c r="D397" s="155" t="str">
        <f ca="1"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>Information Technology</v>
      </c>
      <c r="E397" s="170">
        <f ca="1"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>156.93</v>
      </c>
      <c r="F397" s="170">
        <f ca="1"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>225</v>
      </c>
      <c r="G397" s="139">
        <f ca="1"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>43.37602752819727</v>
      </c>
      <c r="H397" s="170">
        <f ca="1"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>95727.3</v>
      </c>
      <c r="I397" s="171">
        <f ca="1"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>31</v>
      </c>
      <c r="J397" s="171">
        <f ca="1"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>2</v>
      </c>
      <c r="K397" s="171">
        <f ca="1"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>42</v>
      </c>
      <c r="L397" s="172">
        <f ca="1"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>21.765603328710124</v>
      </c>
      <c r="M397" s="172">
        <f ca="1"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>21.657466188241788</v>
      </c>
      <c r="N397" s="156">
        <f ca="1"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>37.663038969762638</v>
      </c>
      <c r="O397" s="172">
        <f ca="1"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>19.019147388932947</v>
      </c>
      <c r="P397" s="172">
        <f ca="1"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>19.15484821609035</v>
      </c>
      <c r="Q397" s="156">
        <f ca="1"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>78.796527778276925</v>
      </c>
      <c r="R397" s="156">
        <f ca="1"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>0.38998279487669657</v>
      </c>
      <c r="S397" s="156">
        <f ca="1"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>-18.720930232558132</v>
      </c>
    </row>
    <row r="398" spans="2:19" ht="14.1" customHeight="1" x14ac:dyDescent="0.2">
      <c r="B398" s="155" t="str">
        <f>IF((IF($X$1=1,'X1'!B357,(IF($X$1=2,'X2'!B357,(IF($X$1=3,'X3'!B357,(IF($X$1=4,'X4'!B357,(IF($X$1=5,'X5'!B357,'X6'!B357))))))))))="","",(IF($X$1=1,'X1'!B357,(IF($X$1=2,'X2'!B357,(IF($X$1=3,'X3'!B357,(IF($X$1=4,'X4'!B357,(IF($X$1=5,'X5'!B357,'X6'!B357)))))))))))</f>
        <v>NWL UN Equity</v>
      </c>
      <c r="C398" s="155" t="str">
        <f ca="1"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>Newell Brands Inc</v>
      </c>
      <c r="D398" s="155" t="str">
        <f ca="1"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>Consumer Discretionary</v>
      </c>
      <c r="E398" s="170">
        <f ca="1"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>21.08</v>
      </c>
      <c r="F398" s="170">
        <f ca="1"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>22.5</v>
      </c>
      <c r="G398" s="139">
        <f ca="1"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>6.7362428842504762</v>
      </c>
      <c r="H398" s="170">
        <f ca="1"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>9840.1440000000002</v>
      </c>
      <c r="I398" s="171">
        <f ca="1"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>2</v>
      </c>
      <c r="J398" s="171">
        <f ca="1"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>0</v>
      </c>
      <c r="K398" s="171">
        <f ca="1"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>13</v>
      </c>
      <c r="L398" s="172">
        <f ca="1"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>10.577019568489712</v>
      </c>
      <c r="M398" s="172">
        <f ca="1"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>9.6255707762557066</v>
      </c>
      <c r="N398" s="156">
        <f ca="1"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>-33.102490427163787</v>
      </c>
      <c r="O398" s="172">
        <f ca="1"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>14.368799363057324</v>
      </c>
      <c r="P398" s="172">
        <f ca="1"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>12.420655196145905</v>
      </c>
      <c r="Q398" s="156">
        <f ca="1"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>35.079211592434234</v>
      </c>
      <c r="R398" s="156">
        <f ca="1"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>4.1508538899430745</v>
      </c>
      <c r="S398" s="156">
        <f ca="1"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>-12.205882352941186</v>
      </c>
    </row>
    <row r="399" spans="2:19" ht="14.1" customHeight="1" x14ac:dyDescent="0.2">
      <c r="B399" s="155" t="str">
        <f>IF((IF($X$1=1,'X1'!B358,(IF($X$1=2,'X2'!B358,(IF($X$1=3,'X3'!B358,(IF($X$1=4,'X4'!B358,(IF($X$1=5,'X5'!B358,'X6'!B358))))))))))="","",(IF($X$1=1,'X1'!B358,(IF($X$1=2,'X2'!B358,(IF($X$1=3,'X3'!B358,(IF($X$1=4,'X4'!B358,(IF($X$1=5,'X5'!B358,'X6'!B358)))))))))))</f>
        <v>NWS UW Equity</v>
      </c>
      <c r="C399" s="155" t="str">
        <f ca="1"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>News Corp</v>
      </c>
      <c r="D399" s="155" t="str">
        <f ca="1"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>Communication Services</v>
      </c>
      <c r="E399" s="170">
        <f ca="1"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>12.68</v>
      </c>
      <c r="F399" s="170">
        <f ca="1"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>15.300000190734863</v>
      </c>
      <c r="G399" s="139">
        <f ca="1"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>20.662462072041521</v>
      </c>
      <c r="H399" s="170">
        <f ca="1"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>7354.2008769200002</v>
      </c>
      <c r="I399" s="171">
        <f ca="1"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>0</v>
      </c>
      <c r="J399" s="171">
        <f ca="1"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>1</v>
      </c>
      <c r="K399" s="171">
        <f ca="1"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>2</v>
      </c>
      <c r="L399" s="172">
        <f ca="1"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>31.002444987775057</v>
      </c>
      <c r="M399" s="172">
        <f ca="1"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>26.090534979423868</v>
      </c>
      <c r="N399" s="156">
        <f ca="1"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>96.084194315918566</v>
      </c>
      <c r="O399" s="172">
        <f ca="1"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>6.514672237829763</v>
      </c>
      <c r="P399" s="172">
        <f ca="1"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>6.3013360534124638</v>
      </c>
      <c r="Q399" s="156">
        <f ca="1"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>-38.756414684746346</v>
      </c>
      <c r="R399" s="156">
        <f ca="1"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>1.5772870662460567</v>
      </c>
      <c r="S399" s="156">
        <f ca="1"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>-31.666666666666661</v>
      </c>
    </row>
    <row r="400" spans="2:19" ht="14.1" customHeight="1" x14ac:dyDescent="0.2">
      <c r="B400" s="155" t="str">
        <f>IF((IF($X$1=1,'X1'!B359,(IF($X$1=2,'X2'!B359,(IF($X$1=3,'X3'!B359,(IF($X$1=4,'X4'!B359,(IF($X$1=5,'X5'!B359,'X6'!B359))))))))))="","",(IF($X$1=1,'X1'!B359,(IF($X$1=2,'X2'!B359,(IF($X$1=3,'X3'!B359,(IF($X$1=4,'X4'!B359,(IF($X$1=5,'X5'!B359,'X6'!B359)))))))))))</f>
        <v>NWSA UW Equity</v>
      </c>
      <c r="C400" s="155" t="str">
        <f ca="1"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>News Corp</v>
      </c>
      <c r="D400" s="155" t="str">
        <f ca="1"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>Communication Services</v>
      </c>
      <c r="E400" s="170">
        <f ca="1"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>12.52</v>
      </c>
      <c r="F400" s="170">
        <f ca="1"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>15.130000114440918</v>
      </c>
      <c r="G400" s="139">
        <f ca="1"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>20.846646281476989</v>
      </c>
      <c r="H400" s="170">
        <f ca="1"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>7354.2008769200002</v>
      </c>
      <c r="I400" s="171">
        <f ca="1"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>3</v>
      </c>
      <c r="J400" s="171">
        <f ca="1"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>2</v>
      </c>
      <c r="K400" s="171">
        <f ca="1"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>8</v>
      </c>
      <c r="L400" s="172">
        <f ca="1"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>30.611246943765277</v>
      </c>
      <c r="M400" s="172">
        <f ca="1"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>25.761316872427983</v>
      </c>
      <c r="N400" s="156">
        <f ca="1"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>93.609945807200347</v>
      </c>
      <c r="O400" s="172">
        <f ca="1"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>6.514672237829763</v>
      </c>
      <c r="P400" s="172">
        <f ca="1"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>6.3013360534124638</v>
      </c>
      <c r="Q400" s="156">
        <f ca="1"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>-38.756414684746346</v>
      </c>
      <c r="R400" s="156">
        <f ca="1"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>1.6373801916932909</v>
      </c>
      <c r="S400" s="156">
        <f ca="1"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>-31.666666666666661</v>
      </c>
    </row>
    <row r="401" spans="2:19" ht="14.1" customHeight="1" x14ac:dyDescent="0.2">
      <c r="B401" s="155" t="str">
        <f>IF((IF($X$1=1,'X1'!B360,(IF($X$1=2,'X2'!B360,(IF($X$1=3,'X3'!B360,(IF($X$1=4,'X4'!B360,(IF($X$1=5,'X5'!B360,'X6'!B360))))))))))="","",(IF($X$1=1,'X1'!B360,(IF($X$1=2,'X2'!B360,(IF($X$1=3,'X3'!B360,(IF($X$1=4,'X4'!B360,(IF($X$1=5,'X5'!B360,'X6'!B360)))))))))))</f>
        <v>O UN Equity</v>
      </c>
      <c r="C401" s="155" t="str">
        <f ca="1"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>Realty Income Corp</v>
      </c>
      <c r="D401" s="155" t="str">
        <f ca="1"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>Real Estate</v>
      </c>
      <c r="E401" s="170">
        <f ca="1"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>64.650000000000006</v>
      </c>
      <c r="F401" s="170">
        <f ca="1"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>67</v>
      </c>
      <c r="G401" s="139">
        <f ca="1"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>3.6349574632637216</v>
      </c>
      <c r="H401" s="170">
        <f ca="1"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>19079.273191200002</v>
      </c>
      <c r="I401" s="171">
        <f ca="1"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>6</v>
      </c>
      <c r="J401" s="171">
        <f ca="1"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>1</v>
      </c>
      <c r="K401" s="171">
        <f ca="1"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>19</v>
      </c>
      <c r="L401" s="172" t="str">
        <f ca="1"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>NA</v>
      </c>
      <c r="M401" s="172" t="str">
        <f ca="1"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>NA</v>
      </c>
      <c r="N401" s="156" t="str">
        <f ca="1"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2">
        <f ca="1"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>19.861728205620025</v>
      </c>
      <c r="P401" s="172">
        <f ca="1"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>18.278750220653134</v>
      </c>
      <c r="Q401" s="156">
        <f ca="1"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>86.717520308357237</v>
      </c>
      <c r="R401" s="156">
        <f ca="1"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>4.236658932714616</v>
      </c>
      <c r="S401" s="156">
        <f ca="1"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>-2.1638507812959644</v>
      </c>
    </row>
    <row r="402" spans="2:19" ht="14.1" customHeight="1" x14ac:dyDescent="0.2">
      <c r="B402" s="155" t="str">
        <f>IF((IF($X$1=1,'X1'!B361,(IF($X$1=2,'X2'!B361,(IF($X$1=3,'X3'!B361,(IF($X$1=4,'X4'!B361,(IF($X$1=5,'X5'!B361,'X6'!B361))))))))))="","",(IF($X$1=1,'X1'!B361,(IF($X$1=2,'X2'!B361,(IF($X$1=3,'X3'!B361,(IF($X$1=4,'X4'!B361,(IF($X$1=5,'X5'!B361,'X6'!B361)))))))))))</f>
        <v>OKE UN Equity</v>
      </c>
      <c r="C402" s="155" t="str">
        <f ca="1"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>ONEOK Inc</v>
      </c>
      <c r="D402" s="155" t="str">
        <f ca="1"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>Energy</v>
      </c>
      <c r="E402" s="170">
        <f ca="1"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>63.19</v>
      </c>
      <c r="F402" s="170">
        <f ca="1"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>72</v>
      </c>
      <c r="G402" s="139">
        <f ca="1"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>13.942079442949829</v>
      </c>
      <c r="H402" s="170">
        <f ca="1"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>25993.931731629997</v>
      </c>
      <c r="I402" s="171">
        <f ca="1"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>14</v>
      </c>
      <c r="J402" s="171">
        <f ca="1"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>0</v>
      </c>
      <c r="K402" s="171">
        <f ca="1"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>23</v>
      </c>
      <c r="L402" s="172">
        <f ca="1"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>21.963851233924224</v>
      </c>
      <c r="M402" s="172">
        <f ca="1"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>17.80501549732319</v>
      </c>
      <c r="N402" s="156">
        <f ca="1"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>38.91691687468446</v>
      </c>
      <c r="O402" s="172">
        <f ca="1"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>13.341262181620859</v>
      </c>
      <c r="P402" s="172">
        <f ca="1"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>11.347708101756538</v>
      </c>
      <c r="Q402" s="156">
        <f ca="1"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>25.419468363838082</v>
      </c>
      <c r="R402" s="156">
        <f ca="1"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>5.7619876562747274</v>
      </c>
      <c r="S402" s="156">
        <f ca="1"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>361.29682533793391</v>
      </c>
    </row>
    <row r="403" spans="2:19" ht="14.1" customHeight="1" x14ac:dyDescent="0.2">
      <c r="B403" s="155" t="str">
        <f>IF((IF($X$1=1,'X1'!B362,(IF($X$1=2,'X2'!B362,(IF($X$1=3,'X3'!B362,(IF($X$1=4,'X4'!B362,(IF($X$1=5,'X5'!B362,'X6'!B362))))))))))="","",(IF($X$1=1,'X1'!B362,(IF($X$1=2,'X2'!B362,(IF($X$1=3,'X3'!B362,(IF($X$1=4,'X4'!B362,(IF($X$1=5,'X5'!B362,'X6'!B362)))))))))))</f>
        <v>OMC UN Equity</v>
      </c>
      <c r="C403" s="155" t="str">
        <f ca="1"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>Omnicom Group Inc</v>
      </c>
      <c r="D403" s="155" t="str">
        <f ca="1"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>Communication Services</v>
      </c>
      <c r="E403" s="170">
        <f ca="1"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>76</v>
      </c>
      <c r="F403" s="170">
        <f ca="1"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>79</v>
      </c>
      <c r="G403" s="139">
        <f ca="1"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>3.9473684210526327</v>
      </c>
      <c r="H403" s="170">
        <f ca="1"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>17032.031299999999</v>
      </c>
      <c r="I403" s="171">
        <f ca="1"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>4</v>
      </c>
      <c r="J403" s="171">
        <f ca="1"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>5</v>
      </c>
      <c r="K403" s="171">
        <f ca="1"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>16</v>
      </c>
      <c r="L403" s="172">
        <f ca="1"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>13.210498870154701</v>
      </c>
      <c r="M403" s="172">
        <f ca="1"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>12.387938060309699</v>
      </c>
      <c r="N403" s="156">
        <f ca="1"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>-16.446266464239301</v>
      </c>
      <c r="O403" s="172">
        <f ca="1"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>8.3121526265140719</v>
      </c>
      <c r="P403" s="172">
        <f ca="1"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>8.1656310589269623</v>
      </c>
      <c r="Q403" s="156">
        <f ca="1"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>-21.85853563295921</v>
      </c>
      <c r="R403" s="156">
        <f ca="1"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>3.3684210526315788</v>
      </c>
      <c r="S403" s="156">
        <f ca="1"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>7.2258064516129092</v>
      </c>
    </row>
    <row r="404" spans="2:19" ht="14.1" customHeight="1" x14ac:dyDescent="0.2">
      <c r="B404" s="155" t="str">
        <f>IF((IF($X$1=1,'X1'!B363,(IF($X$1=2,'X2'!B363,(IF($X$1=3,'X3'!B363,(IF($X$1=4,'X4'!B363,(IF($X$1=5,'X5'!B363,'X6'!B363))))))))))="","",(IF($X$1=1,'X1'!B363,(IF($X$1=2,'X2'!B363,(IF($X$1=3,'X3'!B363,(IF($X$1=4,'X4'!B363,(IF($X$1=5,'X5'!B363,'X6'!B363)))))))))))</f>
        <v>ORCL UN Equity</v>
      </c>
      <c r="C404" s="155" t="str">
        <f ca="1"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>Oracle Corp</v>
      </c>
      <c r="D404" s="155" t="str">
        <f ca="1"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>Information Technology</v>
      </c>
      <c r="E404" s="170">
        <f ca="1"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>49.27</v>
      </c>
      <c r="F404" s="170">
        <f ca="1"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>53</v>
      </c>
      <c r="G404" s="139">
        <f ca="1"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>7.5705297341181144</v>
      </c>
      <c r="H404" s="170">
        <f ca="1"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>176826.03913000002</v>
      </c>
      <c r="I404" s="171">
        <f ca="1"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>15</v>
      </c>
      <c r="J404" s="171">
        <f ca="1"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>2</v>
      </c>
      <c r="K404" s="171">
        <f ca="1"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>39</v>
      </c>
      <c r="L404" s="172">
        <f ca="1"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>14.491176470588236</v>
      </c>
      <c r="M404" s="172">
        <f ca="1"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>13.454396504642274</v>
      </c>
      <c r="N404" s="156">
        <f ca="1"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>-8.3462396580155982</v>
      </c>
      <c r="O404" s="172">
        <f ca="1"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>10.093080691925921</v>
      </c>
      <c r="P404" s="172">
        <f ca="1"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>9.662173127009984</v>
      </c>
      <c r="Q404" s="156">
        <f ca="1"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>-5.1162628166808943</v>
      </c>
      <c r="R404" s="156">
        <f ca="1"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>1.5486097016440024</v>
      </c>
      <c r="S404" s="156">
        <f ca="1"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>0.7228915662650609</v>
      </c>
    </row>
    <row r="405" spans="2:19" ht="14.1" customHeight="1" x14ac:dyDescent="0.2">
      <c r="B405" s="155" t="str">
        <f>IF((IF($X$1=1,'X1'!B364,(IF($X$1=2,'X2'!B364,(IF($X$1=3,'X3'!B364,(IF($X$1=4,'X4'!B364,(IF($X$1=5,'X5'!B364,'X6'!B364))))))))))="","",(IF($X$1=1,'X1'!B364,(IF($X$1=2,'X2'!B364,(IF($X$1=3,'X3'!B364,(IF($X$1=4,'X4'!B364,(IF($X$1=5,'X5'!B364,'X6'!B364)))))))))))</f>
        <v>ORLY UW Equity</v>
      </c>
      <c r="C405" s="155" t="str">
        <f ca="1"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>O'Reilly Automotive Inc</v>
      </c>
      <c r="D405" s="155" t="str">
        <f ca="1"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>Consumer Discretionary</v>
      </c>
      <c r="E405" s="170">
        <f ca="1"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>351.5</v>
      </c>
      <c r="F405" s="170">
        <f ca="1"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>360</v>
      </c>
      <c r="G405" s="139">
        <f ca="1"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>2.4182076813655806</v>
      </c>
      <c r="H405" s="170">
        <f ca="1"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>28156.678322</v>
      </c>
      <c r="I405" s="171">
        <f ca="1"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>16</v>
      </c>
      <c r="J405" s="171">
        <f ca="1"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>1</v>
      </c>
      <c r="K405" s="171">
        <f ca="1"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>23</v>
      </c>
      <c r="L405" s="172">
        <f ca="1"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>19.727242114715455</v>
      </c>
      <c r="M405" s="172">
        <f ca="1"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>17.857142857142858</v>
      </c>
      <c r="N405" s="156">
        <f ca="1"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>24.770816548964248</v>
      </c>
      <c r="O405" s="172">
        <f ca="1"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>14.308316441150501</v>
      </c>
      <c r="P405" s="172">
        <f ca="1"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>13.602410885063467</v>
      </c>
      <c r="Q405" s="156">
        <f ca="1"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>34.510619520156723</v>
      </c>
      <c r="R405" s="156">
        <f ca="1"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>0</v>
      </c>
      <c r="S405" s="156">
        <f ca="1"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>29.208361838556762</v>
      </c>
    </row>
    <row r="406" spans="2:19" ht="14.1" customHeight="1" x14ac:dyDescent="0.2">
      <c r="B406" s="155" t="str">
        <f>IF((IF($X$1=1,'X1'!B365,(IF($X$1=2,'X2'!B365,(IF($X$1=3,'X3'!B365,(IF($X$1=4,'X4'!B365,(IF($X$1=5,'X5'!B365,'X6'!B365))))))))))="","",(IF($X$1=1,'X1'!B365,(IF($X$1=2,'X2'!B365,(IF($X$1=3,'X3'!B365,(IF($X$1=4,'X4'!B365,(IF($X$1=5,'X5'!B365,'X6'!B365)))))))))))</f>
        <v>OXY UN Equity</v>
      </c>
      <c r="C406" s="155" t="str">
        <f ca="1"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>Occidental Petroleum Corp</v>
      </c>
      <c r="D406" s="155" t="str">
        <f ca="1"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>Energy</v>
      </c>
      <c r="E406" s="170">
        <f ca="1"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>67.03</v>
      </c>
      <c r="F406" s="170">
        <f ca="1"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>76.5</v>
      </c>
      <c r="G406" s="139">
        <f ca="1"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>14.1280023869909</v>
      </c>
      <c r="H406" s="170">
        <f ca="1"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>50609.388624140003</v>
      </c>
      <c r="I406" s="171">
        <f ca="1"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>18</v>
      </c>
      <c r="J406" s="171">
        <f ca="1"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>0</v>
      </c>
      <c r="K406" s="171">
        <f ca="1"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>27</v>
      </c>
      <c r="L406" s="172">
        <f ca="1"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>19.206303724928365</v>
      </c>
      <c r="M406" s="172">
        <f ca="1"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>19.367234903207166</v>
      </c>
      <c r="N406" s="156">
        <f ca="1"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>21.475986593136142</v>
      </c>
      <c r="O406" s="172">
        <f ca="1"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>6.899796695813043</v>
      </c>
      <c r="P406" s="172">
        <f ca="1"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>6.7531122840516584</v>
      </c>
      <c r="Q406" s="156">
        <f ca="1"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>-35.135909809224444</v>
      </c>
      <c r="R406" s="156">
        <f ca="1"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>4.6755184245860058</v>
      </c>
      <c r="S406" s="156">
        <f ca="1"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>190.97560975609758</v>
      </c>
    </row>
    <row r="407" spans="2:19" ht="14.1" customHeight="1" x14ac:dyDescent="0.2">
      <c r="B407" s="155" t="str">
        <f>IF((IF($X$1=1,'X1'!B366,(IF($X$1=2,'X2'!B366,(IF($X$1=3,'X3'!B366,(IF($X$1=4,'X4'!B366,(IF($X$1=5,'X5'!B366,'X6'!B366))))))))))="","",(IF($X$1=1,'X1'!B366,(IF($X$1=2,'X2'!B366,(IF($X$1=3,'X3'!B366,(IF($X$1=4,'X4'!B366,(IF($X$1=5,'X5'!B366,'X6'!B366)))))))))))</f>
        <v>PAYX UW Equity</v>
      </c>
      <c r="C407" s="155" t="str">
        <f ca="1"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>Paychex Inc</v>
      </c>
      <c r="D407" s="155" t="str">
        <f ca="1"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>Information Technology</v>
      </c>
      <c r="E407" s="170">
        <f ca="1"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>69.900000000000006</v>
      </c>
      <c r="F407" s="170">
        <f ca="1"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>72.5</v>
      </c>
      <c r="G407" s="139">
        <f ca="1"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>3.7195994277539279</v>
      </c>
      <c r="H407" s="170">
        <f ca="1"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>25100.473202400004</v>
      </c>
      <c r="I407" s="171">
        <f ca="1"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>2</v>
      </c>
      <c r="J407" s="171">
        <f ca="1"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>2</v>
      </c>
      <c r="K407" s="171">
        <f ca="1"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>22</v>
      </c>
      <c r="L407" s="172">
        <f ca="1"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>24.432016777350576</v>
      </c>
      <c r="M407" s="172">
        <f ca="1"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>22.570229254116889</v>
      </c>
      <c r="N407" s="156">
        <f ca="1"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>54.527564751389221</v>
      </c>
      <c r="O407" s="172">
        <f ca="1"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>16.202120326714923</v>
      </c>
      <c r="P407" s="172">
        <f ca="1"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>15.012578589263498</v>
      </c>
      <c r="Q407" s="156">
        <f ca="1"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>52.314023222099706</v>
      </c>
      <c r="R407" s="156">
        <f ca="1"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>3.266094420600858</v>
      </c>
      <c r="S407" s="156">
        <f ca="1"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>39.96245451616948</v>
      </c>
    </row>
    <row r="408" spans="2:19" ht="14.1" customHeight="1" x14ac:dyDescent="0.2">
      <c r="B408" s="155" t="str">
        <f>IF((IF($X$1=1,'X1'!B367,(IF($X$1=2,'X2'!B367,(IF($X$1=3,'X3'!B367,(IF($X$1=4,'X4'!B367,(IF($X$1=5,'X5'!B367,'X6'!B367))))))))))="","",(IF($X$1=1,'X1'!B367,(IF($X$1=2,'X2'!B367,(IF($X$1=3,'X3'!B367,(IF($X$1=4,'X4'!B367,(IF($X$1=5,'X5'!B367,'X6'!B367)))))))))))</f>
        <v>PBCT UW Equity</v>
      </c>
      <c r="C408" s="155" t="str">
        <f ca="1"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>People's United Financial Inc</v>
      </c>
      <c r="D408" s="155" t="str">
        <f ca="1"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>Financials</v>
      </c>
      <c r="E408" s="170">
        <f ca="1"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>16.37</v>
      </c>
      <c r="F408" s="170">
        <f ca="1"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>17.25</v>
      </c>
      <c r="G408" s="139">
        <f ca="1"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>5.3756872327428207</v>
      </c>
      <c r="H408" s="170">
        <f ca="1"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>6178.8349898200004</v>
      </c>
      <c r="I408" s="171">
        <f ca="1"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>2</v>
      </c>
      <c r="J408" s="171">
        <f ca="1"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>0</v>
      </c>
      <c r="K408" s="171">
        <f ca="1"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>12</v>
      </c>
      <c r="L408" s="172">
        <f ca="1"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>11.503865073787773</v>
      </c>
      <c r="M408" s="172">
        <f ca="1"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>10.769736842105264</v>
      </c>
      <c r="N408" s="156">
        <f ca="1"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>-27.240380060276127</v>
      </c>
      <c r="O408" s="172" t="str">
        <f ca="1"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>NA</v>
      </c>
      <c r="P408" s="172" t="str">
        <f ca="1"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>NA</v>
      </c>
      <c r="Q408" s="156" t="str">
        <f ca="1"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6">
        <f ca="1"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>4.3616371411117889</v>
      </c>
      <c r="S408" s="156">
        <f ca="1"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>11.666666666666679</v>
      </c>
    </row>
    <row r="409" spans="2:19" ht="14.1" customHeight="1" x14ac:dyDescent="0.2">
      <c r="B409" s="155" t="str">
        <f>IF((IF($X$1=1,'X1'!B368,(IF($X$1=2,'X2'!B368,(IF($X$1=3,'X3'!B368,(IF($X$1=4,'X4'!B368,(IF($X$1=5,'X5'!B368,'X6'!B368))))))))))="","",(IF($X$1=1,'X1'!B368,(IF($X$1=2,'X2'!B368,(IF($X$1=3,'X3'!B368,(IF($X$1=4,'X4'!B368,(IF($X$1=5,'X5'!B368,'X6'!B368)))))))))))</f>
        <v>PCAR UW Equity</v>
      </c>
      <c r="C409" s="155" t="str">
        <f ca="1"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>PACCAR Inc</v>
      </c>
      <c r="D409" s="155" t="str">
        <f ca="1"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>Industrials</v>
      </c>
      <c r="E409" s="170">
        <f ca="1"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>62.98</v>
      </c>
      <c r="F409" s="170">
        <f ca="1"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>65</v>
      </c>
      <c r="G409" s="139">
        <f ca="1"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>3.2073674182280243</v>
      </c>
      <c r="H409" s="170">
        <f ca="1"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>22007.428644079999</v>
      </c>
      <c r="I409" s="171">
        <f ca="1"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>6</v>
      </c>
      <c r="J409" s="171">
        <f ca="1"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>4</v>
      </c>
      <c r="K409" s="171">
        <f ca="1"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>26</v>
      </c>
      <c r="L409" s="172">
        <f ca="1"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>10.156426382841476</v>
      </c>
      <c r="M409" s="172">
        <f ca="1"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>11.459243085880638</v>
      </c>
      <c r="N409" s="156">
        <f ca="1"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>-35.762657261589922</v>
      </c>
      <c r="O409" s="172">
        <f ca="1"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>6.0120897763841903</v>
      </c>
      <c r="P409" s="172">
        <f ca="1"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>6.7534902672939481</v>
      </c>
      <c r="Q409" s="156">
        <f ca="1"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>-43.481126954499125</v>
      </c>
      <c r="R409" s="156">
        <f ca="1"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>3.9456970466814862</v>
      </c>
      <c r="S409" s="156">
        <f ca="1"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>29.915254237288153</v>
      </c>
    </row>
    <row r="410" spans="2:19" ht="14.1" customHeight="1" x14ac:dyDescent="0.2">
      <c r="B410" s="155" t="str">
        <f>IF((IF($X$1=1,'X1'!B369,(IF($X$1=2,'X2'!B369,(IF($X$1=3,'X3'!B369,(IF($X$1=4,'X4'!B369,(IF($X$1=5,'X5'!B369,'X6'!B369))))))))))="","",(IF($X$1=1,'X1'!B369,(IF($X$1=2,'X2'!B369,(IF($X$1=3,'X3'!B369,(IF($X$1=4,'X4'!B369,(IF($X$1=5,'X5'!B369,'X6'!B369)))))))))))</f>
        <v>PCG UN Equity</v>
      </c>
      <c r="C410" s="155" t="str">
        <f ca="1"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>PG&amp;E Corp</v>
      </c>
      <c r="D410" s="155" t="str">
        <f ca="1"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>Utilities</v>
      </c>
      <c r="E410" s="170">
        <f ca="1"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>7.23</v>
      </c>
      <c r="F410" s="170">
        <f ca="1"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>11</v>
      </c>
      <c r="G410" s="139">
        <f ca="1"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>52.143845089903174</v>
      </c>
      <c r="H410" s="170">
        <f ca="1"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>3750.0150154799999</v>
      </c>
      <c r="I410" s="171">
        <f ca="1"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>1</v>
      </c>
      <c r="J410" s="171">
        <f ca="1"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>2</v>
      </c>
      <c r="K410" s="171">
        <f ca="1"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>17</v>
      </c>
      <c r="L410" s="172">
        <f ca="1"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>1.8120300751879699</v>
      </c>
      <c r="M410" s="172">
        <f ca="1"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>1.8243754731264195</v>
      </c>
      <c r="N410" s="156">
        <f ca="1"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>-88.539276256774173</v>
      </c>
      <c r="O410" s="172">
        <f ca="1"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>3.6089352341240484</v>
      </c>
      <c r="P410" s="172">
        <f ca="1"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>4.1647479985711735</v>
      </c>
      <c r="Q410" s="156">
        <f ca="1"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>-66.072869848333156</v>
      </c>
      <c r="R410" s="156">
        <f ca="1"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>2.8354080221300135</v>
      </c>
      <c r="S410" s="156">
        <f ca="1"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>-1.5873015873015885</v>
      </c>
    </row>
    <row r="411" spans="2:19" ht="14.1" customHeight="1" x14ac:dyDescent="0.2">
      <c r="B411" s="155" t="str">
        <f>IF((IF($X$1=1,'X1'!B370,(IF($X$1=2,'X2'!B370,(IF($X$1=3,'X3'!B370,(IF($X$1=4,'X4'!B370,(IF($X$1=5,'X5'!B370,'X6'!B370))))))))))="","",(IF($X$1=1,'X1'!B370,(IF($X$1=2,'X2'!B370,(IF($X$1=3,'X3'!B370,(IF($X$1=4,'X4'!B370,(IF($X$1=5,'X5'!B370,'X6'!B370)))))))))))</f>
        <v>PEG UN Equity</v>
      </c>
      <c r="C411" s="155" t="str">
        <f ca="1"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>Public Service Enterprise Grou</v>
      </c>
      <c r="D411" s="155" t="str">
        <f ca="1"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>Utilities</v>
      </c>
      <c r="E411" s="170">
        <f ca="1"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>51.94</v>
      </c>
      <c r="F411" s="170">
        <f ca="1"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>58</v>
      </c>
      <c r="G411" s="139">
        <f ca="1"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>11.667308432807101</v>
      </c>
      <c r="H411" s="170">
        <f ca="1"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>26253.057937399997</v>
      </c>
      <c r="I411" s="171">
        <f ca="1"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>12</v>
      </c>
      <c r="J411" s="171">
        <f ca="1"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>0</v>
      </c>
      <c r="K411" s="171">
        <f ca="1"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>17</v>
      </c>
      <c r="L411" s="172">
        <f ca="1"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>15.849862679279827</v>
      </c>
      <c r="M411" s="172">
        <f ca="1"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>14.635108481262327</v>
      </c>
      <c r="N411" s="156">
        <f ca="1"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>0.24717581823134882</v>
      </c>
      <c r="O411" s="172">
        <f ca="1"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>10.439331463539011</v>
      </c>
      <c r="P411" s="172">
        <f ca="1"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>9.6955089276559239</v>
      </c>
      <c r="Q411" s="156">
        <f ca="1"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>-1.861204404283634</v>
      </c>
      <c r="R411" s="156">
        <f ca="1"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>3.6253369272237199</v>
      </c>
      <c r="S411" s="156">
        <f ca="1"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>-2.6315789473684044</v>
      </c>
    </row>
    <row r="412" spans="2:19" ht="14.1" customHeight="1" x14ac:dyDescent="0.2">
      <c r="B412" s="155" t="str">
        <f>IF((IF($X$1=1,'X1'!B371,(IF($X$1=2,'X2'!B371,(IF($X$1=3,'X3'!B371,(IF($X$1=4,'X4'!B371,(IF($X$1=5,'X5'!B371,'X6'!B371))))))))))="","",(IF($X$1=1,'X1'!B371,(IF($X$1=2,'X2'!B371,(IF($X$1=3,'X3'!B371,(IF($X$1=4,'X4'!B371,(IF($X$1=5,'X5'!B371,'X6'!B371)))))))))))</f>
        <v>PEP UW Equity</v>
      </c>
      <c r="C412" s="155" t="str">
        <f ca="1"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>PepsiCo Inc</v>
      </c>
      <c r="D412" s="155" t="str">
        <f ca="1"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>Consumer Staples</v>
      </c>
      <c r="E412" s="170">
        <f ca="1"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>110.07</v>
      </c>
      <c r="F412" s="170">
        <f ca="1"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>115</v>
      </c>
      <c r="G412" s="139">
        <f ca="1"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>4.4789679294994222</v>
      </c>
      <c r="H412" s="170">
        <f ca="1"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>155371.28975999999</v>
      </c>
      <c r="I412" s="171">
        <f ca="1"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>9</v>
      </c>
      <c r="J412" s="171">
        <f ca="1"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>1</v>
      </c>
      <c r="K412" s="171">
        <f ca="1"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>24</v>
      </c>
      <c r="L412" s="172">
        <f ca="1"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>18.678092652299338</v>
      </c>
      <c r="M412" s="172">
        <f ca="1"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>17.460342639593907</v>
      </c>
      <c r="N412" s="156">
        <f ca="1"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>18.135158389229943</v>
      </c>
      <c r="O412" s="172">
        <f ca="1"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>13.061227401352017</v>
      </c>
      <c r="P412" s="172">
        <f ca="1"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>12.413863868769166</v>
      </c>
      <c r="Q412" s="156">
        <f ca="1"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>22.786897862893518</v>
      </c>
      <c r="R412" s="156">
        <f ca="1"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>3.5341146543108932</v>
      </c>
      <c r="S412" s="156">
        <f ca="1"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>13.816793893129775</v>
      </c>
    </row>
    <row r="413" spans="2:19" ht="14.1" customHeight="1" x14ac:dyDescent="0.2">
      <c r="B413" s="155" t="str">
        <f>IF((IF($X$1=1,'X1'!B372,(IF($X$1=2,'X2'!B372,(IF($X$1=3,'X3'!B372,(IF($X$1=4,'X4'!B372,(IF($X$1=5,'X5'!B372,'X6'!B372))))))))))="","",(IF($X$1=1,'X1'!B372,(IF($X$1=2,'X2'!B372,(IF($X$1=3,'X3'!B372,(IF($X$1=4,'X4'!B372,(IF($X$1=5,'X5'!B372,'X6'!B372)))))))))))</f>
        <v>PFE UN Equity</v>
      </c>
      <c r="C413" s="155" t="str">
        <f ca="1"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>Pfizer Inc</v>
      </c>
      <c r="D413" s="155" t="str">
        <f ca="1"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>Health Care</v>
      </c>
      <c r="E413" s="170">
        <f ca="1"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>42.53</v>
      </c>
      <c r="F413" s="170">
        <f ca="1"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>46</v>
      </c>
      <c r="G413" s="139">
        <f ca="1"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>8.1589466259111241</v>
      </c>
      <c r="H413" s="170">
        <f ca="1"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>245843.58380234003</v>
      </c>
      <c r="I413" s="171">
        <f ca="1"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>7</v>
      </c>
      <c r="J413" s="171">
        <f ca="1"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>1</v>
      </c>
      <c r="K413" s="171">
        <f ca="1"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>16</v>
      </c>
      <c r="L413" s="172">
        <f ca="1"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>13.808441558441558</v>
      </c>
      <c r="M413" s="172">
        <f ca="1"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>13.36580766813325</v>
      </c>
      <c r="N413" s="156">
        <f ca="1"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>-12.664399894487921</v>
      </c>
      <c r="O413" s="172">
        <f ca="1"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>10.430439959052016</v>
      </c>
      <c r="P413" s="172">
        <f ca="1"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>9.8056211504939004</v>
      </c>
      <c r="Q413" s="156">
        <f ca="1"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>-1.9447922800432393</v>
      </c>
      <c r="R413" s="156">
        <f ca="1"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>3.4023042558194221</v>
      </c>
      <c r="S413" s="156">
        <f ca="1"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>2.9032258064516157</v>
      </c>
    </row>
    <row r="414" spans="2:19" ht="14.1" customHeight="1" x14ac:dyDescent="0.2">
      <c r="B414" s="155" t="str">
        <f>IF((IF($X$1=1,'X1'!B373,(IF($X$1=2,'X2'!B373,(IF($X$1=3,'X3'!B373,(IF($X$1=4,'X4'!B373,(IF($X$1=5,'X5'!B373,'X6'!B373))))))))))="","",(IF($X$1=1,'X1'!B373,(IF($X$1=2,'X2'!B373,(IF($X$1=3,'X3'!B373,(IF($X$1=4,'X4'!B373,(IF($X$1=5,'X5'!B373,'X6'!B373)))))))))))</f>
        <v>PFG UW Equity</v>
      </c>
      <c r="C414" s="155" t="str">
        <f ca="1"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>Principal Financial Group Inc</v>
      </c>
      <c r="D414" s="155" t="str">
        <f ca="1"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>Financials</v>
      </c>
      <c r="E414" s="170">
        <f ca="1"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>50.1</v>
      </c>
      <c r="F414" s="170">
        <f ca="1"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>52</v>
      </c>
      <c r="G414" s="139">
        <f ca="1"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>3.7924151696606678</v>
      </c>
      <c r="H414" s="170">
        <f ca="1"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>14180.7288981</v>
      </c>
      <c r="I414" s="171">
        <f ca="1"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>2</v>
      </c>
      <c r="J414" s="171">
        <f ca="1"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>0</v>
      </c>
      <c r="K414" s="171">
        <f ca="1"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>14</v>
      </c>
      <c r="L414" s="172">
        <f ca="1"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>8.8735387885228487</v>
      </c>
      <c r="M414" s="172">
        <f ca="1"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>8.1916285153695227</v>
      </c>
      <c r="N414" s="156">
        <f ca="1"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>-43.876661832166484</v>
      </c>
      <c r="O414" s="172" t="str">
        <f ca="1"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>NA</v>
      </c>
      <c r="P414" s="172" t="str">
        <f ca="1"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>NA</v>
      </c>
      <c r="Q414" s="156" t="str">
        <f ca="1"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6">
        <f ca="1"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>4.4750499001996005</v>
      </c>
      <c r="S414" s="156">
        <f ca="1"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>9.4117647058823604</v>
      </c>
    </row>
    <row r="415" spans="2:19" ht="14.1" customHeight="1" x14ac:dyDescent="0.2">
      <c r="B415" s="155" t="str">
        <f>IF((IF($X$1=1,'X1'!B374,(IF($X$1=2,'X2'!B374,(IF($X$1=3,'X3'!B374,(IF($X$1=4,'X4'!B374,(IF($X$1=5,'X5'!B374,'X6'!B374))))))))))="","",(IF($X$1=1,'X1'!B374,(IF($X$1=2,'X2'!B374,(IF($X$1=3,'X3'!B374,(IF($X$1=4,'X4'!B374,(IF($X$1=5,'X5'!B374,'X6'!B374)))))))))))</f>
        <v>PG UN Equity</v>
      </c>
      <c r="C415" s="155" t="str">
        <f ca="1"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>Procter &amp; Gamble Co/The</v>
      </c>
      <c r="D415" s="155" t="str">
        <f ca="1"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>Consumer Staples</v>
      </c>
      <c r="E415" s="170">
        <f ca="1"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>91.42</v>
      </c>
      <c r="F415" s="170">
        <f ca="1"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>94</v>
      </c>
      <c r="G415" s="139">
        <f ca="1"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>2.8221395755852141</v>
      </c>
      <c r="H415" s="170">
        <f ca="1"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>227764.54943717999</v>
      </c>
      <c r="I415" s="171">
        <f ca="1"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>12</v>
      </c>
      <c r="J415" s="171">
        <f ca="1"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>2</v>
      </c>
      <c r="K415" s="171">
        <f ca="1"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>29</v>
      </c>
      <c r="L415" s="172">
        <f ca="1"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>20.763116057233702</v>
      </c>
      <c r="M415" s="172">
        <f ca="1"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>19.372748463657555</v>
      </c>
      <c r="N415" s="156">
        <f ca="1"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>31.322509730312966</v>
      </c>
      <c r="O415" s="172">
        <f ca="1"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>14.468038085791509</v>
      </c>
      <c r="P415" s="172">
        <f ca="1"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>13.888124761227534</v>
      </c>
      <c r="Q415" s="156">
        <f ca="1"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>36.012141901200238</v>
      </c>
      <c r="R415" s="156">
        <f ca="1"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>3.1798293590024063</v>
      </c>
      <c r="S415" s="156">
        <f ca="1"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>1.6806722689075646</v>
      </c>
    </row>
    <row r="416" spans="2:19" ht="14.1" customHeight="1" x14ac:dyDescent="0.2">
      <c r="B416" s="155" t="str">
        <f>IF((IF($X$1=1,'X1'!B375,(IF($X$1=2,'X2'!B375,(IF($X$1=3,'X3'!B375,(IF($X$1=4,'X4'!B375,(IF($X$1=5,'X5'!B375,'X6'!B375))))))))))="","",(IF($X$1=1,'X1'!B375,(IF($X$1=2,'X2'!B375,(IF($X$1=3,'X3'!B375,(IF($X$1=4,'X4'!B375,(IF($X$1=5,'X5'!B375,'X6'!B375)))))))))))</f>
        <v>PGR UN Equity</v>
      </c>
      <c r="C416" s="155" t="str">
        <f ca="1"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>Progressive Corp/The</v>
      </c>
      <c r="D416" s="155" t="str">
        <f ca="1"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>Financials</v>
      </c>
      <c r="E416" s="170">
        <f ca="1"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>64.42</v>
      </c>
      <c r="F416" s="170">
        <f ca="1"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>74</v>
      </c>
      <c r="G416" s="139">
        <f ca="1"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>14.87115802545793</v>
      </c>
      <c r="H416" s="170">
        <f ca="1"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>37569.744000000006</v>
      </c>
      <c r="I416" s="171">
        <f ca="1"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>13</v>
      </c>
      <c r="J416" s="171">
        <f ca="1"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>1</v>
      </c>
      <c r="K416" s="171">
        <f ca="1"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>20</v>
      </c>
      <c r="L416" s="172">
        <f ca="1"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>13.260601070399341</v>
      </c>
      <c r="M416" s="172">
        <f ca="1"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>12.419510314247155</v>
      </c>
      <c r="N416" s="156">
        <f ca="1"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>-16.12938018084137</v>
      </c>
      <c r="O416" s="172" t="str">
        <f ca="1"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>NA</v>
      </c>
      <c r="P416" s="172" t="str">
        <f ca="1"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>NA</v>
      </c>
      <c r="Q416" s="156" t="str">
        <f ca="1"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6">
        <f ca="1"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>1.3489599503259857</v>
      </c>
      <c r="S416" s="156">
        <f ca="1"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>20.028370342080851</v>
      </c>
    </row>
    <row r="417" spans="2:19" ht="14.1" customHeight="1" x14ac:dyDescent="0.2">
      <c r="B417" s="155" t="str">
        <f>IF((IF($X$1=1,'X1'!B376,(IF($X$1=2,'X2'!B376,(IF($X$1=3,'X3'!B376,(IF($X$1=4,'X4'!B376,(IF($X$1=5,'X5'!B376,'X6'!B376))))))))))="","",(IF($X$1=1,'X1'!B376,(IF($X$1=2,'X2'!B376,(IF($X$1=3,'X3'!B376,(IF($X$1=4,'X4'!B376,(IF($X$1=5,'X5'!B376,'X6'!B376)))))))))))</f>
        <v>PH UN Equity</v>
      </c>
      <c r="C417" s="155" t="str">
        <f ca="1"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>Parker-Hannifin Corp</v>
      </c>
      <c r="D417" s="155" t="str">
        <f ca="1"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>Industrials</v>
      </c>
      <c r="E417" s="170">
        <f ca="1"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>162.49</v>
      </c>
      <c r="F417" s="170">
        <f ca="1"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>178</v>
      </c>
      <c r="G417" s="139">
        <f ca="1"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>9.5452027817096265</v>
      </c>
      <c r="H417" s="170">
        <f ca="1"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>21505.365286460001</v>
      </c>
      <c r="I417" s="171">
        <f ca="1"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>13</v>
      </c>
      <c r="J417" s="171">
        <f ca="1"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>2</v>
      </c>
      <c r="K417" s="171">
        <f ca="1"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>22</v>
      </c>
      <c r="L417" s="172">
        <f ca="1"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>14.086692674469008</v>
      </c>
      <c r="M417" s="172">
        <f ca="1"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>13.17522095191762</v>
      </c>
      <c r="N417" s="156">
        <f ca="1"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>-10.904517861788165</v>
      </c>
      <c r="O417" s="172">
        <f ca="1"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>9.74602859510399</v>
      </c>
      <c r="P417" s="172">
        <f ca="1"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>9.2223230601042552</v>
      </c>
      <c r="Q417" s="156">
        <f ca="1"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>-8.3788543830115252</v>
      </c>
      <c r="R417" s="156">
        <f ca="1"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>1.8628838697766015</v>
      </c>
      <c r="S417" s="156">
        <f ca="1"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>12.697674418604658</v>
      </c>
    </row>
    <row r="418" spans="2:19" ht="14.1" customHeight="1" x14ac:dyDescent="0.2">
      <c r="B418" s="155" t="str">
        <f>IF((IF($X$1=1,'X1'!B377,(IF($X$1=2,'X2'!B377,(IF($X$1=3,'X3'!B377,(IF($X$1=4,'X4'!B377,(IF($X$1=5,'X5'!B377,'X6'!B377))))))))))="","",(IF($X$1=1,'X1'!B377,(IF($X$1=2,'X2'!B377,(IF($X$1=3,'X3'!B377,(IF($X$1=4,'X4'!B377,(IF($X$1=5,'X5'!B377,'X6'!B377)))))))))))</f>
        <v>PHM UN Equity</v>
      </c>
      <c r="C418" s="155" t="str">
        <f ca="1"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>PulteGroup Inc</v>
      </c>
      <c r="D418" s="155" t="str">
        <f ca="1"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>Consumer Discretionary</v>
      </c>
      <c r="E418" s="170">
        <f ca="1"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>26.59</v>
      </c>
      <c r="F418" s="170">
        <f ca="1"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>28</v>
      </c>
      <c r="G418" s="139">
        <f ca="1"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>5.3027453930048818</v>
      </c>
      <c r="H418" s="170">
        <f ca="1"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>7468.1028178799997</v>
      </c>
      <c r="I418" s="171">
        <f ca="1"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>4</v>
      </c>
      <c r="J418" s="171">
        <f ca="1"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>4</v>
      </c>
      <c r="K418" s="171">
        <f ca="1"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>18</v>
      </c>
      <c r="L418" s="172">
        <f ca="1"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>7.3595350124550238</v>
      </c>
      <c r="M418" s="172">
        <f ca="1"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>7.2393139123332428</v>
      </c>
      <c r="N418" s="156">
        <f ca="1"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>-53.452429509153923</v>
      </c>
      <c r="O418" s="172">
        <f ca="1"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>6.4358716151002726</v>
      </c>
      <c r="P418" s="172">
        <f ca="1"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>6.8276113387978139</v>
      </c>
      <c r="Q418" s="156">
        <f ca="1"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>-39.497209076980631</v>
      </c>
      <c r="R418" s="156">
        <f ca="1"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>1.4817600601729972</v>
      </c>
      <c r="S418" s="156">
        <f ca="1"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>29.882352941176482</v>
      </c>
    </row>
    <row r="419" spans="2:19" ht="14.1" customHeight="1" x14ac:dyDescent="0.2">
      <c r="B419" s="155" t="str">
        <f>IF((IF($X$1=1,'X1'!B378,(IF($X$1=2,'X2'!B378,(IF($X$1=3,'X3'!B378,(IF($X$1=4,'X4'!B378,(IF($X$1=5,'X5'!B378,'X6'!B378))))))))))="","",(IF($X$1=1,'X1'!B378,(IF($X$1=2,'X2'!B378,(IF($X$1=3,'X3'!B378,(IF($X$1=4,'X4'!B378,(IF($X$1=5,'X5'!B378,'X6'!B378)))))))))))</f>
        <v>PKG UN Equity</v>
      </c>
      <c r="C419" s="155" t="str">
        <f ca="1"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>Packaging Corp of America</v>
      </c>
      <c r="D419" s="155" t="str">
        <f ca="1"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>Materials</v>
      </c>
      <c r="E419" s="170">
        <f ca="1"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>91.9</v>
      </c>
      <c r="F419" s="170">
        <f ca="1"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>100</v>
      </c>
      <c r="G419" s="139">
        <f ca="1"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>8.8139281828073948</v>
      </c>
      <c r="H419" s="170">
        <f ca="1"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>8684.3016862000004</v>
      </c>
      <c r="I419" s="171">
        <f ca="1"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>6</v>
      </c>
      <c r="J419" s="171">
        <f ca="1"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>0</v>
      </c>
      <c r="K419" s="171">
        <f ca="1"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>14</v>
      </c>
      <c r="L419" s="172">
        <f ca="1"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>10.924869234427009</v>
      </c>
      <c r="M419" s="172">
        <f ca="1"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>10.995453457765015</v>
      </c>
      <c r="N419" s="156">
        <f ca="1"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>-30.902411642562377</v>
      </c>
      <c r="O419" s="172">
        <f ca="1"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>7.0869889394925183</v>
      </c>
      <c r="P419" s="172">
        <f ca="1"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>7.1408823915038679</v>
      </c>
      <c r="Q419" s="156">
        <f ca="1"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>-33.376139904060828</v>
      </c>
      <c r="R419" s="156">
        <f ca="1"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>3.3656147986942329</v>
      </c>
      <c r="S419" s="156">
        <f ca="1"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>37.307692307692299</v>
      </c>
    </row>
    <row r="420" spans="2:19" ht="14.1" customHeight="1" x14ac:dyDescent="0.2">
      <c r="B420" s="155" t="str">
        <f>IF((IF($X$1=1,'X1'!B379,(IF($X$1=2,'X2'!B379,(IF($X$1=3,'X3'!B379,(IF($X$1=4,'X4'!B379,(IF($X$1=5,'X5'!B379,'X6'!B379))))))))))="","",(IF($X$1=1,'X1'!B379,(IF($X$1=2,'X2'!B379,(IF($X$1=3,'X3'!B379,(IF($X$1=4,'X4'!B379,(IF($X$1=5,'X5'!B379,'X6'!B379)))))))))))</f>
        <v>PKI UN Equity</v>
      </c>
      <c r="C420" s="155" t="str">
        <f ca="1"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>PerkinElmer Inc</v>
      </c>
      <c r="D420" s="155" t="str">
        <f ca="1"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>Health Care</v>
      </c>
      <c r="E420" s="170">
        <f ca="1"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>86.4</v>
      </c>
      <c r="F420" s="170">
        <f ca="1"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>85</v>
      </c>
      <c r="G420" s="139">
        <f ca="1"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>-1.620370370370372</v>
      </c>
      <c r="H420" s="170">
        <f ca="1"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>9611.0680896000013</v>
      </c>
      <c r="I420" s="171">
        <f ca="1"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>4</v>
      </c>
      <c r="J420" s="171">
        <f ca="1"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>1</v>
      </c>
      <c r="K420" s="171">
        <f ca="1"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>16</v>
      </c>
      <c r="L420" s="172">
        <f ca="1"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>21.471172962226643</v>
      </c>
      <c r="M420" s="172">
        <f ca="1"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>18.807139747496734</v>
      </c>
      <c r="N420" s="156">
        <f ca="1"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>35.800826450175236</v>
      </c>
      <c r="O420" s="172">
        <f ca="1"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>17.78930618736479</v>
      </c>
      <c r="P420" s="172">
        <f ca="1"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>16.07373267326733</v>
      </c>
      <c r="Q420" s="156">
        <f ca="1"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>67.234950802065939</v>
      </c>
      <c r="R420" s="156">
        <f ca="1"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>0.33333333333333337</v>
      </c>
      <c r="S420" s="156">
        <f ca="1"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>19.999999999999996</v>
      </c>
    </row>
    <row r="421" spans="2:19" ht="14.1" customHeight="1" x14ac:dyDescent="0.2">
      <c r="B421" s="155" t="str">
        <f>IF((IF($X$1=1,'X1'!B380,(IF($X$1=2,'X2'!B380,(IF($X$1=3,'X3'!B380,(IF($X$1=4,'X4'!B380,(IF($X$1=5,'X5'!B380,'X6'!B380))))))))))="","",(IF($X$1=1,'X1'!B380,(IF($X$1=2,'X2'!B380,(IF($X$1=3,'X3'!B380,(IF($X$1=4,'X4'!B380,(IF($X$1=5,'X5'!B380,'X6'!B380)))))))))))</f>
        <v>PLD UN Equity</v>
      </c>
      <c r="C421" s="155" t="str">
        <f ca="1"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>Prologis Inc</v>
      </c>
      <c r="D421" s="155" t="str">
        <f ca="1"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>Real Estate</v>
      </c>
      <c r="E421" s="170">
        <f ca="1"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>64.7</v>
      </c>
      <c r="F421" s="170">
        <f ca="1"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>71</v>
      </c>
      <c r="G421" s="139">
        <f ca="1"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>9.7372488408037139</v>
      </c>
      <c r="H421" s="170">
        <f ca="1"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>40729.593649500006</v>
      </c>
      <c r="I421" s="171">
        <f ca="1"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>16</v>
      </c>
      <c r="J421" s="171">
        <f ca="1"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>0</v>
      </c>
      <c r="K421" s="171">
        <f ca="1"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>20</v>
      </c>
      <c r="L421" s="172">
        <f ca="1"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>31.998021760633033</v>
      </c>
      <c r="M421" s="172">
        <f ca="1"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>30.518867924528301</v>
      </c>
      <c r="N421" s="156">
        <f ca="1"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>102.38101604925207</v>
      </c>
      <c r="O421" s="172">
        <f ca="1"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>24.620470877036375</v>
      </c>
      <c r="P421" s="172">
        <f ca="1"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>22.429114824754006</v>
      </c>
      <c r="Q421" s="156">
        <f ca="1"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>131.45384044091296</v>
      </c>
      <c r="R421" s="156">
        <f ca="1"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>3.1561051004636784</v>
      </c>
      <c r="S421" s="156">
        <f ca="1"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>130.41707511798774</v>
      </c>
    </row>
    <row r="422" spans="2:19" ht="14.1" customHeight="1" x14ac:dyDescent="0.2">
      <c r="B422" s="155" t="str">
        <f>IF((IF($X$1=1,'X1'!B381,(IF($X$1=2,'X2'!B381,(IF($X$1=3,'X3'!B381,(IF($X$1=4,'X4'!B381,(IF($X$1=5,'X5'!B381,'X6'!B381))))))))))="","",(IF($X$1=1,'X1'!B381,(IF($X$1=2,'X2'!B381,(IF($X$1=3,'X3'!B381,(IF($X$1=4,'X4'!B381,(IF($X$1=5,'X5'!B381,'X6'!B381)))))))))))</f>
        <v>PM UN Equity</v>
      </c>
      <c r="C422" s="155" t="str">
        <f ca="1"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>Philip Morris International In</v>
      </c>
      <c r="D422" s="155" t="str">
        <f ca="1"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>Consumer Staples</v>
      </c>
      <c r="E422" s="170">
        <f ca="1"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>73.790000000000006</v>
      </c>
      <c r="F422" s="170">
        <f ca="1"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>91</v>
      </c>
      <c r="G422" s="139">
        <f ca="1"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>23.322943488277524</v>
      </c>
      <c r="H422" s="170">
        <f ca="1"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>114708.31865479001</v>
      </c>
      <c r="I422" s="171">
        <f ca="1"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>12</v>
      </c>
      <c r="J422" s="171">
        <f ca="1"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>2</v>
      </c>
      <c r="K422" s="171">
        <f ca="1"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>21</v>
      </c>
      <c r="L422" s="172">
        <f ca="1"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>13.970087088224158</v>
      </c>
      <c r="M422" s="172">
        <f ca="1"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>12.737786984291388</v>
      </c>
      <c r="N422" s="156">
        <f ca="1"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>-11.642024611354939</v>
      </c>
      <c r="O422" s="172">
        <f ca="1"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>11.002194066206982</v>
      </c>
      <c r="P422" s="172">
        <f ca="1"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>10.160138139090074</v>
      </c>
      <c r="Q422" s="156">
        <f ca="1"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>3.4301936229401031</v>
      </c>
      <c r="R422" s="156">
        <f ca="1"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>6.364005962867596</v>
      </c>
      <c r="S422" s="156">
        <f ca="1"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>-11.439393939393941</v>
      </c>
    </row>
    <row r="423" spans="2:19" ht="14.1" customHeight="1" x14ac:dyDescent="0.2">
      <c r="B423" s="155" t="str">
        <f>IF((IF($X$1=1,'X1'!B382,(IF($X$1=2,'X2'!B382,(IF($X$1=3,'X3'!B382,(IF($X$1=4,'X4'!B382,(IF($X$1=5,'X5'!B382,'X6'!B382))))))))))="","",(IF($X$1=1,'X1'!B382,(IF($X$1=2,'X2'!B382,(IF($X$1=3,'X3'!B382,(IF($X$1=4,'X4'!B382,(IF($X$1=5,'X5'!B382,'X6'!B382)))))))))))</f>
        <v>PNC UN Equity</v>
      </c>
      <c r="C423" s="155" t="str">
        <f ca="1"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>PNC Financial Services Group I</v>
      </c>
      <c r="D423" s="155" t="str">
        <f ca="1"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>Financials</v>
      </c>
      <c r="E423" s="170">
        <f ca="1"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>125.25</v>
      </c>
      <c r="F423" s="170">
        <f ca="1"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>138</v>
      </c>
      <c r="G423" s="139">
        <f ca="1"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>10.179640718562876</v>
      </c>
      <c r="H423" s="170">
        <f ca="1"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>57239.25</v>
      </c>
      <c r="I423" s="171">
        <f ca="1"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>10</v>
      </c>
      <c r="J423" s="171">
        <f ca="1"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>0</v>
      </c>
      <c r="K423" s="171">
        <f ca="1"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>27</v>
      </c>
      <c r="L423" s="172">
        <f ca="1"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>11.029411764705882</v>
      </c>
      <c r="M423" s="172">
        <f ca="1"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>10.318833415719229</v>
      </c>
      <c r="N423" s="156">
        <f ca="1"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>-30.2412012822323</v>
      </c>
      <c r="O423" s="172" t="str">
        <f ca="1"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>NA</v>
      </c>
      <c r="P423" s="172" t="str">
        <f ca="1"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>NA</v>
      </c>
      <c r="Q423" s="156" t="str">
        <f ca="1"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6">
        <f ca="1"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>3.295808383233533</v>
      </c>
      <c r="S423" s="156">
        <f ca="1"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>7.8189300411522611</v>
      </c>
    </row>
    <row r="424" spans="2:19" ht="14.1" customHeight="1" x14ac:dyDescent="0.2">
      <c r="B424" s="155" t="str">
        <f>IF((IF($X$1=1,'X1'!B383,(IF($X$1=2,'X2'!B383,(IF($X$1=3,'X3'!B383,(IF($X$1=4,'X4'!B383,(IF($X$1=5,'X5'!B383,'X6'!B383))))))))))="","",(IF($X$1=1,'X1'!B383,(IF($X$1=2,'X2'!B383,(IF($X$1=3,'X3'!B383,(IF($X$1=4,'X4'!B383,(IF($X$1=5,'X5'!B383,'X6'!B383)))))))))))</f>
        <v>PNR UN Equity</v>
      </c>
      <c r="C424" s="155" t="str">
        <f ca="1"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>Pentair PLC</v>
      </c>
      <c r="D424" s="155" t="str">
        <f ca="1"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>Industrials</v>
      </c>
      <c r="E424" s="170">
        <f ca="1"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>41.17</v>
      </c>
      <c r="F424" s="170">
        <f ca="1"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>42.5</v>
      </c>
      <c r="G424" s="139">
        <f ca="1"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>3.230507651202319</v>
      </c>
      <c r="H424" s="170">
        <f ca="1"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>7147.154405100001</v>
      </c>
      <c r="I424" s="171">
        <f ca="1"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>4</v>
      </c>
      <c r="J424" s="171">
        <f ca="1"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>2</v>
      </c>
      <c r="K424" s="171">
        <f ca="1"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>18</v>
      </c>
      <c r="L424" s="172">
        <f ca="1"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>16.119812059514487</v>
      </c>
      <c r="M424" s="172">
        <f ca="1"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>14.943738656987296</v>
      </c>
      <c r="N424" s="156">
        <f ca="1"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>1.954551051064346</v>
      </c>
      <c r="O424" s="172">
        <f ca="1"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>12.511575334528199</v>
      </c>
      <c r="P424" s="172">
        <f ca="1"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>11.7605555829129</v>
      </c>
      <c r="Q424" s="156">
        <f ca="1"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>17.619690362759322</v>
      </c>
      <c r="R424" s="156">
        <f ca="1"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>1.9140150595093512</v>
      </c>
      <c r="S424" s="156">
        <f ca="1"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>-36.344086021505383</v>
      </c>
    </row>
    <row r="425" spans="2:19" ht="14.1" customHeight="1" x14ac:dyDescent="0.2">
      <c r="B425" s="155" t="str">
        <f>IF((IF($X$1=1,'X1'!B384,(IF($X$1=2,'X2'!B384,(IF($X$1=3,'X3'!B384,(IF($X$1=4,'X4'!B384,(IF($X$1=5,'X5'!B384,'X6'!B384))))))))))="","",(IF($X$1=1,'X1'!B384,(IF($X$1=2,'X2'!B384,(IF($X$1=3,'X3'!B384,(IF($X$1=4,'X4'!B384,(IF($X$1=5,'X5'!B384,'X6'!B384)))))))))))</f>
        <v>PNW UN Equity</v>
      </c>
      <c r="C425" s="155" t="str">
        <f ca="1"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>Pinnacle West Capital Corp</v>
      </c>
      <c r="D425" s="155" t="str">
        <f ca="1"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>Utilities</v>
      </c>
      <c r="E425" s="170">
        <f ca="1"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>85.67</v>
      </c>
      <c r="F425" s="170">
        <f ca="1"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>89</v>
      </c>
      <c r="G425" s="139">
        <f ca="1"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>3.8870082876152567</v>
      </c>
      <c r="H425" s="170">
        <f ca="1"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>9601.8712401299999</v>
      </c>
      <c r="I425" s="171">
        <f ca="1"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>3</v>
      </c>
      <c r="J425" s="171">
        <f ca="1"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>0</v>
      </c>
      <c r="K425" s="171">
        <f ca="1"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>16</v>
      </c>
      <c r="L425" s="172">
        <f ca="1"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>17.751761292996267</v>
      </c>
      <c r="M425" s="172">
        <f ca="1"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>17.018275725069529</v>
      </c>
      <c r="N425" s="156">
        <f ca="1"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>12.276299891774766</v>
      </c>
      <c r="O425" s="172">
        <f ca="1"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>9.9998206247900576</v>
      </c>
      <c r="P425" s="172">
        <f ca="1"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>9.3800090367310975</v>
      </c>
      <c r="Q425" s="156">
        <f ca="1"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>-5.9929885627553077</v>
      </c>
      <c r="R425" s="156">
        <f ca="1"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>3.5111474261701878</v>
      </c>
      <c r="S425" s="156">
        <f ca="1"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>-9.5192037689931599</v>
      </c>
    </row>
    <row r="426" spans="2:19" ht="14.1" customHeight="1" x14ac:dyDescent="0.2">
      <c r="B426" s="155" t="str">
        <f>IF((IF($X$1=1,'X1'!B385,(IF($X$1=2,'X2'!B385,(IF($X$1=3,'X3'!B385,(IF($X$1=4,'X4'!B385,(IF($X$1=5,'X5'!B385,'X6'!B385))))))))))="","",(IF($X$1=1,'X1'!B385,(IF($X$1=2,'X2'!B385,(IF($X$1=3,'X3'!B385,(IF($X$1=4,'X4'!B385,(IF($X$1=5,'X5'!B385,'X6'!B385)))))))))))</f>
        <v>PPG UN Equity</v>
      </c>
      <c r="C426" s="155" t="str">
        <f ca="1"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>PPG Industries Inc</v>
      </c>
      <c r="D426" s="155" t="str">
        <f ca="1"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>Materials</v>
      </c>
      <c r="E426" s="170">
        <f ca="1"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>105.43</v>
      </c>
      <c r="F426" s="170">
        <f ca="1"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>115</v>
      </c>
      <c r="G426" s="139">
        <f ca="1"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>9.0771127762496295</v>
      </c>
      <c r="H426" s="170">
        <f ca="1"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>25291.05752147</v>
      </c>
      <c r="I426" s="171">
        <f ca="1"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>10</v>
      </c>
      <c r="J426" s="171">
        <f ca="1"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>0</v>
      </c>
      <c r="K426" s="171">
        <f ca="1"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>27</v>
      </c>
      <c r="L426" s="172">
        <f ca="1"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>16.564021995286726</v>
      </c>
      <c r="M426" s="172">
        <f ca="1"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>15.029223093371346</v>
      </c>
      <c r="N426" s="156">
        <f ca="1"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>4.7640890535467939</v>
      </c>
      <c r="O426" s="172">
        <f ca="1"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>11.330891416925803</v>
      </c>
      <c r="P426" s="172">
        <f ca="1"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>10.646991822419283</v>
      </c>
      <c r="Q426" s="156">
        <f ca="1"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>6.5202346114568321</v>
      </c>
      <c r="R426" s="156">
        <f ca="1"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>1.8514654272977329</v>
      </c>
      <c r="S426" s="156">
        <f ca="1"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>-8.2733812949640129</v>
      </c>
    </row>
    <row r="427" spans="2:19" ht="14.1" customHeight="1" x14ac:dyDescent="0.2">
      <c r="B427" s="155" t="str">
        <f>IF((IF($X$1=1,'X1'!B386,(IF($X$1=2,'X2'!B386,(IF($X$1=3,'X3'!B386,(IF($X$1=4,'X4'!B386,(IF($X$1=5,'X5'!B386,'X6'!B386))))))))))="","",(IF($X$1=1,'X1'!B386,(IF($X$1=2,'X2'!B386,(IF($X$1=3,'X3'!B386,(IF($X$1=4,'X4'!B386,(IF($X$1=5,'X5'!B386,'X6'!B386)))))))))))</f>
        <v>PPL UN Equity</v>
      </c>
      <c r="C427" s="155" t="str">
        <f ca="1"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>PPL Corp</v>
      </c>
      <c r="D427" s="155" t="str">
        <f ca="1"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>Utilities</v>
      </c>
      <c r="E427" s="170">
        <f ca="1"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>30.07</v>
      </c>
      <c r="F427" s="170">
        <f ca="1"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>30.5</v>
      </c>
      <c r="G427" s="139">
        <f ca="1"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>1.429996674426337</v>
      </c>
      <c r="H427" s="170">
        <f ca="1"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>21641.439139999999</v>
      </c>
      <c r="I427" s="171">
        <f ca="1"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>6</v>
      </c>
      <c r="J427" s="171">
        <f ca="1"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>2</v>
      </c>
      <c r="K427" s="171">
        <f ca="1"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>16</v>
      </c>
      <c r="L427" s="172">
        <f ca="1"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>12.338941321296677</v>
      </c>
      <c r="M427" s="172">
        <f ca="1"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>11.801412872841444</v>
      </c>
      <c r="N427" s="156">
        <f ca="1"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>-21.958691688610209</v>
      </c>
      <c r="O427" s="172">
        <f ca="1"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>9.7441348126797322</v>
      </c>
      <c r="P427" s="172">
        <f ca="1"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>9.1920319139433406</v>
      </c>
      <c r="Q427" s="156">
        <f ca="1"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>-8.3966575849585112</v>
      </c>
      <c r="R427" s="156">
        <f ca="1"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>5.6168939142001992</v>
      </c>
      <c r="S427" s="156">
        <f ca="1"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>-10.727272727272736</v>
      </c>
    </row>
    <row r="428" spans="2:19" ht="14.1" customHeight="1" x14ac:dyDescent="0.2">
      <c r="B428" s="155" t="str">
        <f>IF((IF($X$1=1,'X1'!B387,(IF($X$1=2,'X2'!B387,(IF($X$1=3,'X3'!B387,(IF($X$1=4,'X4'!B387,(IF($X$1=5,'X5'!B387,'X6'!B387))))))))))="","",(IF($X$1=1,'X1'!B387,(IF($X$1=2,'X2'!B387,(IF($X$1=3,'X3'!B387,(IF($X$1=4,'X4'!B387,(IF($X$1=5,'X5'!B387,'X6'!B387)))))))))))</f>
        <v>PRGO UN Equity</v>
      </c>
      <c r="C428" s="155" t="str">
        <f ca="1"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>Perrigo Co PLC</v>
      </c>
      <c r="D428" s="155" t="str">
        <f ca="1"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>Health Care</v>
      </c>
      <c r="E428" s="170">
        <f ca="1"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>45.97</v>
      </c>
      <c r="F428" s="170">
        <f ca="1"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>65</v>
      </c>
      <c r="G428" s="139">
        <f ca="1"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>41.396562975853811</v>
      </c>
      <c r="H428" s="170">
        <f ca="1"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>6245.3253276800006</v>
      </c>
      <c r="I428" s="171">
        <f ca="1"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>2</v>
      </c>
      <c r="J428" s="171">
        <f ca="1"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>0</v>
      </c>
      <c r="K428" s="171">
        <f ca="1"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>15</v>
      </c>
      <c r="L428" s="172">
        <f ca="1"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>10.026172300981461</v>
      </c>
      <c r="M428" s="172">
        <f ca="1"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>9.4123669123669114</v>
      </c>
      <c r="N428" s="156">
        <f ca="1"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>-36.586487985519987</v>
      </c>
      <c r="O428" s="172">
        <f ca="1"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>9.0151387093566662</v>
      </c>
      <c r="P428" s="172">
        <f ca="1"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>8.5989567279193828</v>
      </c>
      <c r="Q428" s="156">
        <f ca="1"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>-15.249855016611146</v>
      </c>
      <c r="R428" s="156">
        <f ca="1"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>1.6162714814009136</v>
      </c>
      <c r="S428" s="156">
        <f ca="1"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>-22.109375</v>
      </c>
    </row>
    <row r="429" spans="2:19" ht="14.1" customHeight="1" x14ac:dyDescent="0.2">
      <c r="B429" s="155" t="str">
        <f>IF((IF($X$1=1,'X1'!B388,(IF($X$1=2,'X2'!B388,(IF($X$1=3,'X3'!B388,(IF($X$1=4,'X4'!B388,(IF($X$1=5,'X5'!B388,'X6'!B388))))))))))="","",(IF($X$1=1,'X1'!B388,(IF($X$1=2,'X2'!B388,(IF($X$1=3,'X3'!B388,(IF($X$1=4,'X4'!B388,(IF($X$1=5,'X5'!B388,'X6'!B388)))))))))))</f>
        <v>PRU UN Equity</v>
      </c>
      <c r="C429" s="155" t="str">
        <f ca="1"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>Prudential Financial Inc</v>
      </c>
      <c r="D429" s="155" t="str">
        <f ca="1"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>Financials</v>
      </c>
      <c r="E429" s="170">
        <f ca="1"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>92.26</v>
      </c>
      <c r="F429" s="170">
        <f ca="1"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>110</v>
      </c>
      <c r="G429" s="139">
        <f ca="1"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>19.228267938434861</v>
      </c>
      <c r="H429" s="170">
        <f ca="1"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>38103.380000000005</v>
      </c>
      <c r="I429" s="171">
        <f ca="1"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>14</v>
      </c>
      <c r="J429" s="171">
        <f ca="1"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>0</v>
      </c>
      <c r="K429" s="171">
        <f ca="1"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>19</v>
      </c>
      <c r="L429" s="172">
        <f ca="1"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>7.2377814387699075</v>
      </c>
      <c r="M429" s="172">
        <f ca="1"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>6.7151903340854497</v>
      </c>
      <c r="N429" s="156">
        <f ca="1"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>-54.222496238102046</v>
      </c>
      <c r="O429" s="172" t="str">
        <f ca="1"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>NA</v>
      </c>
      <c r="P429" s="172" t="str">
        <f ca="1"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>NA</v>
      </c>
      <c r="Q429" s="156" t="str">
        <f ca="1"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6">
        <f ca="1"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>4.275959245610232</v>
      </c>
      <c r="S429" s="156">
        <f ca="1"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>3.3085501858736053</v>
      </c>
    </row>
    <row r="430" spans="2:19" ht="14.1" customHeight="1" x14ac:dyDescent="0.2">
      <c r="B430" s="155" t="str">
        <f>IF((IF($X$1=1,'X1'!B389,(IF($X$1=2,'X2'!B389,(IF($X$1=3,'X3'!B389,(IF($X$1=4,'X4'!B389,(IF($X$1=5,'X5'!B389,'X6'!B389))))))))))="","",(IF($X$1=1,'X1'!B389,(IF($X$1=2,'X2'!B389,(IF($X$1=3,'X3'!B389,(IF($X$1=4,'X4'!B389,(IF($X$1=5,'X5'!B389,'X6'!B389)))))))))))</f>
        <v>PSA UN Equity</v>
      </c>
      <c r="C430" s="155" t="str">
        <f ca="1"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>Public Storage</v>
      </c>
      <c r="D430" s="155" t="str">
        <f ca="1"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>Real Estate</v>
      </c>
      <c r="E430" s="170">
        <f ca="1"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>203.13</v>
      </c>
      <c r="F430" s="170">
        <f ca="1"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>202</v>
      </c>
      <c r="G430" s="139">
        <f ca="1"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>-0.55629399891694575</v>
      </c>
      <c r="H430" s="170">
        <f ca="1"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>35418.658853699999</v>
      </c>
      <c r="I430" s="171">
        <f ca="1"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>2</v>
      </c>
      <c r="J430" s="171">
        <f ca="1"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>6</v>
      </c>
      <c r="K430" s="171">
        <f ca="1"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>17</v>
      </c>
      <c r="L430" s="172">
        <f ca="1"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>27.376010781671159</v>
      </c>
      <c r="M430" s="172">
        <f ca="1"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>27.029940119760475</v>
      </c>
      <c r="N430" s="156">
        <f ca="1"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>73.147731407139347</v>
      </c>
      <c r="O430" s="172">
        <f ca="1"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>20.552421770096828</v>
      </c>
      <c r="P430" s="172">
        <f ca="1"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>20.431318181818185</v>
      </c>
      <c r="Q430" s="156">
        <f ca="1"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>93.210640560378295</v>
      </c>
      <c r="R430" s="156">
        <f ca="1"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>4.0520848717570033</v>
      </c>
      <c r="S430" s="156">
        <f ca="1"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>10.441730368656067</v>
      </c>
    </row>
    <row r="431" spans="2:19" ht="14.1" customHeight="1" x14ac:dyDescent="0.2">
      <c r="B431" s="155" t="str">
        <f>IF((IF($X$1=1,'X1'!B390,(IF($X$1=2,'X2'!B390,(IF($X$1=3,'X3'!B390,(IF($X$1=4,'X4'!B390,(IF($X$1=5,'X5'!B390,'X6'!B390))))))))))="","",(IF($X$1=1,'X1'!B390,(IF($X$1=2,'X2'!B390,(IF($X$1=3,'X3'!B390,(IF($X$1=4,'X4'!B390,(IF($X$1=5,'X5'!B390,'X6'!B390)))))))))))</f>
        <v>PSX UN Equity</v>
      </c>
      <c r="C431" s="155" t="str">
        <f ca="1"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>Phillips 66</v>
      </c>
      <c r="D431" s="155" t="str">
        <f ca="1"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>Energy</v>
      </c>
      <c r="E431" s="170">
        <f ca="1"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>95.3</v>
      </c>
      <c r="F431" s="170">
        <f ca="1"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>120</v>
      </c>
      <c r="G431" s="139">
        <f ca="1"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>25.918153200419724</v>
      </c>
      <c r="H431" s="170">
        <f ca="1"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>43945.243091299999</v>
      </c>
      <c r="I431" s="171">
        <f ca="1"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>12</v>
      </c>
      <c r="J431" s="171">
        <f ca="1"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>0</v>
      </c>
      <c r="K431" s="171">
        <f ca="1"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>20</v>
      </c>
      <c r="L431" s="172">
        <f ca="1"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>10.782982575243267</v>
      </c>
      <c r="M431" s="172">
        <f ca="1"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>8.5941022635043733</v>
      </c>
      <c r="N431" s="156">
        <f ca="1"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>-31.799816065381037</v>
      </c>
      <c r="O431" s="172">
        <f ca="1"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>7.4876903681868985</v>
      </c>
      <c r="P431" s="172">
        <f ca="1"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>6.4797292421015742</v>
      </c>
      <c r="Q431" s="156">
        <f ca="1"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>-29.609197955441257</v>
      </c>
      <c r="R431" s="156">
        <f ca="1"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>3.5865687303252889</v>
      </c>
      <c r="S431" s="156">
        <f ca="1"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>169.43925233644859</v>
      </c>
    </row>
    <row r="432" spans="2:19" ht="14.1" customHeight="1" x14ac:dyDescent="0.2">
      <c r="B432" s="155" t="str">
        <f>IF((IF($X$1=1,'X1'!B391,(IF($X$1=2,'X2'!B391,(IF($X$1=3,'X3'!B391,(IF($X$1=4,'X4'!B391,(IF($X$1=5,'X5'!B391,'X6'!B391))))))))))="","",(IF($X$1=1,'X1'!B391,(IF($X$1=2,'X2'!B391,(IF($X$1=3,'X3'!B391,(IF($X$1=4,'X4'!B391,(IF($X$1=5,'X5'!B391,'X6'!B391)))))))))))</f>
        <v>PVH UN Equity</v>
      </c>
      <c r="C432" s="155" t="str">
        <f ca="1"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>PVH Corp</v>
      </c>
      <c r="D432" s="155" t="str">
        <f ca="1"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>Consumer Discretionary</v>
      </c>
      <c r="E432" s="170">
        <f ca="1"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>110.18</v>
      </c>
      <c r="F432" s="170">
        <f ca="1"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>138.5</v>
      </c>
      <c r="G432" s="139">
        <f ca="1"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>25.703394445452886</v>
      </c>
      <c r="H432" s="170">
        <f ca="1"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>8344.5067599600006</v>
      </c>
      <c r="I432" s="171">
        <f ca="1"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>18</v>
      </c>
      <c r="J432" s="171">
        <f ca="1"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>0</v>
      </c>
      <c r="K432" s="171">
        <f ca="1"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>21</v>
      </c>
      <c r="L432" s="172">
        <f ca="1"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>11.643242100813694</v>
      </c>
      <c r="M432" s="172">
        <f ca="1"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>10.773442847364819</v>
      </c>
      <c r="N432" s="156">
        <f ca="1"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>-26.358848553283622</v>
      </c>
      <c r="O432" s="172">
        <f ca="1"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>8.5849028297721137</v>
      </c>
      <c r="P432" s="172">
        <f ca="1"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>8.1119761087237201</v>
      </c>
      <c r="Q432" s="156">
        <f ca="1"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>-19.294446491837459</v>
      </c>
      <c r="R432" s="156">
        <f ca="1"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>0.14067888909057905</v>
      </c>
      <c r="S432" s="156">
        <f ca="1"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>8.1012658227848036</v>
      </c>
    </row>
    <row r="433" spans="2:19" ht="14.1" customHeight="1" x14ac:dyDescent="0.2">
      <c r="B433" s="155" t="str">
        <f>IF((IF($X$1=1,'X1'!B392,(IF($X$1=2,'X2'!B392,(IF($X$1=3,'X3'!B392,(IF($X$1=4,'X4'!B392,(IF($X$1=5,'X5'!B392,'X6'!B392))))))))))="","",(IF($X$1=1,'X1'!B392,(IF($X$1=2,'X2'!B392,(IF($X$1=3,'X3'!B392,(IF($X$1=4,'X4'!B392,(IF($X$1=5,'X5'!B392,'X6'!B392)))))))))))</f>
        <v>PWR UN Equity</v>
      </c>
      <c r="C433" s="155" t="str">
        <f ca="1"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>Quanta Services Inc</v>
      </c>
      <c r="D433" s="155" t="str">
        <f ca="1"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>Industrials</v>
      </c>
      <c r="E433" s="170">
        <f ca="1"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>33.5</v>
      </c>
      <c r="F433" s="170">
        <f ca="1"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>47</v>
      </c>
      <c r="G433" s="139">
        <f ca="1"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>40.298507462686572</v>
      </c>
      <c r="H433" s="170">
        <f ca="1"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>4908.3139390000006</v>
      </c>
      <c r="I433" s="171">
        <f ca="1"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>10</v>
      </c>
      <c r="J433" s="171">
        <f ca="1"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>0</v>
      </c>
      <c r="K433" s="171">
        <f ca="1"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>12</v>
      </c>
      <c r="L433" s="172">
        <f ca="1"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>10.692626875199489</v>
      </c>
      <c r="M433" s="172">
        <f ca="1"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>9.4499294781382233</v>
      </c>
      <c r="N433" s="156">
        <f ca="1"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>-32.371297593754733</v>
      </c>
      <c r="O433" s="172">
        <f ca="1"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>6.0579725812308851</v>
      </c>
      <c r="P433" s="172">
        <f ca="1"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>5.5328824769938647</v>
      </c>
      <c r="Q433" s="156">
        <f ca="1"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>-43.049788681360191</v>
      </c>
      <c r="R433" s="156">
        <f ca="1"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>0.11940298507462686</v>
      </c>
      <c r="S433" s="156">
        <f ca="1"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>95.777777777777771</v>
      </c>
    </row>
    <row r="434" spans="2:19" ht="14.1" customHeight="1" x14ac:dyDescent="0.2">
      <c r="B434" s="155" t="str">
        <f>IF((IF($X$1=1,'X1'!B393,(IF($X$1=2,'X2'!B393,(IF($X$1=3,'X3'!B393,(IF($X$1=4,'X4'!B393,(IF($X$1=5,'X5'!B393,'X6'!B393))))))))))="","",(IF($X$1=1,'X1'!B393,(IF($X$1=2,'X2'!B393,(IF($X$1=3,'X3'!B393,(IF($X$1=4,'X4'!B393,(IF($X$1=5,'X5'!B393,'X6'!B393)))))))))))</f>
        <v>PXD UN Equity</v>
      </c>
      <c r="C434" s="155" t="str">
        <f ca="1"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>Pioneer Natural Resources Co</v>
      </c>
      <c r="D434" s="155" t="str">
        <f ca="1"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>Energy</v>
      </c>
      <c r="E434" s="170">
        <f ca="1"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>144.9</v>
      </c>
      <c r="F434" s="170">
        <f ca="1"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>203</v>
      </c>
      <c r="G434" s="139">
        <f ca="1"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>40.096618357487927</v>
      </c>
      <c r="H434" s="170">
        <f ca="1"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>24699.956696099998</v>
      </c>
      <c r="I434" s="171">
        <f ca="1"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>40</v>
      </c>
      <c r="J434" s="171">
        <f ca="1"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>0</v>
      </c>
      <c r="K434" s="171">
        <f ca="1"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>43</v>
      </c>
      <c r="L434" s="172">
        <f ca="1"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>17.188612099644129</v>
      </c>
      <c r="M434" s="172">
        <f ca="1"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>13.330266789328427</v>
      </c>
      <c r="N434" s="156">
        <f ca="1"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>8.7144951405154316</v>
      </c>
      <c r="O434" s="172">
        <f ca="1"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>6.6290380420631498</v>
      </c>
      <c r="P434" s="172">
        <f ca="1"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>5.3782166048237485</v>
      </c>
      <c r="Q434" s="156">
        <f ca="1"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>-37.681276652775551</v>
      </c>
      <c r="R434" s="156">
        <f ca="1"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>0.23740510697032438</v>
      </c>
      <c r="S434" s="156">
        <f ca="1"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>65.491803278688536</v>
      </c>
    </row>
    <row r="435" spans="2:19" ht="14.1" customHeight="1" x14ac:dyDescent="0.2">
      <c r="B435" s="155" t="str">
        <f>IF((IF($X$1=1,'X1'!B394,(IF($X$1=2,'X2'!B394,(IF($X$1=3,'X3'!B394,(IF($X$1=4,'X4'!B394,(IF($X$1=5,'X5'!B394,'X6'!B394))))))))))="","",(IF($X$1=1,'X1'!B394,(IF($X$1=2,'X2'!B394,(IF($X$1=3,'X3'!B394,(IF($X$1=4,'X4'!B394,(IF($X$1=5,'X5'!B394,'X6'!B394)))))))))))</f>
        <v>PYPL UW Equity</v>
      </c>
      <c r="C435" s="155" t="str">
        <f ca="1"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>PayPal Holdings Inc</v>
      </c>
      <c r="D435" s="155" t="str">
        <f ca="1"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>Information Technology</v>
      </c>
      <c r="E435" s="170">
        <f ca="1"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>91.12</v>
      </c>
      <c r="F435" s="170">
        <f ca="1"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>100</v>
      </c>
      <c r="G435" s="139">
        <f ca="1"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>9.7453906935908599</v>
      </c>
      <c r="H435" s="170">
        <f ca="1"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>107339.36</v>
      </c>
      <c r="I435" s="171">
        <f ca="1"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>39</v>
      </c>
      <c r="J435" s="171">
        <f ca="1"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>1</v>
      </c>
      <c r="K435" s="171">
        <f ca="1"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>48</v>
      </c>
      <c r="L435" s="172">
        <f ca="1"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>31.584055459272097</v>
      </c>
      <c r="M435" s="172">
        <f ca="1"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>26.153846153846157</v>
      </c>
      <c r="N435" s="156">
        <f ca="1"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>99.762762917658492</v>
      </c>
      <c r="O435" s="172">
        <f ca="1"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>21.190934191119222</v>
      </c>
      <c r="P435" s="172">
        <f ca="1"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>17.837208699345091</v>
      </c>
      <c r="Q435" s="156">
        <f ca="1"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>99.213212678229183</v>
      </c>
      <c r="R435" s="156">
        <f ca="1"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>1.5364354697102723E-2</v>
      </c>
      <c r="S435" s="156">
        <f ca="1"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>21.27272727272727</v>
      </c>
    </row>
    <row r="436" spans="2:19" ht="14.1" customHeight="1" x14ac:dyDescent="0.2">
      <c r="B436" s="155" t="str">
        <f>IF((IF($X$1=1,'X1'!B395,(IF($X$1=2,'X2'!B395,(IF($X$1=3,'X3'!B395,(IF($X$1=4,'X4'!B395,(IF($X$1=5,'X5'!B395,'X6'!B395))))))))))="","",(IF($X$1=1,'X1'!B395,(IF($X$1=2,'X2'!B395,(IF($X$1=3,'X3'!B395,(IF($X$1=4,'X4'!B395,(IF($X$1=5,'X5'!B395,'X6'!B395)))))))))))</f>
        <v>QCOM UW Equity</v>
      </c>
      <c r="C436" s="155" t="str">
        <f ca="1"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>QUALCOMM Inc</v>
      </c>
      <c r="D436" s="155" t="str">
        <f ca="1"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>Information Technology</v>
      </c>
      <c r="E436" s="170">
        <f ca="1"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>55.27</v>
      </c>
      <c r="F436" s="170">
        <f ca="1"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>70</v>
      </c>
      <c r="G436" s="139">
        <f ca="1"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>26.650986068391536</v>
      </c>
      <c r="H436" s="170">
        <f ca="1"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>66996.226128220005</v>
      </c>
      <c r="I436" s="171">
        <f ca="1"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>16</v>
      </c>
      <c r="J436" s="171">
        <f ca="1"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>0</v>
      </c>
      <c r="K436" s="171">
        <f ca="1"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>30</v>
      </c>
      <c r="L436" s="172">
        <f ca="1"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>14.010139416983524</v>
      </c>
      <c r="M436" s="172">
        <f ca="1"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>11.587002096436057</v>
      </c>
      <c r="N436" s="156">
        <f ca="1"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>-11.388701732518991</v>
      </c>
      <c r="O436" s="172">
        <f ca="1"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>11.756307920792079</v>
      </c>
      <c r="P436" s="172">
        <f ca="1"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>9.3441912886019001</v>
      </c>
      <c r="Q436" s="156">
        <f ca="1"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>10.519519763173157</v>
      </c>
      <c r="R436" s="156">
        <f ca="1"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>4.5666726976660028</v>
      </c>
      <c r="S436" s="156">
        <f ca="1"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>7.9591836734693944</v>
      </c>
    </row>
    <row r="437" spans="2:19" ht="14.1" customHeight="1" x14ac:dyDescent="0.2">
      <c r="B437" s="155" t="str">
        <f>IF((IF($X$1=1,'X1'!B396,(IF($X$1=2,'X2'!B396,(IF($X$1=3,'X3'!B396,(IF($X$1=4,'X4'!B396,(IF($X$1=5,'X5'!B396,'X6'!B396))))))))))="","",(IF($X$1=1,'X1'!B396,(IF($X$1=2,'X2'!B396,(IF($X$1=3,'X3'!B396,(IF($X$1=4,'X4'!B396,(IF($X$1=5,'X5'!B396,'X6'!B396)))))))))))</f>
        <v>QRVO UW Equity</v>
      </c>
      <c r="C437" s="155" t="str">
        <f ca="1"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>Qorvo Inc</v>
      </c>
      <c r="D437" s="155" t="str">
        <f ca="1"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>Information Technology</v>
      </c>
      <c r="E437" s="170">
        <f ca="1"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>63.28</v>
      </c>
      <c r="F437" s="170">
        <f ca="1"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>70</v>
      </c>
      <c r="G437" s="139">
        <f ca="1"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>10.619469026548668</v>
      </c>
      <c r="H437" s="170">
        <f ca="1"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>7903.9904882400006</v>
      </c>
      <c r="I437" s="171">
        <f ca="1"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>11</v>
      </c>
      <c r="J437" s="171">
        <f ca="1"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>1</v>
      </c>
      <c r="K437" s="171">
        <f ca="1"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>26</v>
      </c>
      <c r="L437" s="172">
        <f ca="1"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>11.020550330895158</v>
      </c>
      <c r="M437" s="172">
        <f ca="1"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>10.01582779360557</v>
      </c>
      <c r="N437" s="156">
        <f ca="1"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>-30.297248058863779</v>
      </c>
      <c r="O437" s="172">
        <f ca="1"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>7.6941483385699323</v>
      </c>
      <c r="P437" s="172">
        <f ca="1"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>7.2392403475768168</v>
      </c>
      <c r="Q437" s="156">
        <f ca="1"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>-27.668313462474103</v>
      </c>
      <c r="R437" s="156">
        <f ca="1"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>0</v>
      </c>
      <c r="S437" s="156">
        <f ca="1"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>0.11834319526627229</v>
      </c>
    </row>
    <row r="438" spans="2:19" ht="14.1" customHeight="1" x14ac:dyDescent="0.2">
      <c r="B438" s="155" t="str">
        <f>IF((IF($X$1=1,'X1'!B397,(IF($X$1=2,'X2'!B397,(IF($X$1=3,'X3'!B397,(IF($X$1=4,'X4'!B397,(IF($X$1=5,'X5'!B397,'X6'!B397))))))))))="","",(IF($X$1=1,'X1'!B397,(IF($X$1=2,'X2'!B397,(IF($X$1=3,'X3'!B397,(IF($X$1=4,'X4'!B397,(IF($X$1=5,'X5'!B397,'X6'!B397)))))))))))</f>
        <v>RCL UN Equity</v>
      </c>
      <c r="C438" s="155" t="str">
        <f ca="1"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>Royal Caribbean Cruises Ltd</v>
      </c>
      <c r="D438" s="155" t="str">
        <f ca="1"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>Consumer Discretionary</v>
      </c>
      <c r="E438" s="170">
        <f ca="1"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>109.35</v>
      </c>
      <c r="F438" s="170">
        <f ca="1"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>140</v>
      </c>
      <c r="G438" s="139">
        <f ca="1"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>28.029263831732965</v>
      </c>
      <c r="H438" s="170">
        <f ca="1"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>22853.755902599998</v>
      </c>
      <c r="I438" s="171">
        <f ca="1"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>19</v>
      </c>
      <c r="J438" s="171">
        <f ca="1"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>0</v>
      </c>
      <c r="K438" s="171">
        <f ca="1"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>23</v>
      </c>
      <c r="L438" s="172">
        <f ca="1"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>10.994369595817414</v>
      </c>
      <c r="M438" s="172">
        <f ca="1"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>9.8531266894936014</v>
      </c>
      <c r="N438" s="156">
        <f ca="1"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>-30.462835913187604</v>
      </c>
      <c r="O438" s="172">
        <f ca="1"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>9.7137022955745422</v>
      </c>
      <c r="P438" s="172">
        <f ca="1"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>9.0514485625781216</v>
      </c>
      <c r="Q438" s="156">
        <f ca="1"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>-8.6827497150992805</v>
      </c>
      <c r="R438" s="156">
        <f ca="1"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>2.5093735711019667</v>
      </c>
      <c r="S438" s="156">
        <f ca="1"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>12.835820895522382</v>
      </c>
    </row>
    <row r="439" spans="2:19" ht="14.1" customHeight="1" x14ac:dyDescent="0.2">
      <c r="B439" s="155" t="str">
        <f>IF((IF($X$1=1,'X1'!B398,(IF($X$1=2,'X2'!B398,(IF($X$1=3,'X3'!B398,(IF($X$1=4,'X4'!B398,(IF($X$1=5,'X5'!B398,'X6'!B398))))))))))="","",(IF($X$1=1,'X1'!B398,(IF($X$1=2,'X2'!B398,(IF($X$1=3,'X3'!B398,(IF($X$1=4,'X4'!B398,(IF($X$1=5,'X5'!B398,'X6'!B398)))))))))))</f>
        <v>RE UN Equity</v>
      </c>
      <c r="C439" s="155" t="str">
        <f ca="1"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>Everest Re Group Ltd</v>
      </c>
      <c r="D439" s="155" t="str">
        <f ca="1"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>Financials</v>
      </c>
      <c r="E439" s="170">
        <f ca="1"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>216.69</v>
      </c>
      <c r="F439" s="170">
        <f ca="1"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>240</v>
      </c>
      <c r="G439" s="139">
        <f ca="1"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>10.757303059670509</v>
      </c>
      <c r="H439" s="170">
        <f ca="1"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>8808.0146866199993</v>
      </c>
      <c r="I439" s="171">
        <f ca="1"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>3</v>
      </c>
      <c r="J439" s="171">
        <f ca="1"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>0</v>
      </c>
      <c r="K439" s="171">
        <f ca="1"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>11</v>
      </c>
      <c r="L439" s="172">
        <f ca="1"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>9.0540258220866594</v>
      </c>
      <c r="M439" s="172">
        <f ca="1"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>8.4651144620673495</v>
      </c>
      <c r="N439" s="156">
        <f ca="1"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>-42.735117848303751</v>
      </c>
      <c r="O439" s="172" t="str">
        <f ca="1"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>NA</v>
      </c>
      <c r="P439" s="172" t="str">
        <f ca="1"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>NA</v>
      </c>
      <c r="Q439" s="156" t="str">
        <f ca="1"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6">
        <f ca="1"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>2.543264571507684</v>
      </c>
      <c r="S439" s="156">
        <f ca="1"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>-97.514836795252222</v>
      </c>
    </row>
    <row r="440" spans="2:19" ht="14.1" customHeight="1" x14ac:dyDescent="0.2">
      <c r="B440" s="155" t="str">
        <f>IF((IF($X$1=1,'X1'!B399,(IF($X$1=2,'X2'!B399,(IF($X$1=3,'X3'!B399,(IF($X$1=4,'X4'!B399,(IF($X$1=5,'X5'!B399,'X6'!B399))))))))))="","",(IF($X$1=1,'X1'!B399,(IF($X$1=2,'X2'!B399,(IF($X$1=3,'X3'!B399,(IF($X$1=4,'X4'!B399,(IF($X$1=5,'X5'!B399,'X6'!B399)))))))))))</f>
        <v>REG UW Equity</v>
      </c>
      <c r="C440" s="155" t="str">
        <f ca="1"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>Regency Centers Corp</v>
      </c>
      <c r="D440" s="155" t="str">
        <f ca="1"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>Real Estate</v>
      </c>
      <c r="E440" s="170">
        <f ca="1"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>61.69</v>
      </c>
      <c r="F440" s="170">
        <f ca="1"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>71</v>
      </c>
      <c r="G440" s="139">
        <f ca="1"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>15.091586967093541</v>
      </c>
      <c r="H440" s="170">
        <f ca="1"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>10463.174398179999</v>
      </c>
      <c r="I440" s="171">
        <f ca="1"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>13</v>
      </c>
      <c r="J440" s="171">
        <f ca="1"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>0</v>
      </c>
      <c r="K440" s="171">
        <f ca="1"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>18</v>
      </c>
      <c r="L440" s="172">
        <f ca="1"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>31.749871332990221</v>
      </c>
      <c r="M440" s="172">
        <f ca="1"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>34.794134235758598</v>
      </c>
      <c r="N440" s="156">
        <f ca="1"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>100.81151478273331</v>
      </c>
      <c r="O440" s="172">
        <f ca="1"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>18.126575191170492</v>
      </c>
      <c r="P440" s="172">
        <f ca="1"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>16.846054054054054</v>
      </c>
      <c r="Q440" s="156">
        <f ca="1"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>70.405572784983377</v>
      </c>
      <c r="R440" s="156">
        <f ca="1"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>3.7104879234884098</v>
      </c>
      <c r="S440" s="156">
        <f ca="1"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>4.1499104365298951</v>
      </c>
    </row>
    <row r="441" spans="2:19" ht="14.1" customHeight="1" x14ac:dyDescent="0.2">
      <c r="B441" s="155" t="str">
        <f>IF((IF($X$1=1,'X1'!B400,(IF($X$1=2,'X2'!B400,(IF($X$1=3,'X3'!B400,(IF($X$1=4,'X4'!B400,(IF($X$1=5,'X5'!B400,'X6'!B400))))))))))="","",(IF($X$1=1,'X1'!B400,(IF($X$1=2,'X2'!B400,(IF($X$1=3,'X3'!B400,(IF($X$1=4,'X4'!B400,(IF($X$1=5,'X5'!B400,'X6'!B400)))))))))))</f>
        <v>REGN UW Equity</v>
      </c>
      <c r="C441" s="155" t="str">
        <f ca="1"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>Regeneron Pharmaceuticals Inc</v>
      </c>
      <c r="D441" s="155" t="str">
        <f ca="1"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>Health Care</v>
      </c>
      <c r="E441" s="170">
        <f ca="1"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>418.84</v>
      </c>
      <c r="F441" s="170">
        <f ca="1"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>407.5</v>
      </c>
      <c r="G441" s="139">
        <f ca="1"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>-2.7074777958170149</v>
      </c>
      <c r="H441" s="170">
        <f ca="1"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>45332.964785759992</v>
      </c>
      <c r="I441" s="171">
        <f ca="1"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>10</v>
      </c>
      <c r="J441" s="171">
        <f ca="1"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>2</v>
      </c>
      <c r="K441" s="171">
        <f ca="1"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>25</v>
      </c>
      <c r="L441" s="172">
        <f ca="1"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>18.698214285714283</v>
      </c>
      <c r="M441" s="172">
        <f ca="1"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>16.669585290137704</v>
      </c>
      <c r="N441" s="156">
        <f ca="1"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>18.26242365098738</v>
      </c>
      <c r="O441" s="172">
        <f ca="1"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>12.614788423393641</v>
      </c>
      <c r="P441" s="172">
        <f ca="1"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>11.092612843551796</v>
      </c>
      <c r="Q441" s="156">
        <f ca="1"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>18.589983169951619</v>
      </c>
      <c r="R441" s="156">
        <f ca="1"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>0</v>
      </c>
      <c r="S441" s="156">
        <f ca="1"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>10.630975143403441</v>
      </c>
    </row>
    <row r="442" spans="2:19" ht="14.1" customHeight="1" x14ac:dyDescent="0.2">
      <c r="B442" s="155" t="str">
        <f>IF((IF($X$1=1,'X1'!B401,(IF($X$1=2,'X2'!B401,(IF($X$1=3,'X3'!B401,(IF($X$1=4,'X4'!B401,(IF($X$1=5,'X5'!B401,'X6'!B401))))))))))="","",(IF($X$1=1,'X1'!B401,(IF($X$1=2,'X2'!B401,(IF($X$1=3,'X3'!B401,(IF($X$1=4,'X4'!B401,(IF($X$1=5,'X5'!B401,'X6'!B401)))))))))))</f>
        <v>RF UN Equity</v>
      </c>
      <c r="C442" s="155" t="str">
        <f ca="1"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>Regions Financial Corp</v>
      </c>
      <c r="D442" s="155" t="str">
        <f ca="1"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>Financials</v>
      </c>
      <c r="E442" s="170">
        <f ca="1"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>15.7</v>
      </c>
      <c r="F442" s="170">
        <f ca="1"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>17</v>
      </c>
      <c r="G442" s="139">
        <f ca="1"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>8.2802547770700627</v>
      </c>
      <c r="H442" s="170">
        <f ca="1"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>16231.762767999999</v>
      </c>
      <c r="I442" s="171">
        <f ca="1"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>12</v>
      </c>
      <c r="J442" s="171">
        <f ca="1"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>2</v>
      </c>
      <c r="K442" s="171">
        <f ca="1"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>28</v>
      </c>
      <c r="L442" s="172">
        <f ca="1"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>9.9367088607594933</v>
      </c>
      <c r="M442" s="172">
        <f ca="1"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>9.2082111436950136</v>
      </c>
      <c r="N442" s="156">
        <f ca="1"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>-37.152326150979917</v>
      </c>
      <c r="O442" s="172" t="str">
        <f ca="1"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>NA</v>
      </c>
      <c r="P442" s="172" t="str">
        <f ca="1"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>NA</v>
      </c>
      <c r="Q442" s="156" t="str">
        <f ca="1"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6">
        <f ca="1"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>3.8598726114649686</v>
      </c>
      <c r="S442" s="156">
        <f ca="1"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>5.4285714285714342</v>
      </c>
    </row>
    <row r="443" spans="2:19" ht="14.1" customHeight="1" x14ac:dyDescent="0.2">
      <c r="B443" s="155" t="str">
        <f>IF((IF($X$1=1,'X1'!B402,(IF($X$1=2,'X2'!B402,(IF($X$1=3,'X3'!B402,(IF($X$1=4,'X4'!B402,(IF($X$1=5,'X5'!B402,'X6'!B402))))))))))="","",(IF($X$1=1,'X1'!B402,(IF($X$1=2,'X2'!B402,(IF($X$1=3,'X3'!B402,(IF($X$1=4,'X4'!B402,(IF($X$1=5,'X5'!B402,'X6'!B402)))))))))))</f>
        <v>RHI UN Equity</v>
      </c>
      <c r="C443" s="155" t="str">
        <f ca="1"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>Robert Half International Inc</v>
      </c>
      <c r="D443" s="155" t="str">
        <f ca="1"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>Industrials</v>
      </c>
      <c r="E443" s="170">
        <f ca="1"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>60.87</v>
      </c>
      <c r="F443" s="170">
        <f ca="1"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>64.5</v>
      </c>
      <c r="G443" s="139">
        <f ca="1"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>5.9635288319369151</v>
      </c>
      <c r="H443" s="170">
        <f ca="1"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>7394.18519784</v>
      </c>
      <c r="I443" s="171">
        <f ca="1"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>3</v>
      </c>
      <c r="J443" s="171">
        <f ca="1"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>5</v>
      </c>
      <c r="K443" s="171">
        <f ca="1"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>13</v>
      </c>
      <c r="L443" s="172">
        <f ca="1"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>15.619707467282524</v>
      </c>
      <c r="M443" s="172">
        <f ca="1"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>14.352746993633577</v>
      </c>
      <c r="N443" s="156">
        <f ca="1"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>-1.2085093488545584</v>
      </c>
      <c r="O443" s="172">
        <f ca="1"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>10.119638848920864</v>
      </c>
      <c r="P443" s="172">
        <f ca="1"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>9.4151927710843371</v>
      </c>
      <c r="Q443" s="156">
        <f ca="1"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>-4.8665930413864906</v>
      </c>
      <c r="R443" s="156">
        <f ca="1"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>2.0009857072449484</v>
      </c>
      <c r="S443" s="156">
        <f ca="1"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>39.846153846153847</v>
      </c>
    </row>
    <row r="444" spans="2:19" ht="14.1" customHeight="1" x14ac:dyDescent="0.2">
      <c r="B444" s="155" t="str">
        <f>IF((IF($X$1=1,'X1'!B403,(IF($X$1=2,'X2'!B403,(IF($X$1=3,'X3'!B403,(IF($X$1=4,'X4'!B403,(IF($X$1=5,'X5'!B403,'X6'!B403))))))))))="","",(IF($X$1=1,'X1'!B403,(IF($X$1=2,'X2'!B403,(IF($X$1=3,'X3'!B403,(IF($X$1=4,'X4'!B403,(IF($X$1=5,'X5'!B403,'X6'!B403)))))))))))</f>
        <v>RHT UN Equity</v>
      </c>
      <c r="C444" s="155" t="str">
        <f ca="1"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>Red Hat Inc</v>
      </c>
      <c r="D444" s="155" t="str">
        <f ca="1"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>Information Technology</v>
      </c>
      <c r="E444" s="170">
        <f ca="1"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>175.51</v>
      </c>
      <c r="F444" s="170">
        <f ca="1"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>190</v>
      </c>
      <c r="G444" s="139">
        <f ca="1"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>8.2559398324881794</v>
      </c>
      <c r="H444" s="170">
        <f ca="1"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>31023.229738679998</v>
      </c>
      <c r="I444" s="171">
        <f ca="1"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>9</v>
      </c>
      <c r="J444" s="171">
        <f ca="1"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>0</v>
      </c>
      <c r="K444" s="171">
        <f ca="1"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>25</v>
      </c>
      <c r="L444" s="172" t="str">
        <f ca="1"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>NA</v>
      </c>
      <c r="M444" s="172" t="str">
        <f ca="1"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>NA</v>
      </c>
      <c r="N444" s="156" t="str">
        <f ca="1"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2">
        <f ca="1"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>32.477456249092967</v>
      </c>
      <c r="P444" s="172">
        <f ca="1"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>27.876055823754101</v>
      </c>
      <c r="Q444" s="156">
        <f ca="1"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>205.31633672430951</v>
      </c>
      <c r="R444" s="156">
        <f ca="1"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>0</v>
      </c>
      <c r="S444" s="156">
        <f ca="1"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>10.989010989010985</v>
      </c>
    </row>
    <row r="445" spans="2:19" ht="14.1" customHeight="1" x14ac:dyDescent="0.2">
      <c r="B445" s="155" t="str">
        <f>IF((IF($X$1=1,'X1'!B404,(IF($X$1=2,'X2'!B404,(IF($X$1=3,'X3'!B404,(IF($X$1=4,'X4'!B404,(IF($X$1=5,'X5'!B404,'X6'!B404))))))))))="","",(IF($X$1=1,'X1'!B404,(IF($X$1=2,'X2'!B404,(IF($X$1=3,'X3'!B404,(IF($X$1=4,'X4'!B404,(IF($X$1=5,'X5'!B404,'X6'!B404)))))))))))</f>
        <v>RJF UN Equity</v>
      </c>
      <c r="C445" s="155" t="str">
        <f ca="1"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>Raymond James Financial Inc</v>
      </c>
      <c r="D445" s="155" t="str">
        <f ca="1"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>Financials</v>
      </c>
      <c r="E445" s="170">
        <f ca="1"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>81.260000000000005</v>
      </c>
      <c r="F445" s="170">
        <f ca="1"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>86</v>
      </c>
      <c r="G445" s="139">
        <f ca="1"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>5.8331282303716314</v>
      </c>
      <c r="H445" s="170">
        <f ca="1"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>11493.842802720001</v>
      </c>
      <c r="I445" s="171">
        <f ca="1"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>5</v>
      </c>
      <c r="J445" s="171">
        <f ca="1"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>0</v>
      </c>
      <c r="K445" s="171">
        <f ca="1"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>9</v>
      </c>
      <c r="L445" s="172">
        <f ca="1"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>11.593665287487516</v>
      </c>
      <c r="M445" s="172">
        <f ca="1"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>10.683670786221406</v>
      </c>
      <c r="N445" s="156">
        <f ca="1"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>-26.672411870681568</v>
      </c>
      <c r="O445" s="172">
        <f ca="1"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>7.2651081619110816</v>
      </c>
      <c r="P445" s="172">
        <f ca="1"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>6.978022944550669</v>
      </c>
      <c r="Q445" s="156">
        <f ca="1"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>-31.701664290209852</v>
      </c>
      <c r="R445" s="156">
        <f ca="1"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>1.5936500123061776</v>
      </c>
      <c r="S445" s="156">
        <f ca="1"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>6.7701863354037259</v>
      </c>
    </row>
    <row r="446" spans="2:19" ht="14.1" customHeight="1" x14ac:dyDescent="0.2">
      <c r="B446" s="155" t="str">
        <f>IF((IF($X$1=1,'X1'!B405,(IF($X$1=2,'X2'!B405,(IF($X$1=3,'X3'!B405,(IF($X$1=4,'X4'!B405,(IF($X$1=5,'X5'!B405,'X6'!B405))))))))))="","",(IF($X$1=1,'X1'!B405,(IF($X$1=2,'X2'!B405,(IF($X$1=3,'X3'!B405,(IF($X$1=4,'X4'!B405,(IF($X$1=5,'X5'!B405,'X6'!B405)))))))))))</f>
        <v>RL UN Equity</v>
      </c>
      <c r="C446" s="155" t="str">
        <f ca="1"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>Ralph Lauren Corp</v>
      </c>
      <c r="D446" s="155" t="str">
        <f ca="1"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>Consumer Discretionary</v>
      </c>
      <c r="E446" s="170">
        <f ca="1"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>111.57</v>
      </c>
      <c r="F446" s="170">
        <f ca="1"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>125.5</v>
      </c>
      <c r="G446" s="139">
        <f ca="1"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>12.485435152818859</v>
      </c>
      <c r="H446" s="170">
        <f ca="1"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>8974.4842839299999</v>
      </c>
      <c r="I446" s="171">
        <f ca="1"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>8</v>
      </c>
      <c r="J446" s="171">
        <f ca="1"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>1</v>
      </c>
      <c r="K446" s="171">
        <f ca="1"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>22</v>
      </c>
      <c r="L446" s="172">
        <f ca="1"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>16.429097334707699</v>
      </c>
      <c r="M446" s="172">
        <f ca="1"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>15.241803278688524</v>
      </c>
      <c r="N446" s="156">
        <f ca="1"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>3.9107178638416062</v>
      </c>
      <c r="O446" s="172">
        <f ca="1"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>8.2393023477733554</v>
      </c>
      <c r="P446" s="172">
        <f ca="1"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>7.7241393905056155</v>
      </c>
      <c r="Q446" s="156">
        <f ca="1"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>-22.543391616256294</v>
      </c>
      <c r="R446" s="156">
        <f ca="1"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>2.1869678228914582</v>
      </c>
      <c r="S446" s="156">
        <f ca="1"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>5.0246305418719368</v>
      </c>
    </row>
    <row r="447" spans="2:19" ht="14.1" customHeight="1" x14ac:dyDescent="0.2">
      <c r="B447" s="155" t="str">
        <f>IF((IF($X$1=1,'X1'!B406,(IF($X$1=2,'X2'!B406,(IF($X$1=3,'X3'!B406,(IF($X$1=4,'X4'!B406,(IF($X$1=5,'X5'!B406,'X6'!B406))))))))))="","",(IF($X$1=1,'X1'!B406,(IF($X$1=2,'X2'!B406,(IF($X$1=3,'X3'!B406,(IF($X$1=4,'X4'!B406,(IF($X$1=5,'X5'!B406,'X6'!B406)))))))))))</f>
        <v>RMD UN Equity</v>
      </c>
      <c r="C447" s="155" t="str">
        <f ca="1"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>ResMed Inc</v>
      </c>
      <c r="D447" s="155" t="str">
        <f ca="1"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>Health Care</v>
      </c>
      <c r="E447" s="170">
        <f ca="1"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>117.84</v>
      </c>
      <c r="F447" s="170">
        <f ca="1"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>122</v>
      </c>
      <c r="G447" s="139">
        <f ca="1"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>3.5302104548540436</v>
      </c>
      <c r="H447" s="170">
        <f ca="1"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>16792.170422160001</v>
      </c>
      <c r="I447" s="171">
        <f ca="1"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>6</v>
      </c>
      <c r="J447" s="171">
        <f ca="1"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>2</v>
      </c>
      <c r="K447" s="171">
        <f ca="1"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>12</v>
      </c>
      <c r="L447" s="172">
        <f ca="1"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>31.499599037690459</v>
      </c>
      <c r="M447" s="172">
        <f ca="1"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>28.063824720171471</v>
      </c>
      <c r="N447" s="156">
        <f ca="1"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>99.228593132431172</v>
      </c>
      <c r="O447" s="172">
        <f ca="1"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>21.39717668738999</v>
      </c>
      <c r="P447" s="172">
        <f ca="1"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>18.896973007157847</v>
      </c>
      <c r="Q447" s="156">
        <f ca="1"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>101.15207152712769</v>
      </c>
      <c r="R447" s="156">
        <f ca="1"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>1.25</v>
      </c>
      <c r="S447" s="156">
        <f ca="1"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>-4.1999999999999922</v>
      </c>
    </row>
    <row r="448" spans="2:19" ht="14.1" customHeight="1" x14ac:dyDescent="0.2">
      <c r="B448" s="155" t="str">
        <f>IF((IF($X$1=1,'X1'!B407,(IF($X$1=2,'X2'!B407,(IF($X$1=3,'X3'!B407,(IF($X$1=4,'X4'!B407,(IF($X$1=5,'X5'!B407,'X6'!B407))))))))))="","",(IF($X$1=1,'X1'!B407,(IF($X$1=2,'X2'!B407,(IF($X$1=3,'X3'!B407,(IF($X$1=4,'X4'!B407,(IF($X$1=5,'X5'!B407,'X6'!B407)))))))))))</f>
        <v>ROK UN Equity</v>
      </c>
      <c r="C448" s="155" t="str">
        <f ca="1"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>Rockwell Automation Inc</v>
      </c>
      <c r="D448" s="155" t="str">
        <f ca="1"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>Industrials</v>
      </c>
      <c r="E448" s="170">
        <f ca="1"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>164.75</v>
      </c>
      <c r="F448" s="170">
        <f ca="1"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>165</v>
      </c>
      <c r="G448" s="139">
        <f ca="1"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>0.15174506828528056</v>
      </c>
      <c r="H448" s="170">
        <f ca="1"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>19814.823038250001</v>
      </c>
      <c r="I448" s="171">
        <f ca="1"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>6</v>
      </c>
      <c r="J448" s="171">
        <f ca="1"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>6</v>
      </c>
      <c r="K448" s="171">
        <f ca="1"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>26</v>
      </c>
      <c r="L448" s="172">
        <f ca="1"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>18.399597945052488</v>
      </c>
      <c r="M448" s="172">
        <f ca="1"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>17.026663910706905</v>
      </c>
      <c r="N448" s="156">
        <f ca="1"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>16.373735691333714</v>
      </c>
      <c r="O448" s="172">
        <f ca="1"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>12.920061297645926</v>
      </c>
      <c r="P448" s="172">
        <f ca="1"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>12.268117747413953</v>
      </c>
      <c r="Q448" s="156">
        <f ca="1"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>21.459813705728603</v>
      </c>
      <c r="R448" s="156">
        <f ca="1"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>2.3229135053110772</v>
      </c>
      <c r="S448" s="156">
        <f ca="1"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>1.8367346938775526</v>
      </c>
    </row>
    <row r="449" spans="2:19" ht="14.1" customHeight="1" x14ac:dyDescent="0.2">
      <c r="B449" s="155" t="str">
        <f>IF((IF($X$1=1,'X1'!B408,(IF($X$1=2,'X2'!B408,(IF($X$1=3,'X3'!B408,(IF($X$1=4,'X4'!B408,(IF($X$1=5,'X5'!B408,'X6'!B408))))))))))="","",(IF($X$1=1,'X1'!B408,(IF($X$1=2,'X2'!B408,(IF($X$1=3,'X3'!B408,(IF($X$1=4,'X4'!B408,(IF($X$1=5,'X5'!B408,'X6'!B408)))))))))))</f>
        <v>ROL UN Equity</v>
      </c>
      <c r="C449" s="155" t="str">
        <f ca="1"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>Rollins Inc</v>
      </c>
      <c r="D449" s="155" t="str">
        <f ca="1"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>Industrials</v>
      </c>
      <c r="E449" s="170">
        <f ca="1"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>38.68</v>
      </c>
      <c r="F449" s="170">
        <f ca="1"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>39.833335876464844</v>
      </c>
      <c r="G449" s="139">
        <f ca="1"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>2.981737012577157</v>
      </c>
      <c r="H449" s="170">
        <f ca="1"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>12660.67540256</v>
      </c>
      <c r="I449" s="171">
        <f ca="1"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>3</v>
      </c>
      <c r="J449" s="171">
        <f ca="1"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>0</v>
      </c>
      <c r="K449" s="171">
        <f ca="1"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>6</v>
      </c>
      <c r="L449" s="172" t="str">
        <f ca="1"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>NA</v>
      </c>
      <c r="M449" s="172" t="str">
        <f ca="1"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>NA</v>
      </c>
      <c r="N449" s="156" t="str">
        <f ca="1"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2">
        <f ca="1"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>30.368094430992738</v>
      </c>
      <c r="P449" s="172">
        <f ca="1"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>28.613001987073755</v>
      </c>
      <c r="Q449" s="156">
        <f ca="1"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>185.48650097027081</v>
      </c>
      <c r="R449" s="156">
        <f ca="1"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>1.6416752843846949</v>
      </c>
      <c r="S449" s="156">
        <f ca="1"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>21.281541623151316</v>
      </c>
    </row>
    <row r="450" spans="2:19" ht="14.1" customHeight="1" x14ac:dyDescent="0.2">
      <c r="B450" s="155" t="str">
        <f>IF((IF($X$1=1,'X1'!B409,(IF($X$1=2,'X2'!B409,(IF($X$1=3,'X3'!B409,(IF($X$1=4,'X4'!B409,(IF($X$1=5,'X5'!B409,'X6'!B409))))))))))="","",(IF($X$1=1,'X1'!B409,(IF($X$1=2,'X2'!B409,(IF($X$1=3,'X3'!B409,(IF($X$1=4,'X4'!B409,(IF($X$1=5,'X5'!B409,'X6'!B409)))))))))))</f>
        <v>ROP UN Equity</v>
      </c>
      <c r="C450" s="155" t="str">
        <f ca="1"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>Roper Technologies Inc</v>
      </c>
      <c r="D450" s="155" t="str">
        <f ca="1"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>Industrials</v>
      </c>
      <c r="E450" s="170">
        <f ca="1"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>282.04000000000002</v>
      </c>
      <c r="F450" s="170">
        <f ca="1"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>314.5</v>
      </c>
      <c r="G450" s="139">
        <f ca="1"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>11.509005814778028</v>
      </c>
      <c r="H450" s="170">
        <f ca="1"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>29171.63806216</v>
      </c>
      <c r="I450" s="171">
        <f ca="1"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>8</v>
      </c>
      <c r="J450" s="171">
        <f ca="1"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>1</v>
      </c>
      <c r="K450" s="171">
        <f ca="1"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>14</v>
      </c>
      <c r="L450" s="172">
        <f ca="1"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>23.140794223826717</v>
      </c>
      <c r="M450" s="172">
        <f ca="1"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>21.909422822962789</v>
      </c>
      <c r="N450" s="156">
        <f ca="1"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>46.360843249581649</v>
      </c>
      <c r="O450" s="172">
        <f ca="1"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>18.099014356698717</v>
      </c>
      <c r="P450" s="172">
        <f ca="1"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>16.697209716378254</v>
      </c>
      <c r="Q450" s="156">
        <f ca="1"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>70.146476969305937</v>
      </c>
      <c r="R450" s="156">
        <f ca="1"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>0.64458941994043395</v>
      </c>
      <c r="S450" s="156">
        <f ca="1"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>15.962962962962965</v>
      </c>
    </row>
    <row r="451" spans="2:19" ht="14.1" customHeight="1" x14ac:dyDescent="0.2">
      <c r="B451" s="155" t="str">
        <f>IF((IF($X$1=1,'X1'!B410,(IF($X$1=2,'X2'!B410,(IF($X$1=3,'X3'!B410,(IF($X$1=4,'X4'!B410,(IF($X$1=5,'X5'!B410,'X6'!B410))))))))))="","",(IF($X$1=1,'X1'!B410,(IF($X$1=2,'X2'!B410,(IF($X$1=3,'X3'!B410,(IF($X$1=4,'X4'!B410,(IF($X$1=5,'X5'!B410,'X6'!B410)))))))))))</f>
        <v>ROST UW Equity</v>
      </c>
      <c r="C451" s="155" t="str">
        <f ca="1"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>Ross Stores Inc</v>
      </c>
      <c r="D451" s="155" t="str">
        <f ca="1"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>Consumer Discretionary</v>
      </c>
      <c r="E451" s="170">
        <f ca="1"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>93.01</v>
      </c>
      <c r="F451" s="170">
        <f ca="1"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>95</v>
      </c>
      <c r="G451" s="139">
        <f ca="1"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>2.1395548865713376</v>
      </c>
      <c r="H451" s="170">
        <f ca="1"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>34468.466148200001</v>
      </c>
      <c r="I451" s="171">
        <f ca="1"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>16</v>
      </c>
      <c r="J451" s="171">
        <f ca="1"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>1</v>
      </c>
      <c r="K451" s="171">
        <f ca="1"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>28</v>
      </c>
      <c r="L451" s="172">
        <f ca="1"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>22.03506278133144</v>
      </c>
      <c r="M451" s="172">
        <f ca="1"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>20.600221483942416</v>
      </c>
      <c r="N451" s="156">
        <f ca="1"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>39.3673155095289</v>
      </c>
      <c r="O451" s="172">
        <f ca="1"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>14.034185002916407</v>
      </c>
      <c r="P451" s="172">
        <f ca="1"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>13.212212367682136</v>
      </c>
      <c r="Q451" s="156">
        <f ca="1"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>31.933545568900556</v>
      </c>
      <c r="R451" s="156">
        <f ca="1"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>0.95043543704977962</v>
      </c>
      <c r="S451" s="156">
        <f ca="1"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>15.557002150445193</v>
      </c>
    </row>
    <row r="452" spans="2:19" ht="14.1" customHeight="1" x14ac:dyDescent="0.2">
      <c r="B452" s="155" t="str">
        <f>IF((IF($X$1=1,'X1'!B411,(IF($X$1=2,'X2'!B411,(IF($X$1=3,'X3'!B411,(IF($X$1=4,'X4'!B411,(IF($X$1=5,'X5'!B411,'X6'!B411))))))))))="","",(IF($X$1=1,'X1'!B411,(IF($X$1=2,'X2'!B411,(IF($X$1=3,'X3'!B411,(IF($X$1=4,'X4'!B411,(IF($X$1=5,'X5'!B411,'X6'!B411)))))))))))</f>
        <v>RSG UN Equity</v>
      </c>
      <c r="C452" s="155" t="str">
        <f ca="1"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>Republic Services Inc</v>
      </c>
      <c r="D452" s="155" t="str">
        <f ca="1"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>Industrials</v>
      </c>
      <c r="E452" s="170">
        <f ca="1"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>76.260000000000005</v>
      </c>
      <c r="F452" s="170">
        <f ca="1"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>76</v>
      </c>
      <c r="G452" s="139">
        <f ca="1"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>-0.34093889325991222</v>
      </c>
      <c r="H452" s="170">
        <f ca="1"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>24751.750905600002</v>
      </c>
      <c r="I452" s="171">
        <f ca="1"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>4</v>
      </c>
      <c r="J452" s="171">
        <f ca="1"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>1</v>
      </c>
      <c r="K452" s="171">
        <f ca="1"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>12</v>
      </c>
      <c r="L452" s="172">
        <f ca="1"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>23.356814701378255</v>
      </c>
      <c r="M452" s="172">
        <f ca="1"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>21.089601769911503</v>
      </c>
      <c r="N452" s="156">
        <f ca="1"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>47.727129080042332</v>
      </c>
      <c r="O452" s="172">
        <f ca="1"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>11.017588219721551</v>
      </c>
      <c r="P452" s="172">
        <f ca="1"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>10.500175271112035</v>
      </c>
      <c r="Q452" s="156">
        <f ca="1"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>3.5749120553810965</v>
      </c>
      <c r="R452" s="156">
        <f ca="1"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>1.9630212431156571</v>
      </c>
      <c r="S452" s="156">
        <f ca="1"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>27.868852459016402</v>
      </c>
    </row>
    <row r="453" spans="2:19" ht="14.1" customHeight="1" x14ac:dyDescent="0.2">
      <c r="B453" s="155" t="str">
        <f>IF((IF($X$1=1,'X1'!B412,(IF($X$1=2,'X2'!B412,(IF($X$1=3,'X3'!B412,(IF($X$1=4,'X4'!B412,(IF($X$1=5,'X5'!B412,'X6'!B412))))))))))="","",(IF($X$1=1,'X1'!B412,(IF($X$1=2,'X2'!B412,(IF($X$1=3,'X3'!B412,(IF($X$1=4,'X4'!B412,(IF($X$1=5,'X5'!B412,'X6'!B412)))))))))))</f>
        <v>RTN UN Equity</v>
      </c>
      <c r="C453" s="155" t="str">
        <f ca="1"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>Raytheon Co</v>
      </c>
      <c r="D453" s="155" t="str">
        <f ca="1"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>Industrials</v>
      </c>
      <c r="E453" s="170">
        <f ca="1"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>165.41</v>
      </c>
      <c r="F453" s="170">
        <f ca="1"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>205</v>
      </c>
      <c r="G453" s="139">
        <f ca="1"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>23.934465872680001</v>
      </c>
      <c r="H453" s="170">
        <f ca="1"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>47071.881569999998</v>
      </c>
      <c r="I453" s="171">
        <f ca="1"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>15</v>
      </c>
      <c r="J453" s="171">
        <f ca="1"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>0</v>
      </c>
      <c r="K453" s="171">
        <f ca="1"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>21</v>
      </c>
      <c r="L453" s="172">
        <f ca="1"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>14.027306648575305</v>
      </c>
      <c r="M453" s="172">
        <f ca="1"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>12.192083732586422</v>
      </c>
      <c r="N453" s="156">
        <f ca="1"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>-11.280122464766507</v>
      </c>
      <c r="O453" s="172">
        <f ca="1"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>9.6652820167510036</v>
      </c>
      <c r="P453" s="172">
        <f ca="1"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>9.1033476626436673</v>
      </c>
      <c r="Q453" s="156">
        <f ca="1"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>-9.1379424506444309</v>
      </c>
      <c r="R453" s="156">
        <f ca="1"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>2.2429115531104529</v>
      </c>
      <c r="S453" s="156">
        <f ca="1"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>45.670103092783513</v>
      </c>
    </row>
    <row r="454" spans="2:19" ht="14.1" customHeight="1" x14ac:dyDescent="0.2">
      <c r="B454" s="155" t="str">
        <f>IF((IF($X$1=1,'X1'!B413,(IF($X$1=2,'X2'!B413,(IF($X$1=3,'X3'!B413,(IF($X$1=4,'X4'!B413,(IF($X$1=5,'X5'!B413,'X6'!B413))))))))))="","",(IF($X$1=1,'X1'!B413,(IF($X$1=2,'X2'!B413,(IF($X$1=3,'X3'!B413,(IF($X$1=4,'X4'!B413,(IF($X$1=5,'X5'!B413,'X6'!B413)))))))))))</f>
        <v>SBAC UW Equity</v>
      </c>
      <c r="C454" s="155" t="str">
        <f ca="1"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>SBA Communications Corp</v>
      </c>
      <c r="D454" s="155" t="str">
        <f ca="1"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>Real Estate</v>
      </c>
      <c r="E454" s="170">
        <f ca="1"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>173.05</v>
      </c>
      <c r="F454" s="170">
        <f ca="1"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>185</v>
      </c>
      <c r="G454" s="139">
        <f ca="1"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>6.9055186362322996</v>
      </c>
      <c r="H454" s="170">
        <f ca="1"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>19610.276922500001</v>
      </c>
      <c r="I454" s="171">
        <f ca="1"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>13</v>
      </c>
      <c r="J454" s="171">
        <f ca="1"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>1</v>
      </c>
      <c r="K454" s="171">
        <f ca="1"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>18</v>
      </c>
      <c r="L454" s="172" t="str">
        <f ca="1"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>NA</v>
      </c>
      <c r="M454" s="172" t="str">
        <f ca="1"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>NA</v>
      </c>
      <c r="N454" s="156" t="str">
        <f ca="1"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2">
        <f ca="1"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>20.834383200789201</v>
      </c>
      <c r="P454" s="172">
        <f ca="1"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>19.255331800810737</v>
      </c>
      <c r="Q454" s="156">
        <f ca="1"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>95.861323251050678</v>
      </c>
      <c r="R454" s="156">
        <f ca="1"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>0</v>
      </c>
      <c r="S454" s="156">
        <f ca="1"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>174.29033077719936</v>
      </c>
    </row>
    <row r="455" spans="2:19" ht="14.1" customHeight="1" x14ac:dyDescent="0.2">
      <c r="B455" s="155" t="str">
        <f>IF((IF($X$1=1,'X1'!B414,(IF($X$1=2,'X2'!B414,(IF($X$1=3,'X3'!B414,(IF($X$1=4,'X4'!B414,(IF($X$1=5,'X5'!B414,'X6'!B414))))))))))="","",(IF($X$1=1,'X1'!B414,(IF($X$1=2,'X2'!B414,(IF($X$1=3,'X3'!B414,(IF($X$1=4,'X4'!B414,(IF($X$1=5,'X5'!B414,'X6'!B414)))))))))))</f>
        <v>SBUX UW Equity</v>
      </c>
      <c r="C455" s="155" t="str">
        <f ca="1"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>Starbucks Corp</v>
      </c>
      <c r="D455" s="155" t="str">
        <f ca="1"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>Consumer Discretionary</v>
      </c>
      <c r="E455" s="170">
        <f ca="1"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>64.7</v>
      </c>
      <c r="F455" s="170">
        <f ca="1"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>70</v>
      </c>
      <c r="G455" s="139">
        <f ca="1"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>8.1916537867078745</v>
      </c>
      <c r="H455" s="170">
        <f ca="1"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>80266.819999999992</v>
      </c>
      <c r="I455" s="171">
        <f ca="1"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>19</v>
      </c>
      <c r="J455" s="171">
        <f ca="1"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>1</v>
      </c>
      <c r="K455" s="171">
        <f ca="1"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>35</v>
      </c>
      <c r="L455" s="172">
        <f ca="1"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>24.396681749622925</v>
      </c>
      <c r="M455" s="172">
        <f ca="1"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>21.423841059602651</v>
      </c>
      <c r="N455" s="156">
        <f ca="1"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>54.304077847506683</v>
      </c>
      <c r="O455" s="172">
        <f ca="1"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>14.120791886045495</v>
      </c>
      <c r="P455" s="172">
        <f ca="1"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>12.858914679813495</v>
      </c>
      <c r="Q455" s="156">
        <f ca="1"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>32.747725598557942</v>
      </c>
      <c r="R455" s="156">
        <f ca="1"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>2.2967542503863987</v>
      </c>
      <c r="S455" s="156">
        <f ca="1"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>12.068965517241391</v>
      </c>
    </row>
    <row r="456" spans="2:19" ht="14.1" customHeight="1" x14ac:dyDescent="0.2">
      <c r="B456" s="155" t="str">
        <f>IF((IF($X$1=1,'X1'!B415,(IF($X$1=2,'X2'!B415,(IF($X$1=3,'X3'!B415,(IF($X$1=4,'X4'!B415,(IF($X$1=5,'X5'!B415,'X6'!B415))))))))))="","",(IF($X$1=1,'X1'!B415,(IF($X$1=2,'X2'!B415,(IF($X$1=3,'X3'!B415,(IF($X$1=4,'X4'!B415,(IF($X$1=5,'X5'!B415,'X6'!B415)))))))))))</f>
        <v>SCG UN Equity</v>
      </c>
      <c r="C456" s="155" t="str">
        <f ca="1"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>SCANA Corp</v>
      </c>
      <c r="D456" s="155" t="str">
        <f ca="1"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>Utilities</v>
      </c>
      <c r="E456" s="170">
        <f ca="1"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>47.78</v>
      </c>
      <c r="F456" s="170">
        <f ca="1"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>56</v>
      </c>
      <c r="G456" s="139">
        <f ca="1"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>17.203850983675185</v>
      </c>
      <c r="H456" s="170">
        <f ca="1"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>6814.3474305400005</v>
      </c>
      <c r="I456" s="171">
        <f ca="1"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>1</v>
      </c>
      <c r="J456" s="171">
        <f ca="1"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>0</v>
      </c>
      <c r="K456" s="171">
        <f ca="1"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>1</v>
      </c>
      <c r="L456" s="172">
        <f ca="1"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>19.028275587415372</v>
      </c>
      <c r="M456" s="172">
        <f ca="1"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>16.55005195704884</v>
      </c>
      <c r="N456" s="156">
        <f ca="1"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>20.349994629484126</v>
      </c>
      <c r="O456" s="172">
        <f ca="1"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>12.119527658613682</v>
      </c>
      <c r="P456" s="172">
        <f ca="1"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>10.975471653361055</v>
      </c>
      <c r="Q456" s="156">
        <f ca="1"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>13.934101217062512</v>
      </c>
      <c r="R456" s="156">
        <f ca="1"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>0.77019673503557962</v>
      </c>
      <c r="S456" s="156">
        <f ca="1"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>-36.336633663366335</v>
      </c>
    </row>
    <row r="457" spans="2:19" ht="14.1" customHeight="1" x14ac:dyDescent="0.2">
      <c r="B457" s="155" t="str">
        <f>IF((IF($X$1=1,'X1'!B416,(IF($X$1=2,'X2'!B416,(IF($X$1=3,'X3'!B416,(IF($X$1=4,'X4'!B416,(IF($X$1=5,'X5'!B416,'X6'!B416))))))))))="","",(IF($X$1=1,'X1'!B416,(IF($X$1=2,'X2'!B416,(IF($X$1=3,'X3'!B416,(IF($X$1=4,'X4'!B416,(IF($X$1=5,'X5'!B416,'X6'!B416)))))))))))</f>
        <v>SCHW UN Equity</v>
      </c>
      <c r="C457" s="155" t="str">
        <f ca="1"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>Charles Schwab Corp/The</v>
      </c>
      <c r="D457" s="155" t="str">
        <f ca="1"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>Financials</v>
      </c>
      <c r="E457" s="170">
        <f ca="1"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>47.98</v>
      </c>
      <c r="F457" s="170">
        <f ca="1"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>53</v>
      </c>
      <c r="G457" s="139">
        <f ca="1"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>10.462692788661943</v>
      </c>
      <c r="H457" s="170">
        <f ca="1"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>64794.725391979991</v>
      </c>
      <c r="I457" s="171">
        <f ca="1"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>14</v>
      </c>
      <c r="J457" s="171">
        <f ca="1"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>0</v>
      </c>
      <c r="K457" s="171">
        <f ca="1"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>21</v>
      </c>
      <c r="L457" s="172">
        <f ca="1"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>16.811492641906096</v>
      </c>
      <c r="M457" s="172">
        <f ca="1"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>15.383135620391149</v>
      </c>
      <c r="N457" s="156">
        <f ca="1"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>6.3292908425777172</v>
      </c>
      <c r="O457" s="172">
        <f ca="1"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>9.2153902862098871</v>
      </c>
      <c r="P457" s="172">
        <f ca="1"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>8.9892935702199654</v>
      </c>
      <c r="Q457" s="156">
        <f ca="1"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>-13.367316020971687</v>
      </c>
      <c r="R457" s="156">
        <f ca="1"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>1.2546894539391413</v>
      </c>
      <c r="S457" s="156">
        <f ca="1"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>21.594087533137138</v>
      </c>
    </row>
    <row r="458" spans="2:19" ht="14.1" customHeight="1" x14ac:dyDescent="0.2">
      <c r="B458" s="155" t="str">
        <f>IF((IF($X$1=1,'X1'!B417,(IF($X$1=2,'X2'!B417,(IF($X$1=3,'X3'!B417,(IF($X$1=4,'X4'!B417,(IF($X$1=5,'X5'!B417,'X6'!B417))))))))))="","",(IF($X$1=1,'X1'!B417,(IF($X$1=2,'X2'!B417,(IF($X$1=3,'X3'!B417,(IF($X$1=4,'X4'!B417,(IF($X$1=5,'X5'!B417,'X6'!B417)))))))))))</f>
        <v>SEE UN Equity</v>
      </c>
      <c r="C458" s="155" t="str">
        <f ca="1"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>Sealed Air Corp</v>
      </c>
      <c r="D458" s="155" t="str">
        <f ca="1"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>Materials</v>
      </c>
      <c r="E458" s="170">
        <f ca="1"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>37.74</v>
      </c>
      <c r="F458" s="170">
        <f ca="1"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>40.5</v>
      </c>
      <c r="G458" s="139">
        <f ca="1"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>7.3131955484896594</v>
      </c>
      <c r="H458" s="170">
        <f ca="1"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>5922.354179760001</v>
      </c>
      <c r="I458" s="171">
        <f ca="1"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>12</v>
      </c>
      <c r="J458" s="171">
        <f ca="1"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>0</v>
      </c>
      <c r="K458" s="171">
        <f ca="1"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>18</v>
      </c>
      <c r="L458" s="172">
        <f ca="1"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>13.803950256035113</v>
      </c>
      <c r="M458" s="172">
        <f ca="1"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>12.11168164313222</v>
      </c>
      <c r="N458" s="156">
        <f ca="1"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>-12.692806473844609</v>
      </c>
      <c r="O458" s="172">
        <f ca="1"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>10.124989233900729</v>
      </c>
      <c r="P458" s="172">
        <f ca="1"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>9.6049846466347226</v>
      </c>
      <c r="Q458" s="156">
        <f ca="1"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>-4.8162947689605833</v>
      </c>
      <c r="R458" s="156">
        <f ca="1"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>1.9024907260201376</v>
      </c>
      <c r="S458" s="156">
        <f ca="1"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>15.172413793103463</v>
      </c>
    </row>
    <row r="459" spans="2:19" ht="14.1" customHeight="1" x14ac:dyDescent="0.2">
      <c r="B459" s="155" t="str">
        <f>IF((IF($X$1=1,'X1'!B418,(IF($X$1=2,'X2'!B418,(IF($X$1=3,'X3'!B418,(IF($X$1=4,'X4'!B418,(IF($X$1=5,'X5'!B418,'X6'!B418))))))))))="","",(IF($X$1=1,'X1'!B418,(IF($X$1=2,'X2'!B418,(IF($X$1=3,'X3'!B418,(IF($X$1=4,'X4'!B418,(IF($X$1=5,'X5'!B418,'X6'!B418)))))))))))</f>
        <v>SHW UN Equity</v>
      </c>
      <c r="C459" s="155" t="str">
        <f ca="1"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>Sherwin-Williams Co/The</v>
      </c>
      <c r="D459" s="155" t="str">
        <f ca="1"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>Materials</v>
      </c>
      <c r="E459" s="170">
        <f ca="1"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>398.53</v>
      </c>
      <c r="F459" s="170">
        <f ca="1"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>448</v>
      </c>
      <c r="G459" s="139">
        <f ca="1"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>12.413118209419615</v>
      </c>
      <c r="H459" s="170">
        <f ca="1"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>37312.89611401</v>
      </c>
      <c r="I459" s="171">
        <f ca="1"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>19</v>
      </c>
      <c r="J459" s="171">
        <f ca="1"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>0</v>
      </c>
      <c r="K459" s="171">
        <f ca="1"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>30</v>
      </c>
      <c r="L459" s="172">
        <f ca="1"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>18.616807586303544</v>
      </c>
      <c r="M459" s="172">
        <f ca="1"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>16.227452257828087</v>
      </c>
      <c r="N459" s="156">
        <f ca="1"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>17.747542741685951</v>
      </c>
      <c r="O459" s="172">
        <f ca="1"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>14.582294954683976</v>
      </c>
      <c r="P459" s="172">
        <f ca="1"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>12.957361856951318</v>
      </c>
      <c r="Q459" s="156">
        <f ca="1"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>37.086255846217476</v>
      </c>
      <c r="R459" s="156">
        <f ca="1"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>1.0508619175469851</v>
      </c>
      <c r="S459" s="156">
        <f ca="1"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>15.759493670886068</v>
      </c>
    </row>
    <row r="460" spans="2:19" ht="14.1" customHeight="1" x14ac:dyDescent="0.2">
      <c r="B460" s="155" t="str">
        <f>IF((IF($X$1=1,'X1'!B419,(IF($X$1=2,'X2'!B419,(IF($X$1=3,'X3'!B419,(IF($X$1=4,'X4'!B419,(IF($X$1=5,'X5'!B419,'X6'!B419))))))))))="","",(IF($X$1=1,'X1'!B419,(IF($X$1=2,'X2'!B419,(IF($X$1=3,'X3'!B419,(IF($X$1=4,'X4'!B419,(IF($X$1=5,'X5'!B419,'X6'!B419)))))))))))</f>
        <v>SIVB UW Equity</v>
      </c>
      <c r="C460" s="155" t="str">
        <f ca="1"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>SVB Financial Group</v>
      </c>
      <c r="D460" s="155" t="str">
        <f ca="1"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>Financials</v>
      </c>
      <c r="E460" s="170">
        <f ca="1"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>230.99</v>
      </c>
      <c r="F460" s="170">
        <f ca="1"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>272.5</v>
      </c>
      <c r="G460" s="139">
        <f ca="1"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>17.970474912333856</v>
      </c>
      <c r="H460" s="170">
        <f ca="1"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>12300.41476546</v>
      </c>
      <c r="I460" s="171">
        <f ca="1"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>17</v>
      </c>
      <c r="J460" s="171">
        <f ca="1"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>1</v>
      </c>
      <c r="K460" s="171">
        <f ca="1"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>21</v>
      </c>
      <c r="L460" s="172">
        <f ca="1"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>11.361467709409277</v>
      </c>
      <c r="M460" s="172">
        <f ca="1"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>10.057473766708757</v>
      </c>
      <c r="N460" s="156">
        <f ca="1"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>-28.141014590161685</v>
      </c>
      <c r="O460" s="172" t="str">
        <f ca="1"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>NA</v>
      </c>
      <c r="P460" s="172" t="str">
        <f ca="1"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>NA</v>
      </c>
      <c r="Q460" s="156" t="str">
        <f ca="1"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6">
        <f ca="1"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>9.9571410017749683E-3</v>
      </c>
      <c r="S460" s="156">
        <f ca="1"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>65.483889115533387</v>
      </c>
    </row>
    <row r="461" spans="2:19" ht="14.1" customHeight="1" x14ac:dyDescent="0.2">
      <c r="B461" s="155" t="str">
        <f>IF((IF($X$1=1,'X1'!B420,(IF($X$1=2,'X2'!B420,(IF($X$1=3,'X3'!B420,(IF($X$1=4,'X4'!B420,(IF($X$1=5,'X5'!B420,'X6'!B420))))))))))="","",(IF($X$1=1,'X1'!B420,(IF($X$1=2,'X2'!B420,(IF($X$1=3,'X3'!B420,(IF($X$1=4,'X4'!B420,(IF($X$1=5,'X5'!B420,'X6'!B420)))))))))))</f>
        <v>SJM UN Equity</v>
      </c>
      <c r="C461" s="155" t="str">
        <f ca="1"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>JM Smucker Co/The</v>
      </c>
      <c r="D461" s="155" t="str">
        <f ca="1"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>Consumer Staples</v>
      </c>
      <c r="E461" s="170">
        <f ca="1"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>104.79</v>
      </c>
      <c r="F461" s="170">
        <f ca="1"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>103</v>
      </c>
      <c r="G461" s="139">
        <f ca="1"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>-1.7081782612844765</v>
      </c>
      <c r="H461" s="170">
        <f ca="1"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>11920.71475707</v>
      </c>
      <c r="I461" s="171">
        <f ca="1"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>3</v>
      </c>
      <c r="J461" s="171">
        <f ca="1"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>5</v>
      </c>
      <c r="K461" s="171">
        <f ca="1"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>17</v>
      </c>
      <c r="L461" s="172">
        <f ca="1"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>13.113502690526843</v>
      </c>
      <c r="M461" s="172">
        <f ca="1"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>12.724954462659383</v>
      </c>
      <c r="N461" s="156">
        <f ca="1"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>-17.059747682948036</v>
      </c>
      <c r="O461" s="172">
        <f ca="1"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>10.90838035687052</v>
      </c>
      <c r="P461" s="172">
        <f ca="1"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>10.86295925986863</v>
      </c>
      <c r="Q461" s="156">
        <f ca="1"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>2.5482631586375648</v>
      </c>
      <c r="R461" s="156">
        <f ca="1"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>3.2006870884626397</v>
      </c>
      <c r="S461" s="156">
        <f ca="1"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>-19.160000000000004</v>
      </c>
    </row>
    <row r="462" spans="2:19" ht="14.1" customHeight="1" x14ac:dyDescent="0.2">
      <c r="B462" s="155" t="str">
        <f>IF((IF($X$1=1,'X1'!B421,(IF($X$1=2,'X2'!B421,(IF($X$1=3,'X3'!B421,(IF($X$1=4,'X4'!B421,(IF($X$1=5,'X5'!B421,'X6'!B421))))))))))="","",(IF($X$1=1,'X1'!B421,(IF($X$1=2,'X2'!B421,(IF($X$1=3,'X3'!B421,(IF($X$1=4,'X4'!B421,(IF($X$1=5,'X5'!B421,'X6'!B421)))))))))))</f>
        <v>SLB UN Equity</v>
      </c>
      <c r="C462" s="155" t="str">
        <f ca="1"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>Schlumberger Ltd</v>
      </c>
      <c r="D462" s="155" t="str">
        <f ca="1"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>Energy</v>
      </c>
      <c r="E462" s="170">
        <f ca="1"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>44.73</v>
      </c>
      <c r="F462" s="170">
        <f ca="1"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>54</v>
      </c>
      <c r="G462" s="139">
        <f ca="1"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>20.724346076458765</v>
      </c>
      <c r="H462" s="170">
        <f ca="1"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>61861.59</v>
      </c>
      <c r="I462" s="171">
        <f ca="1"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>21</v>
      </c>
      <c r="J462" s="171">
        <f ca="1"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>0</v>
      </c>
      <c r="K462" s="171">
        <f ca="1"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>34</v>
      </c>
      <c r="L462" s="172">
        <f ca="1"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>26.25</v>
      </c>
      <c r="M462" s="172">
        <f ca="1"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>18.43775762572135</v>
      </c>
      <c r="N462" s="156">
        <f ca="1"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>66.025940948287129</v>
      </c>
      <c r="O462" s="172">
        <f ca="1"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>10.699010788921074</v>
      </c>
      <c r="P462" s="172">
        <f ca="1"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>9.0709756772754861</v>
      </c>
      <c r="Q462" s="156">
        <f ca="1"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>0.5800071161200071</v>
      </c>
      <c r="R462" s="156">
        <f ca="1"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>4.5293986139056566</v>
      </c>
      <c r="S462" s="156">
        <f ca="1"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>-16.842105263157894</v>
      </c>
    </row>
    <row r="463" spans="2:19" ht="14.1" customHeight="1" x14ac:dyDescent="0.2">
      <c r="B463" s="155" t="str">
        <f>IF((IF($X$1=1,'X1'!B422,(IF($X$1=2,'X2'!B422,(IF($X$1=3,'X3'!B422,(IF($X$1=4,'X4'!B422,(IF($X$1=5,'X5'!B422,'X6'!B422))))))))))="","",(IF($X$1=1,'X1'!B422,(IF($X$1=2,'X2'!B422,(IF($X$1=3,'X3'!B422,(IF($X$1=4,'X4'!B422,(IF($X$1=5,'X5'!B422,'X6'!B422)))))))))))</f>
        <v>SLG UN Equity</v>
      </c>
      <c r="C463" s="155" t="str">
        <f ca="1"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>SL Green Realty Corp</v>
      </c>
      <c r="D463" s="155" t="str">
        <f ca="1"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>Real Estate</v>
      </c>
      <c r="E463" s="170">
        <f ca="1"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>89.24</v>
      </c>
      <c r="F463" s="170">
        <f ca="1"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>100.5</v>
      </c>
      <c r="G463" s="139">
        <f ca="1"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>12.617660242043938</v>
      </c>
      <c r="H463" s="170">
        <f ca="1"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>7700.8450582799996</v>
      </c>
      <c r="I463" s="171">
        <f ca="1"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>11</v>
      </c>
      <c r="J463" s="171">
        <f ca="1"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>1</v>
      </c>
      <c r="K463" s="171">
        <f ca="1"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>21</v>
      </c>
      <c r="L463" s="172" t="str">
        <f ca="1"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>NA</v>
      </c>
      <c r="M463" s="172" t="str">
        <f ca="1"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>NA</v>
      </c>
      <c r="N463" s="156" t="str">
        <f ca="1"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2">
        <f ca="1"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>13.93779105976896</v>
      </c>
      <c r="P463" s="172">
        <f ca="1"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>13.994020171457388</v>
      </c>
      <c r="Q463" s="156">
        <f ca="1"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>31.027358662559568</v>
      </c>
      <c r="R463" s="156">
        <f ca="1"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>3.8435679067682655</v>
      </c>
      <c r="S463" s="156">
        <f ca="1"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>154.5664152643098</v>
      </c>
    </row>
    <row r="464" spans="2:19" ht="14.1" customHeight="1" x14ac:dyDescent="0.2">
      <c r="B464" s="155" t="str">
        <f>IF((IF($X$1=1,'X1'!B423,(IF($X$1=2,'X2'!B423,(IF($X$1=3,'X3'!B423,(IF($X$1=4,'X4'!B423,(IF($X$1=5,'X5'!B423,'X6'!B423))))))))))="","",(IF($X$1=1,'X1'!B423,(IF($X$1=2,'X2'!B423,(IF($X$1=3,'X3'!B423,(IF($X$1=4,'X4'!B423,(IF($X$1=5,'X5'!B423,'X6'!B423)))))))))))</f>
        <v>SNA UN Equity</v>
      </c>
      <c r="C464" s="155" t="str">
        <f ca="1"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>Snap-on Inc</v>
      </c>
      <c r="D464" s="155" t="str">
        <f ca="1"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>Industrials</v>
      </c>
      <c r="E464" s="170">
        <f ca="1"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>167.76</v>
      </c>
      <c r="F464" s="170">
        <f ca="1"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>177.5</v>
      </c>
      <c r="G464" s="139">
        <f ca="1"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>5.8059132093466914</v>
      </c>
      <c r="H464" s="170">
        <f ca="1"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>9341.1722253600001</v>
      </c>
      <c r="I464" s="171">
        <f ca="1"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>6</v>
      </c>
      <c r="J464" s="171">
        <f ca="1"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>1</v>
      </c>
      <c r="K464" s="171">
        <f ca="1"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>10</v>
      </c>
      <c r="L464" s="172">
        <f ca="1"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>13.275302682598717</v>
      </c>
      <c r="M464" s="172">
        <f ca="1"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>12.5334329473291</v>
      </c>
      <c r="N464" s="156">
        <f ca="1"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>-16.036395457075336</v>
      </c>
      <c r="O464" s="172">
        <f ca="1"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>9.3224972972972964</v>
      </c>
      <c r="P464" s="172">
        <f ca="1"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>8.8557740693196401</v>
      </c>
      <c r="Q464" s="156">
        <f ca="1"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>-12.360416958068299</v>
      </c>
      <c r="R464" s="156">
        <f ca="1"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>2.2728898426323321</v>
      </c>
      <c r="S464" s="156">
        <f ca="1"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>12.304832713754646</v>
      </c>
    </row>
    <row r="465" spans="2:19" ht="14.1" customHeight="1" x14ac:dyDescent="0.2">
      <c r="B465" s="155" t="str">
        <f>IF((IF($X$1=1,'X1'!B424,(IF($X$1=2,'X2'!B424,(IF($X$1=3,'X3'!B424,(IF($X$1=4,'X4'!B424,(IF($X$1=5,'X5'!B424,'X6'!B424))))))))))="","",(IF($X$1=1,'X1'!B424,(IF($X$1=2,'X2'!B424,(IF($X$1=3,'X3'!B424,(IF($X$1=4,'X4'!B424,(IF($X$1=5,'X5'!B424,'X6'!B424)))))))))))</f>
        <v>SNPS UW Equity</v>
      </c>
      <c r="C465" s="155" t="str">
        <f ca="1"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>Synopsys Inc</v>
      </c>
      <c r="D465" s="155" t="str">
        <f ca="1"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>Information Technology</v>
      </c>
      <c r="E465" s="170">
        <f ca="1"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>91.49</v>
      </c>
      <c r="F465" s="170">
        <f ca="1"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>115</v>
      </c>
      <c r="G465" s="139">
        <f ca="1"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>25.696797464203748</v>
      </c>
      <c r="H465" s="170">
        <f ca="1"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>13679.128447880001</v>
      </c>
      <c r="I465" s="171">
        <f ca="1"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>8</v>
      </c>
      <c r="J465" s="171">
        <f ca="1"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>0</v>
      </c>
      <c r="K465" s="171">
        <f ca="1"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>9</v>
      </c>
      <c r="L465" s="172">
        <f ca="1"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>21.58801321378008</v>
      </c>
      <c r="M465" s="172">
        <f ca="1"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>18.949875724937861</v>
      </c>
      <c r="N465" s="156">
        <f ca="1"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>36.539817410357877</v>
      </c>
      <c r="O465" s="172">
        <f ca="1"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>15.438137931034483</v>
      </c>
      <c r="P465" s="172">
        <f ca="1"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>13.408827484583199</v>
      </c>
      <c r="Q465" s="156">
        <f ca="1"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>45.131924212189453</v>
      </c>
      <c r="R465" s="156" t="str">
        <f ca="1"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6">
        <f ca="1"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>-12.181818181818192</v>
      </c>
    </row>
    <row r="466" spans="2:19" ht="14.1" customHeight="1" x14ac:dyDescent="0.2">
      <c r="B466" s="155" t="str">
        <f>IF((IF($X$1=1,'X1'!B425,(IF($X$1=2,'X2'!B425,(IF($X$1=3,'X3'!B425,(IF($X$1=4,'X4'!B425,(IF($X$1=5,'X5'!B425,'X6'!B425))))))))))="","",(IF($X$1=1,'X1'!B425,(IF($X$1=2,'X2'!B425,(IF($X$1=3,'X3'!B425,(IF($X$1=4,'X4'!B425,(IF($X$1=5,'X5'!B425,'X6'!B425)))))))))))</f>
        <v>SO UN Equity</v>
      </c>
      <c r="C466" s="155" t="str">
        <f ca="1"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>Southern Co/The</v>
      </c>
      <c r="D466" s="155" t="str">
        <f ca="1"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>Utilities</v>
      </c>
      <c r="E466" s="170">
        <f ca="1"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>47.22</v>
      </c>
      <c r="F466" s="170">
        <f ca="1"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>46</v>
      </c>
      <c r="G466" s="139">
        <f ca="1"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>-2.5836509953409581</v>
      </c>
      <c r="H466" s="170">
        <f ca="1"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>47887.505839259997</v>
      </c>
      <c r="I466" s="171">
        <f ca="1"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>3</v>
      </c>
      <c r="J466" s="171">
        <f ca="1"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>7</v>
      </c>
      <c r="K466" s="171">
        <f ca="1"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>22</v>
      </c>
      <c r="L466" s="172">
        <f ca="1"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>15.646123260437374</v>
      </c>
      <c r="M466" s="172">
        <f ca="1"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>15.139467778134016</v>
      </c>
      <c r="N466" s="156">
        <f ca="1"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>-1.0414347997334317</v>
      </c>
      <c r="O466" s="172">
        <f ca="1"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>11.093331639060629</v>
      </c>
      <c r="P466" s="172">
        <f ca="1"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>10.828380809258926</v>
      </c>
      <c r="Q466" s="156">
        <f ca="1"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>4.2869660766755135</v>
      </c>
      <c r="R466" s="156">
        <f ca="1"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>5.2265988987717069</v>
      </c>
      <c r="S466" s="156">
        <f ca="1"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>-54.117647058823536</v>
      </c>
    </row>
    <row r="467" spans="2:19" ht="14.1" customHeight="1" x14ac:dyDescent="0.2">
      <c r="B467" s="155" t="str">
        <f>IF((IF($X$1=1,'X1'!B426,(IF($X$1=2,'X2'!B426,(IF($X$1=3,'X3'!B426,(IF($X$1=4,'X4'!B426,(IF($X$1=5,'X5'!B426,'X6'!B426))))))))))="","",(IF($X$1=1,'X1'!B426,(IF($X$1=2,'X2'!B426,(IF($X$1=3,'X3'!B426,(IF($X$1=4,'X4'!B426,(IF($X$1=5,'X5'!B426,'X6'!B426)))))))))))</f>
        <v>SPG UN Equity</v>
      </c>
      <c r="C467" s="155" t="str">
        <f ca="1"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>Simon Property Group Inc</v>
      </c>
      <c r="D467" s="155" t="str">
        <f ca="1"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>Real Estate</v>
      </c>
      <c r="E467" s="170">
        <f ca="1"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>173.96</v>
      </c>
      <c r="F467" s="170">
        <f ca="1"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>191</v>
      </c>
      <c r="G467" s="139">
        <f ca="1"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>9.7953552540813948</v>
      </c>
      <c r="H467" s="170">
        <f ca="1"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>53806.596033400005</v>
      </c>
      <c r="I467" s="171">
        <f ca="1"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>15</v>
      </c>
      <c r="J467" s="171">
        <f ca="1"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>0</v>
      </c>
      <c r="K467" s="171">
        <f ca="1"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>22</v>
      </c>
      <c r="L467" s="172">
        <f ca="1"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>24.388055516612926</v>
      </c>
      <c r="M467" s="172">
        <f ca="1"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>24.262203626220366</v>
      </c>
      <c r="N467" s="156">
        <f ca="1"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>54.249518668370513</v>
      </c>
      <c r="O467" s="172">
        <f ca="1"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>17.805008266360506</v>
      </c>
      <c r="P467" s="172">
        <f ca="1"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>17.292776761819805</v>
      </c>
      <c r="Q467" s="156">
        <f ca="1"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>67.382564001854689</v>
      </c>
      <c r="R467" s="156">
        <f ca="1"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>4.7522418946884333</v>
      </c>
      <c r="S467" s="156">
        <f ca="1"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>2.1962972576421982</v>
      </c>
    </row>
    <row r="468" spans="2:19" ht="14.1" customHeight="1" x14ac:dyDescent="0.2">
      <c r="B468" s="155" t="str">
        <f>IF((IF($X$1=1,'X1'!B427,(IF($X$1=2,'X2'!B427,(IF($X$1=3,'X3'!B427,(IF($X$1=4,'X4'!B427,(IF($X$1=5,'X5'!B427,'X6'!B427))))))))))="","",(IF($X$1=1,'X1'!B427,(IF($X$1=2,'X2'!B427,(IF($X$1=3,'X3'!B427,(IF($X$1=4,'X4'!B427,(IF($X$1=5,'X5'!B427,'X6'!B427)))))))))))</f>
        <v>SPGI UN Equity</v>
      </c>
      <c r="C468" s="155" t="str">
        <f ca="1"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>S&amp;P Global Inc</v>
      </c>
      <c r="D468" s="155" t="str">
        <f ca="1"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>Financials</v>
      </c>
      <c r="E468" s="170">
        <f ca="1"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>188.64</v>
      </c>
      <c r="F468" s="170">
        <f ca="1"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>206</v>
      </c>
      <c r="G468" s="139">
        <f ca="1"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>9.2027141645462329</v>
      </c>
      <c r="H468" s="170">
        <f ca="1"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>47329.775999999998</v>
      </c>
      <c r="I468" s="171">
        <f ca="1"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>11</v>
      </c>
      <c r="J468" s="171">
        <f ca="1"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>0</v>
      </c>
      <c r="K468" s="171">
        <f ca="1"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>17</v>
      </c>
      <c r="L468" s="172">
        <f ca="1"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>20.479861035718162</v>
      </c>
      <c r="M468" s="172">
        <f ca="1"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>18.495930973624866</v>
      </c>
      <c r="N468" s="156">
        <f ca="1"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>29.530979007438862</v>
      </c>
      <c r="O468" s="172">
        <f ca="1"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>15.128176357520422</v>
      </c>
      <c r="P468" s="172">
        <f ca="1"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>13.969155182803977</v>
      </c>
      <c r="Q468" s="156">
        <f ca="1"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>42.21801582525233</v>
      </c>
      <c r="R468" s="156">
        <f ca="1"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>1.0846055979643767</v>
      </c>
      <c r="S468" s="156">
        <f ca="1"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>18.864864864864849</v>
      </c>
    </row>
    <row r="469" spans="2:19" ht="14.1" customHeight="1" x14ac:dyDescent="0.2">
      <c r="B469" s="155" t="str">
        <f>IF((IF($X$1=1,'X1'!B428,(IF($X$1=2,'X2'!B428,(IF($X$1=3,'X3'!B428,(IF($X$1=4,'X4'!B428,(IF($X$1=5,'X5'!B428,'X6'!B428))))))))))="","",(IF($X$1=1,'X1'!B428,(IF($X$1=2,'X2'!B428,(IF($X$1=3,'X3'!B428,(IF($X$1=4,'X4'!B428,(IF($X$1=5,'X5'!B428,'X6'!B428)))))))))))</f>
        <v>SRCL UW Equity</v>
      </c>
      <c r="C469" s="155" t="str">
        <f ca="1"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>Stericycle Inc</v>
      </c>
      <c r="D469" s="155" t="str">
        <f ca="1"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>Industrials</v>
      </c>
      <c r="E469" s="170">
        <f ca="1"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>41.77</v>
      </c>
      <c r="F469" s="170">
        <f ca="1"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>64</v>
      </c>
      <c r="G469" s="139">
        <f ca="1"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>53.220014364376333</v>
      </c>
      <c r="H469" s="170">
        <f ca="1"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>3784.14709335</v>
      </c>
      <c r="I469" s="171">
        <f ca="1"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>6</v>
      </c>
      <c r="J469" s="171">
        <f ca="1"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>1</v>
      </c>
      <c r="K469" s="171">
        <f ca="1"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>13</v>
      </c>
      <c r="L469" s="172">
        <f ca="1"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>9.7822014051522252</v>
      </c>
      <c r="M469" s="172">
        <f ca="1"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>8.7568134171907754</v>
      </c>
      <c r="N469" s="156">
        <f ca="1"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>-38.129554558626481</v>
      </c>
      <c r="O469" s="172">
        <f ca="1"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>8.5276929057337227</v>
      </c>
      <c r="P469" s="172">
        <f ca="1"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>7.8994712678169545</v>
      </c>
      <c r="Q469" s="156">
        <f ca="1"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>-19.832269537389724</v>
      </c>
      <c r="R469" s="156" t="str">
        <f ca="1"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6">
        <f ca="1"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>-4.4999999999999929</v>
      </c>
    </row>
    <row r="470" spans="2:19" ht="14.1" customHeight="1" x14ac:dyDescent="0.2">
      <c r="B470" s="155" t="str">
        <f>IF((IF($X$1=1,'X1'!B429,(IF($X$1=2,'X2'!B429,(IF($X$1=3,'X3'!B429,(IF($X$1=4,'X4'!B429,(IF($X$1=5,'X5'!B429,'X6'!B429))))))))))="","",(IF($X$1=1,'X1'!B429,(IF($X$1=2,'X2'!B429,(IF($X$1=3,'X3'!B429,(IF($X$1=4,'X4'!B429,(IF($X$1=5,'X5'!B429,'X6'!B429)))))))))))</f>
        <v>SRE UN Equity</v>
      </c>
      <c r="C470" s="155" t="str">
        <f ca="1"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>Sempra Energy</v>
      </c>
      <c r="D470" s="155" t="str">
        <f ca="1"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>Utilities</v>
      </c>
      <c r="E470" s="170">
        <f ca="1"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>112.67</v>
      </c>
      <c r="F470" s="170">
        <f ca="1"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>126</v>
      </c>
      <c r="G470" s="139">
        <f ca="1"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>11.831010916836782</v>
      </c>
      <c r="H470" s="170">
        <f ca="1"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>30833.297212739999</v>
      </c>
      <c r="I470" s="171">
        <f ca="1"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>10</v>
      </c>
      <c r="J470" s="171">
        <f ca="1"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>0</v>
      </c>
      <c r="K470" s="171">
        <f ca="1"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>13</v>
      </c>
      <c r="L470" s="172">
        <f ca="1"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>18.613910457624318</v>
      </c>
      <c r="M470" s="172">
        <f ca="1"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>15.622573488630062</v>
      </c>
      <c r="N470" s="156">
        <f ca="1"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>17.729218988732921</v>
      </c>
      <c r="O470" s="172">
        <f ca="1"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>13.985597843907053</v>
      </c>
      <c r="P470" s="172">
        <f ca="1"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>12.919783308621055</v>
      </c>
      <c r="Q470" s="156">
        <f ca="1"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>31.47678401446101</v>
      </c>
      <c r="R470" s="156">
        <f ca="1"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>3.4596609567764269</v>
      </c>
      <c r="S470" s="156">
        <f ca="1"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>-5.4545454545454595</v>
      </c>
    </row>
    <row r="471" spans="2:19" ht="14.1" customHeight="1" x14ac:dyDescent="0.2">
      <c r="B471" s="155" t="str">
        <f>IF((IF($X$1=1,'X1'!B430,(IF($X$1=2,'X2'!B430,(IF($X$1=3,'X3'!B430,(IF($X$1=4,'X4'!B430,(IF($X$1=5,'X5'!B430,'X6'!B430))))))))))="","",(IF($X$1=1,'X1'!B430,(IF($X$1=2,'X2'!B430,(IF($X$1=3,'X3'!B430,(IF($X$1=4,'X4'!B430,(IF($X$1=5,'X5'!B430,'X6'!B430)))))))))))</f>
        <v>STI UN Equity</v>
      </c>
      <c r="C471" s="155" t="str">
        <f ca="1"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>SunTrust Banks Inc</v>
      </c>
      <c r="D471" s="155" t="str">
        <f ca="1"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>Financials</v>
      </c>
      <c r="E471" s="170">
        <f ca="1"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>60.72</v>
      </c>
      <c r="F471" s="170">
        <f ca="1"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>68</v>
      </c>
      <c r="G471" s="139">
        <f ca="1"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>11.989459815546777</v>
      </c>
      <c r="H471" s="170">
        <f ca="1"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>27135.039359999999</v>
      </c>
      <c r="I471" s="171">
        <f ca="1"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>17</v>
      </c>
      <c r="J471" s="171">
        <f ca="1"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>1</v>
      </c>
      <c r="K471" s="171">
        <f ca="1"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>29</v>
      </c>
      <c r="L471" s="172">
        <f ca="1"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>10.347648261758691</v>
      </c>
      <c r="M471" s="172">
        <f ca="1"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>9.7260932244113398</v>
      </c>
      <c r="N471" s="156">
        <f ca="1"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>-34.553217551984972</v>
      </c>
      <c r="O471" s="172" t="str">
        <f ca="1"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>NA</v>
      </c>
      <c r="P471" s="172" t="str">
        <f ca="1"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>NA</v>
      </c>
      <c r="Q471" s="156" t="str">
        <f ca="1"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6">
        <f ca="1"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>3.5062582345191045</v>
      </c>
      <c r="S471" s="156">
        <f ca="1"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>1.8604651162790715</v>
      </c>
    </row>
    <row r="472" spans="2:19" ht="14.1" customHeight="1" x14ac:dyDescent="0.2">
      <c r="B472" s="155" t="str">
        <f>IF((IF($X$1=1,'X1'!B431,(IF($X$1=2,'X2'!B431,(IF($X$1=3,'X3'!B431,(IF($X$1=4,'X4'!B431,(IF($X$1=5,'X5'!B431,'X6'!B431))))))))))="","",(IF($X$1=1,'X1'!B431,(IF($X$1=2,'X2'!B431,(IF($X$1=3,'X3'!B431,(IF($X$1=4,'X4'!B431,(IF($X$1=5,'X5'!B431,'X6'!B431)))))))))))</f>
        <v>STT UN Equity</v>
      </c>
      <c r="C472" s="155" t="str">
        <f ca="1"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>State Street Corp</v>
      </c>
      <c r="D472" s="155" t="str">
        <f ca="1"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>Financials</v>
      </c>
      <c r="E472" s="170">
        <f ca="1"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>71.3</v>
      </c>
      <c r="F472" s="170">
        <f ca="1"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>80</v>
      </c>
      <c r="G472" s="139">
        <f ca="1"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>12.201963534361848</v>
      </c>
      <c r="H472" s="170">
        <f ca="1"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>27090.201421199999</v>
      </c>
      <c r="I472" s="171">
        <f ca="1"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>15</v>
      </c>
      <c r="J472" s="171">
        <f ca="1"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>0</v>
      </c>
      <c r="K472" s="171">
        <f ca="1"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>23</v>
      </c>
      <c r="L472" s="172">
        <f ca="1"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>10.030951041080472</v>
      </c>
      <c r="M472" s="172">
        <f ca="1"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>9.0036620785452701</v>
      </c>
      <c r="N472" s="156">
        <f ca="1"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>-36.556263420891966</v>
      </c>
      <c r="O472" s="172" t="str">
        <f ca="1"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>NA</v>
      </c>
      <c r="P472" s="172" t="str">
        <f ca="1"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>NA</v>
      </c>
      <c r="Q472" s="156" t="str">
        <f ca="1"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6">
        <f ca="1"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>2.8106591865357644</v>
      </c>
      <c r="S472" s="156">
        <f ca="1"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>-14.259259259259263</v>
      </c>
    </row>
    <row r="473" spans="2:19" ht="14.1" customHeight="1" x14ac:dyDescent="0.2">
      <c r="B473" s="155" t="str">
        <f>IF((IF($X$1=1,'X1'!B432,(IF($X$1=2,'X2'!B432,(IF($X$1=3,'X3'!B432,(IF($X$1=4,'X4'!B432,(IF($X$1=5,'X5'!B432,'X6'!B432))))))))))="","",(IF($X$1=1,'X1'!B432,(IF($X$1=2,'X2'!B432,(IF($X$1=3,'X3'!B432,(IF($X$1=4,'X4'!B432,(IF($X$1=5,'X5'!B432,'X6'!B432)))))))))))</f>
        <v>STX UW Equity</v>
      </c>
      <c r="C473" s="155" t="str">
        <f ca="1"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>Seagate Technology PLC</v>
      </c>
      <c r="D473" s="155" t="str">
        <f ca="1"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>Information Technology</v>
      </c>
      <c r="E473" s="170">
        <f ca="1"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>40.229999999999997</v>
      </c>
      <c r="F473" s="170">
        <f ca="1"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>45</v>
      </c>
      <c r="G473" s="139">
        <f ca="1"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>11.856823266219241</v>
      </c>
      <c r="H473" s="170">
        <f ca="1"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>11513.883810509999</v>
      </c>
      <c r="I473" s="171">
        <f ca="1"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>5</v>
      </c>
      <c r="J473" s="171">
        <f ca="1"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>5</v>
      </c>
      <c r="K473" s="171">
        <f ca="1"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>27</v>
      </c>
      <c r="L473" s="172">
        <f ca="1"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>7.8758809710258406</v>
      </c>
      <c r="M473" s="172">
        <f ca="1"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>7.6468352024329969</v>
      </c>
      <c r="N473" s="156">
        <f ca="1"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>-50.186645751951446</v>
      </c>
      <c r="O473" s="172">
        <f ca="1"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>6.40252846975089</v>
      </c>
      <c r="P473" s="172">
        <f ca="1"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>6.3879651595006939</v>
      </c>
      <c r="Q473" s="156">
        <f ca="1"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>-39.810663644199828</v>
      </c>
      <c r="R473" s="156">
        <f ca="1"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>6.3211533681332348</v>
      </c>
      <c r="S473" s="156">
        <f ca="1"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>-13.378378378378375</v>
      </c>
    </row>
    <row r="474" spans="2:19" ht="14.1" customHeight="1" x14ac:dyDescent="0.2">
      <c r="B474" s="155" t="str">
        <f>IF((IF($X$1=1,'X1'!B433,(IF($X$1=2,'X2'!B433,(IF($X$1=3,'X3'!B433,(IF($X$1=4,'X4'!B433,(IF($X$1=5,'X5'!B433,'X6'!B433))))))))))="","",(IF($X$1=1,'X1'!B433,(IF($X$1=2,'X2'!B433,(IF($X$1=3,'X3'!B433,(IF($X$1=4,'X4'!B433,(IF($X$1=5,'X5'!B433,'X6'!B433)))))))))))</f>
        <v>STZ UN Equity</v>
      </c>
      <c r="C474" s="155" t="str">
        <f ca="1"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>Constellation Brands Inc</v>
      </c>
      <c r="D474" s="155" t="str">
        <f ca="1"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>Consumer Staples</v>
      </c>
      <c r="E474" s="170">
        <f ca="1"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>164.15</v>
      </c>
      <c r="F474" s="170">
        <f ca="1"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>210</v>
      </c>
      <c r="G474" s="139">
        <f ca="1"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>27.931769722814504</v>
      </c>
      <c r="H474" s="170">
        <f ca="1"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>31173.158219455003</v>
      </c>
      <c r="I474" s="171">
        <f ca="1"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>21</v>
      </c>
      <c r="J474" s="171">
        <f ca="1"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>0</v>
      </c>
      <c r="K474" s="171">
        <f ca="1"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>26</v>
      </c>
      <c r="L474" s="172">
        <f ca="1"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>17.795967042497832</v>
      </c>
      <c r="M474" s="172">
        <f ca="1"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>16.894812680115272</v>
      </c>
      <c r="N474" s="156">
        <f ca="1"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>12.555892316777495</v>
      </c>
      <c r="O474" s="172">
        <f ca="1"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>15.117945045019853</v>
      </c>
      <c r="P474" s="172">
        <f ca="1"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>13.958772660805753</v>
      </c>
      <c r="Q474" s="156">
        <f ca="1"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>42.121832588837613</v>
      </c>
      <c r="R474" s="156">
        <f ca="1"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>1.8032287541882424</v>
      </c>
      <c r="S474" s="156">
        <f ca="1"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>-7.7368421052631478</v>
      </c>
    </row>
    <row r="475" spans="2:19" ht="14.1" customHeight="1" x14ac:dyDescent="0.2">
      <c r="B475" s="155" t="str">
        <f>IF((IF($X$1=1,'X1'!B434,(IF($X$1=2,'X2'!B434,(IF($X$1=3,'X3'!B434,(IF($X$1=4,'X4'!B434,(IF($X$1=5,'X5'!B434,'X6'!B434))))))))))="","",(IF($X$1=1,'X1'!B434,(IF($X$1=2,'X2'!B434,(IF($X$1=3,'X3'!B434,(IF($X$1=4,'X4'!B434,(IF($X$1=5,'X5'!B434,'X6'!B434)))))))))))</f>
        <v>SWK UN Equity</v>
      </c>
      <c r="C475" s="155" t="str">
        <f ca="1"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>Stanley Black &amp; Decker Inc</v>
      </c>
      <c r="D475" s="155" t="str">
        <f ca="1"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>Industrials</v>
      </c>
      <c r="E475" s="170">
        <f ca="1"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>136.88</v>
      </c>
      <c r="F475" s="170">
        <f ca="1"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>144</v>
      </c>
      <c r="G475" s="139">
        <f ca="1"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>5.201636469900639</v>
      </c>
      <c r="H475" s="170">
        <f ca="1"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>20677.105666719999</v>
      </c>
      <c r="I475" s="171">
        <f ca="1"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>14</v>
      </c>
      <c r="J475" s="171">
        <f ca="1"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>0</v>
      </c>
      <c r="K475" s="171">
        <f ca="1"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>20</v>
      </c>
      <c r="L475" s="172">
        <f ca="1"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>15.529838892670751</v>
      </c>
      <c r="M475" s="172">
        <f ca="1"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>14.231648991474318</v>
      </c>
      <c r="N475" s="156">
        <f ca="1"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>-1.7769099073917327</v>
      </c>
      <c r="O475" s="172">
        <f ca="1"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>10.450394082793174</v>
      </c>
      <c r="P475" s="172">
        <f ca="1"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>9.8975341287384193</v>
      </c>
      <c r="Q475" s="156">
        <f ca="1"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>-1.7572061613377654</v>
      </c>
      <c r="R475" s="156">
        <f ca="1"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>1.9579193454120398</v>
      </c>
      <c r="S475" s="156">
        <f ca="1"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>-3.4403669724770722</v>
      </c>
    </row>
    <row r="476" spans="2:19" ht="14.1" customHeight="1" x14ac:dyDescent="0.2">
      <c r="B476" s="155" t="str">
        <f>IF((IF($X$1=1,'X1'!B435,(IF($X$1=2,'X2'!B435,(IF($X$1=3,'X3'!B435,(IF($X$1=4,'X4'!B435,(IF($X$1=5,'X5'!B435,'X6'!B435))))))))))="","",(IF($X$1=1,'X1'!B435,(IF($X$1=2,'X2'!B435,(IF($X$1=3,'X3'!B435,(IF($X$1=4,'X4'!B435,(IF($X$1=5,'X5'!B435,'X6'!B435)))))))))))</f>
        <v>SWKS UW Equity</v>
      </c>
      <c r="C476" s="155" t="str">
        <f ca="1"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>Skyworks Solutions Inc</v>
      </c>
      <c r="D476" s="155" t="str">
        <f ca="1"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>Information Technology</v>
      </c>
      <c r="E476" s="170">
        <f ca="1"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>70.069999999999993</v>
      </c>
      <c r="F476" s="170">
        <f ca="1"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>82</v>
      </c>
      <c r="G476" s="139">
        <f ca="1"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>17.025831311545602</v>
      </c>
      <c r="H476" s="170">
        <f ca="1"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>12439.666889649998</v>
      </c>
      <c r="I476" s="171">
        <f ca="1"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>14</v>
      </c>
      <c r="J476" s="171">
        <f ca="1"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>1</v>
      </c>
      <c r="K476" s="171">
        <f ca="1"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>29</v>
      </c>
      <c r="L476" s="172">
        <f ca="1"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>10.096541786743515</v>
      </c>
      <c r="M476" s="172">
        <f ca="1"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>9.1738675045823506</v>
      </c>
      <c r="N476" s="156">
        <f ca="1"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>-36.141415220274574</v>
      </c>
      <c r="O476" s="172">
        <f ca="1"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>7.1487992719055988</v>
      </c>
      <c r="P476" s="172">
        <f ca="1"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>6.6426379330456085</v>
      </c>
      <c r="Q476" s="156">
        <f ca="1"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>-32.795069018479985</v>
      </c>
      <c r="R476" s="156">
        <f ca="1"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>2.2263450834879408</v>
      </c>
      <c r="S476" s="156">
        <f ca="1"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>-7.8999999999999959</v>
      </c>
    </row>
    <row r="477" spans="2:19" ht="14.1" customHeight="1" x14ac:dyDescent="0.2">
      <c r="B477" s="155" t="str">
        <f>IF((IF($X$1=1,'X1'!B436,(IF($X$1=2,'X2'!B436,(IF($X$1=3,'X3'!B436,(IF($X$1=4,'X4'!B436,(IF($X$1=5,'X5'!B436,'X6'!B436))))))))))="","",(IF($X$1=1,'X1'!B436,(IF($X$1=2,'X2'!B436,(IF($X$1=3,'X3'!B436,(IF($X$1=4,'X4'!B436,(IF($X$1=5,'X5'!B436,'X6'!B436)))))))))))</f>
        <v>SYF UN Equity</v>
      </c>
      <c r="C477" s="155" t="str">
        <f ca="1"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>Synchrony Financial</v>
      </c>
      <c r="D477" s="155" t="str">
        <f ca="1"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>Financials</v>
      </c>
      <c r="E477" s="170">
        <f ca="1"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>26.28</v>
      </c>
      <c r="F477" s="170">
        <f ca="1"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>32</v>
      </c>
      <c r="G477" s="139">
        <f ca="1"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>21.765601217656005</v>
      </c>
      <c r="H477" s="170">
        <f ca="1"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>18888.269443920002</v>
      </c>
      <c r="I477" s="171">
        <f ca="1"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>14</v>
      </c>
      <c r="J477" s="171">
        <f ca="1"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>0</v>
      </c>
      <c r="K477" s="171">
        <f ca="1"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>24</v>
      </c>
      <c r="L477" s="172">
        <f ca="1"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>6.0441582336706539</v>
      </c>
      <c r="M477" s="172">
        <f ca="1"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>5.6177853783668237</v>
      </c>
      <c r="N477" s="156">
        <f ca="1"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>-61.771921600552091</v>
      </c>
      <c r="O477" s="172" t="str">
        <f ca="1"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>NA</v>
      </c>
      <c r="P477" s="172" t="str">
        <f ca="1"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>NA</v>
      </c>
      <c r="Q477" s="156" t="str">
        <f ca="1"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6">
        <f ca="1"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>3.4094368340943686</v>
      </c>
      <c r="S477" s="156">
        <f ca="1"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>32.571428571428584</v>
      </c>
    </row>
    <row r="478" spans="2:19" ht="14.1" customHeight="1" x14ac:dyDescent="0.2">
      <c r="B478" s="155" t="str">
        <f>IF((IF($X$1=1,'X1'!B437,(IF($X$1=2,'X2'!B437,(IF($X$1=3,'X3'!B437,(IF($X$1=4,'X4'!B437,(IF($X$1=5,'X5'!B437,'X6'!B437))))))))))="","",(IF($X$1=1,'X1'!B437,(IF($X$1=2,'X2'!B437,(IF($X$1=3,'X3'!B437,(IF($X$1=4,'X4'!B437,(IF($X$1=5,'X5'!B437,'X6'!B437)))))))))))</f>
        <v>SYK UN Equity</v>
      </c>
      <c r="C478" s="155" t="str">
        <f ca="1"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>Stryker Corp</v>
      </c>
      <c r="D478" s="155" t="str">
        <f ca="1"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>Health Care</v>
      </c>
      <c r="E478" s="170">
        <f ca="1"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>167.55</v>
      </c>
      <c r="F478" s="170">
        <f ca="1"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>187</v>
      </c>
      <c r="G478" s="139">
        <f ca="1"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>11.60847508206504</v>
      </c>
      <c r="H478" s="170">
        <f ca="1"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>62695.079769299999</v>
      </c>
      <c r="I478" s="171">
        <f ca="1"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>21</v>
      </c>
      <c r="J478" s="171">
        <f ca="1"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>0</v>
      </c>
      <c r="K478" s="171">
        <f ca="1"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>32</v>
      </c>
      <c r="L478" s="172">
        <f ca="1"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>20.925440239790184</v>
      </c>
      <c r="M478" s="172">
        <f ca="1"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>19.048431105047751</v>
      </c>
      <c r="N478" s="156">
        <f ca="1"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>32.349177354983482</v>
      </c>
      <c r="O478" s="172">
        <f ca="1"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>16.343402271819087</v>
      </c>
      <c r="P478" s="172">
        <f ca="1"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>15.071023293395882</v>
      </c>
      <c r="Q478" s="156">
        <f ca="1"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>53.642196389162123</v>
      </c>
      <c r="R478" s="156">
        <f ca="1"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>1.320799761265294</v>
      </c>
      <c r="S478" s="156">
        <f ca="1"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>9.7959183673469479</v>
      </c>
    </row>
    <row r="479" spans="2:19" ht="14.1" customHeight="1" x14ac:dyDescent="0.2">
      <c r="B479" s="155" t="str">
        <f>IF((IF($X$1=1,'X1'!B438,(IF($X$1=2,'X2'!B438,(IF($X$1=3,'X3'!B438,(IF($X$1=4,'X4'!B438,(IF($X$1=5,'X5'!B438,'X6'!B438))))))))))="","",(IF($X$1=1,'X1'!B438,(IF($X$1=2,'X2'!B438,(IF($X$1=3,'X3'!B438,(IF($X$1=4,'X4'!B438,(IF($X$1=5,'X5'!B438,'X6'!B438)))))))))))</f>
        <v>SYMC UW Equity</v>
      </c>
      <c r="C479" s="155" t="str">
        <f ca="1"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>Symantec Corp</v>
      </c>
      <c r="D479" s="155" t="str">
        <f ca="1"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>Information Technology</v>
      </c>
      <c r="E479" s="170">
        <f ca="1"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>20.11</v>
      </c>
      <c r="F479" s="170">
        <f ca="1"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>22</v>
      </c>
      <c r="G479" s="139">
        <f ca="1"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>9.3983092988563008</v>
      </c>
      <c r="H479" s="170">
        <f ca="1"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>12848.046508289999</v>
      </c>
      <c r="I479" s="171">
        <f ca="1"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>2</v>
      </c>
      <c r="J479" s="171">
        <f ca="1"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>1</v>
      </c>
      <c r="K479" s="171">
        <f ca="1"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>28</v>
      </c>
      <c r="L479" s="172">
        <f ca="1"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>13.092447916666666</v>
      </c>
      <c r="M479" s="172">
        <f ca="1"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>11.393767705382436</v>
      </c>
      <c r="N479" s="156">
        <f ca="1"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>-17.192914869294285</v>
      </c>
      <c r="O479" s="172">
        <f ca="1"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>8.188154213036567</v>
      </c>
      <c r="P479" s="172">
        <f ca="1"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>7.7327729746637477</v>
      </c>
      <c r="Q479" s="156">
        <f ca="1"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>-23.024228569998741</v>
      </c>
      <c r="R479" s="156">
        <f ca="1"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>1.5266036797613127</v>
      </c>
      <c r="S479" s="156">
        <f ca="1"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>-20.408163265306118</v>
      </c>
    </row>
    <row r="480" spans="2:19" ht="14.1" customHeight="1" x14ac:dyDescent="0.2">
      <c r="B480" s="155" t="str">
        <f>IF((IF($X$1=1,'X1'!B439,(IF($X$1=2,'X2'!B439,(IF($X$1=3,'X3'!B439,(IF($X$1=4,'X4'!B439,(IF($X$1=5,'X5'!B439,'X6'!B439))))))))))="","",(IF($X$1=1,'X1'!B439,(IF($X$1=2,'X2'!B439,(IF($X$1=3,'X3'!B439,(IF($X$1=4,'X4'!B439,(IF($X$1=5,'X5'!B439,'X6'!B439)))))))))))</f>
        <v>SYY UN Equity</v>
      </c>
      <c r="C480" s="155" t="str">
        <f ca="1"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>Sysco Corp</v>
      </c>
      <c r="D480" s="155" t="str">
        <f ca="1"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>Consumer Staples</v>
      </c>
      <c r="E480" s="170">
        <f ca="1"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>62.68</v>
      </c>
      <c r="F480" s="170">
        <f ca="1"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>71</v>
      </c>
      <c r="G480" s="139">
        <f ca="1"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>13.273771537970646</v>
      </c>
      <c r="H480" s="170">
        <f ca="1"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>32580.287582839999</v>
      </c>
      <c r="I480" s="171">
        <f ca="1"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>7</v>
      </c>
      <c r="J480" s="171">
        <f ca="1"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>1</v>
      </c>
      <c r="K480" s="171">
        <f ca="1"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>17</v>
      </c>
      <c r="L480" s="172">
        <f ca="1"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>18.419042021745518</v>
      </c>
      <c r="M480" s="172">
        <f ca="1"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>16.732514682327817</v>
      </c>
      <c r="N480" s="156">
        <f ca="1"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>16.496715543860606</v>
      </c>
      <c r="O480" s="172">
        <f ca="1"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>11.637520196934286</v>
      </c>
      <c r="P480" s="172">
        <f ca="1"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>10.843296098876651</v>
      </c>
      <c r="Q480" s="156">
        <f ca="1"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>9.402811840670978</v>
      </c>
      <c r="R480" s="156">
        <f ca="1"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>2.3962986598596041</v>
      </c>
      <c r="S480" s="156">
        <f ca="1"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>-6.2820512820512873</v>
      </c>
    </row>
    <row r="481" spans="2:19" ht="14.1" customHeight="1" x14ac:dyDescent="0.2">
      <c r="B481" s="155" t="str">
        <f>IF((IF($X$1=1,'X1'!B440,(IF($X$1=2,'X2'!B440,(IF($X$1=3,'X3'!B440,(IF($X$1=4,'X4'!B440,(IF($X$1=5,'X5'!B440,'X6'!B440))))))))))="","",(IF($X$1=1,'X1'!B440,(IF($X$1=2,'X2'!B440,(IF($X$1=3,'X3'!B440,(IF($X$1=4,'X4'!B440,(IF($X$1=5,'X5'!B440,'X6'!B440)))))))))))</f>
        <v>T UN Equity</v>
      </c>
      <c r="C481" s="155" t="str">
        <f ca="1"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>AT&amp;T Inc</v>
      </c>
      <c r="D481" s="155" t="str">
        <f ca="1"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>Communication Services</v>
      </c>
      <c r="E481" s="170">
        <f ca="1"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>30.96</v>
      </c>
      <c r="F481" s="170">
        <f ca="1"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>34.5</v>
      </c>
      <c r="G481" s="139">
        <f ca="1"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>11.43410852713178</v>
      </c>
      <c r="H481" s="170">
        <f ca="1"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>225326.88</v>
      </c>
      <c r="I481" s="171">
        <f ca="1"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>16</v>
      </c>
      <c r="J481" s="171">
        <f ca="1"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>2</v>
      </c>
      <c r="K481" s="171">
        <f ca="1"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>34</v>
      </c>
      <c r="L481" s="172">
        <f ca="1"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>8.6191536748329618</v>
      </c>
      <c r="M481" s="172">
        <f ca="1"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>8.4682713347921226</v>
      </c>
      <c r="N481" s="156">
        <f ca="1"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>-45.485596226970301</v>
      </c>
      <c r="O481" s="172">
        <f ca="1"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>6.5954461093348016</v>
      </c>
      <c r="P481" s="172">
        <f ca="1"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>6.5861314508583266</v>
      </c>
      <c r="Q481" s="156">
        <f ca="1"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>-37.997070037745331</v>
      </c>
      <c r="R481" s="156">
        <f ca="1"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>6.6020671834625322</v>
      </c>
      <c r="S481" s="156">
        <f ca="1"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>10.38461538461538</v>
      </c>
    </row>
    <row r="482" spans="2:19" ht="14.1" customHeight="1" x14ac:dyDescent="0.2">
      <c r="B482" s="155" t="str">
        <f>IF((IF($X$1=1,'X1'!B441,(IF($X$1=2,'X2'!B441,(IF($X$1=3,'X3'!B441,(IF($X$1=4,'X4'!B441,(IF($X$1=5,'X5'!B441,'X6'!B441))))))))))="","",(IF($X$1=1,'X1'!B441,(IF($X$1=2,'X2'!B441,(IF($X$1=3,'X3'!B441,(IF($X$1=4,'X4'!B441,(IF($X$1=5,'X5'!B441,'X6'!B441)))))))))))</f>
        <v>TAP UN Equity</v>
      </c>
      <c r="C482" s="155" t="str">
        <f ca="1"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>Molson Coors Brewing Co</v>
      </c>
      <c r="D482" s="155" t="str">
        <f ca="1"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>Consumer Staples</v>
      </c>
      <c r="E482" s="170">
        <f ca="1"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>63.62</v>
      </c>
      <c r="F482" s="170">
        <f ca="1"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>72</v>
      </c>
      <c r="G482" s="139">
        <f ca="1"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>13.171958503615212</v>
      </c>
      <c r="H482" s="170">
        <f ca="1"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>13766.726921490499</v>
      </c>
      <c r="I482" s="171">
        <f ca="1"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>9</v>
      </c>
      <c r="J482" s="171">
        <f ca="1"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>1</v>
      </c>
      <c r="K482" s="171">
        <f ca="1"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>19</v>
      </c>
      <c r="L482" s="172">
        <f ca="1"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>12.857720291026675</v>
      </c>
      <c r="M482" s="172">
        <f ca="1"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>12.236968647816887</v>
      </c>
      <c r="N482" s="156">
        <f ca="1"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>-18.677519627901408</v>
      </c>
      <c r="O482" s="172">
        <f ca="1"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>9.5512837275263465</v>
      </c>
      <c r="P482" s="172">
        <f ca="1"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>9.4634718855553359</v>
      </c>
      <c r="Q482" s="156">
        <f ca="1"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>-10.209625521878884</v>
      </c>
      <c r="R482" s="156">
        <f ca="1"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>3.1845331656711733</v>
      </c>
      <c r="S482" s="156">
        <f ca="1"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>27.258064516129039</v>
      </c>
    </row>
    <row r="483" spans="2:19" ht="14.1" customHeight="1" x14ac:dyDescent="0.2">
      <c r="B483" s="155" t="str">
        <f>IF((IF($X$1=1,'X1'!B442,(IF($X$1=2,'X2'!B442,(IF($X$1=3,'X3'!B442,(IF($X$1=4,'X4'!B442,(IF($X$1=5,'X5'!B442,'X6'!B442))))))))))="","",(IF($X$1=1,'X1'!B442,(IF($X$1=2,'X2'!B442,(IF($X$1=3,'X3'!B442,(IF($X$1=4,'X4'!B442,(IF($X$1=5,'X5'!B442,'X6'!B442)))))))))))</f>
        <v>TDG UN Equity</v>
      </c>
      <c r="C483" s="155" t="str">
        <f ca="1"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>TransDigm Group Inc</v>
      </c>
      <c r="D483" s="155" t="str">
        <f ca="1"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>Industrials</v>
      </c>
      <c r="E483" s="170">
        <f ca="1"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>355.89</v>
      </c>
      <c r="F483" s="170">
        <f ca="1"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>400</v>
      </c>
      <c r="G483" s="139">
        <f ca="1"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>12.394279131192221</v>
      </c>
      <c r="H483" s="170">
        <f ca="1"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>18772.640532149999</v>
      </c>
      <c r="I483" s="171">
        <f ca="1"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>10</v>
      </c>
      <c r="J483" s="171">
        <f ca="1"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>1</v>
      </c>
      <c r="K483" s="171">
        <f ca="1"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>16</v>
      </c>
      <c r="L483" s="172">
        <f ca="1"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>21.477972238986119</v>
      </c>
      <c r="M483" s="172">
        <f ca="1"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>18.892132922815584</v>
      </c>
      <c r="N483" s="156">
        <f ca="1"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>35.843830500527993</v>
      </c>
      <c r="O483" s="172">
        <f ca="1"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>14.399080270855656</v>
      </c>
      <c r="P483" s="172">
        <f ca="1"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>13.411537395939751</v>
      </c>
      <c r="Q483" s="156">
        <f ca="1"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>35.363878463224992</v>
      </c>
      <c r="R483" s="156">
        <f ca="1"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>0</v>
      </c>
      <c r="S483" s="156">
        <f ca="1"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>29.770992366412209</v>
      </c>
    </row>
    <row r="484" spans="2:19" ht="14.1" customHeight="1" x14ac:dyDescent="0.2">
      <c r="B484" s="155" t="str">
        <f>IF((IF($X$1=1,'X1'!B443,(IF($X$1=2,'X2'!B443,(IF($X$1=3,'X3'!B443,(IF($X$1=4,'X4'!B443,(IF($X$1=5,'X5'!B443,'X6'!B443))))))))))="","",(IF($X$1=1,'X1'!B443,(IF($X$1=2,'X2'!B443,(IF($X$1=3,'X3'!B443,(IF($X$1=4,'X4'!B443,(IF($X$1=5,'X5'!B443,'X6'!B443)))))))))))</f>
        <v>TEL UN Equity</v>
      </c>
      <c r="C484" s="155" t="str">
        <f ca="1"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>TE Connectivity Ltd</v>
      </c>
      <c r="D484" s="155" t="str">
        <f ca="1"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>Information Technology</v>
      </c>
      <c r="E484" s="170">
        <f ca="1"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>81.25</v>
      </c>
      <c r="F484" s="170">
        <f ca="1"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>95</v>
      </c>
      <c r="G484" s="139">
        <f ca="1"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>16.92307692307693</v>
      </c>
      <c r="H484" s="170">
        <f ca="1"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>27558.112318749998</v>
      </c>
      <c r="I484" s="171">
        <f ca="1"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>13</v>
      </c>
      <c r="J484" s="171">
        <f ca="1"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>0</v>
      </c>
      <c r="K484" s="171">
        <f ca="1"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>17</v>
      </c>
      <c r="L484" s="172">
        <f ca="1"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>14.219460973048651</v>
      </c>
      <c r="M484" s="172">
        <f ca="1"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>12.862118094031977</v>
      </c>
      <c r="N484" s="156">
        <f ca="1"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>-10.064785225605755</v>
      </c>
      <c r="O484" s="172">
        <f ca="1"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>9.7312221527564997</v>
      </c>
      <c r="P484" s="172">
        <f ca="1"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>9.0444762189456203</v>
      </c>
      <c r="Q484" s="156">
        <f ca="1"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>-8.5180478193072506</v>
      </c>
      <c r="R484" s="156">
        <f ca="1"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>2.1747692307692308</v>
      </c>
      <c r="S484" s="156">
        <f ca="1"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>-8.6428571428571264</v>
      </c>
    </row>
    <row r="485" spans="2:19" ht="14.1" customHeight="1" x14ac:dyDescent="0.2">
      <c r="B485" s="155" t="str">
        <f>IF((IF($X$1=1,'X1'!B444,(IF($X$1=2,'X2'!B444,(IF($X$1=3,'X3'!B444,(IF($X$1=4,'X4'!B444,(IF($X$1=5,'X5'!B444,'X6'!B444))))))))))="","",(IF($X$1=1,'X1'!B444,(IF($X$1=2,'X2'!B444,(IF($X$1=3,'X3'!B444,(IF($X$1=4,'X4'!B444,(IF($X$1=5,'X5'!B444,'X6'!B444)))))))))))</f>
        <v>TGT UN Equity</v>
      </c>
      <c r="C485" s="155" t="str">
        <f ca="1"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>Target Corp</v>
      </c>
      <c r="D485" s="155" t="str">
        <f ca="1"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>Consumer Discretionary</v>
      </c>
      <c r="E485" s="170">
        <f ca="1"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>70.680000000000007</v>
      </c>
      <c r="F485" s="170">
        <f ca="1"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>79</v>
      </c>
      <c r="G485" s="139">
        <f ca="1"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>11.771363893604981</v>
      </c>
      <c r="H485" s="170">
        <f ca="1"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>36883.199060040009</v>
      </c>
      <c r="I485" s="171">
        <f ca="1"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>10</v>
      </c>
      <c r="J485" s="171">
        <f ca="1"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>1</v>
      </c>
      <c r="K485" s="171">
        <f ca="1"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>27</v>
      </c>
      <c r="L485" s="172">
        <f ca="1"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>12.949798460974717</v>
      </c>
      <c r="M485" s="172">
        <f ca="1"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>12.543034605146408</v>
      </c>
      <c r="N485" s="156">
        <f ca="1"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>-18.095143825752068</v>
      </c>
      <c r="O485" s="172">
        <f ca="1"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>7.7318111050395775</v>
      </c>
      <c r="P485" s="172">
        <f ca="1"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>7.5753691962626801</v>
      </c>
      <c r="Q485" s="156">
        <f ca="1"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>-27.31425069963883</v>
      </c>
      <c r="R485" s="156">
        <f ca="1"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>3.6658177702320316</v>
      </c>
      <c r="S485" s="156">
        <f ca="1"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>11.094890510948897</v>
      </c>
    </row>
    <row r="486" spans="2:19" ht="14.1" customHeight="1" x14ac:dyDescent="0.2">
      <c r="B486" s="155" t="str">
        <f>IF((IF($X$1=1,'X1'!B445,(IF($X$1=2,'X2'!B445,(IF($X$1=3,'X3'!B445,(IF($X$1=4,'X4'!B445,(IF($X$1=5,'X5'!B445,'X6'!B445))))))))))="","",(IF($X$1=1,'X1'!B445,(IF($X$1=2,'X2'!B445,(IF($X$1=3,'X3'!B445,(IF($X$1=4,'X4'!B445,(IF($X$1=5,'X5'!B445,'X6'!B445)))))))))))</f>
        <v>TIF UN Equity</v>
      </c>
      <c r="C486" s="155" t="str">
        <f ca="1"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>Tiffany &amp; Co</v>
      </c>
      <c r="D486" s="155" t="str">
        <f ca="1"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>Consumer Discretionary</v>
      </c>
      <c r="E486" s="170">
        <f ca="1"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>89.82</v>
      </c>
      <c r="F486" s="170">
        <f ca="1"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>108</v>
      </c>
      <c r="G486" s="139">
        <f ca="1"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>20.240480961923858</v>
      </c>
      <c r="H486" s="170">
        <f ca="1"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>10948.802911199999</v>
      </c>
      <c r="I486" s="171">
        <f ca="1"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>16</v>
      </c>
      <c r="J486" s="171">
        <f ca="1"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>0</v>
      </c>
      <c r="K486" s="171">
        <f ca="1"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>30</v>
      </c>
      <c r="L486" s="172">
        <f ca="1"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>18.94537017506855</v>
      </c>
      <c r="M486" s="172">
        <f ca="1"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>17.853309481216456</v>
      </c>
      <c r="N486" s="156">
        <f ca="1"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>19.825634663976068</v>
      </c>
      <c r="O486" s="172">
        <f ca="1"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>11.000791585350003</v>
      </c>
      <c r="P486" s="172">
        <f ca="1"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>10.382391434877528</v>
      </c>
      <c r="Q486" s="156">
        <f ca="1"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>3.4170090830458744</v>
      </c>
      <c r="R486" s="156">
        <f ca="1"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>2.3847695390781563</v>
      </c>
      <c r="S486" s="156">
        <f ca="1"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>-1.616766467065863</v>
      </c>
    </row>
    <row r="487" spans="2:19" ht="14.1" customHeight="1" x14ac:dyDescent="0.2">
      <c r="B487" s="155" t="str">
        <f>IF((IF($X$1=1,'X1'!B446,(IF($X$1=2,'X2'!B446,(IF($X$1=3,'X3'!B446,(IF($X$1=4,'X4'!B446,(IF($X$1=5,'X5'!B446,'X6'!B446))))))))))="","",(IF($X$1=1,'X1'!B446,(IF($X$1=2,'X2'!B446,(IF($X$1=3,'X3'!B446,(IF($X$1=4,'X4'!B446,(IF($X$1=5,'X5'!B446,'X6'!B446)))))))))))</f>
        <v>TJX UN Equity</v>
      </c>
      <c r="C487" s="155" t="str">
        <f ca="1"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>TJX Cos Inc/The</v>
      </c>
      <c r="D487" s="155" t="str">
        <f ca="1"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>Consumer Discretionary</v>
      </c>
      <c r="E487" s="170">
        <f ca="1"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>49.16</v>
      </c>
      <c r="F487" s="170">
        <f ca="1"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>55</v>
      </c>
      <c r="G487" s="139">
        <f ca="1"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>11.879576891781941</v>
      </c>
      <c r="H487" s="170">
        <f ca="1"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>60836.916496239995</v>
      </c>
      <c r="I487" s="171">
        <f ca="1"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>19</v>
      </c>
      <c r="J487" s="171">
        <f ca="1"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>1</v>
      </c>
      <c r="K487" s="171">
        <f ca="1"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>29</v>
      </c>
      <c r="L487" s="172">
        <f ca="1"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>20.147540983606557</v>
      </c>
      <c r="M487" s="172">
        <f ca="1"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>18.922247882986913</v>
      </c>
      <c r="N487" s="156">
        <f ca="1"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>27.429121889426945</v>
      </c>
      <c r="O487" s="172">
        <f ca="1"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>12.132873611739283</v>
      </c>
      <c r="P487" s="172">
        <f ca="1"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>11.58895729551374</v>
      </c>
      <c r="Q487" s="156">
        <f ca="1"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>14.05956478437982</v>
      </c>
      <c r="R487" s="156">
        <f ca="1"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>1.5480065093572011</v>
      </c>
      <c r="S487" s="156">
        <f ca="1"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>14.621848739495814</v>
      </c>
    </row>
    <row r="488" spans="2:19" ht="14.1" customHeight="1" x14ac:dyDescent="0.2">
      <c r="B488" s="155" t="str">
        <f>IF((IF($X$1=1,'X1'!B447,(IF($X$1=2,'X2'!B447,(IF($X$1=3,'X3'!B447,(IF($X$1=4,'X4'!B447,(IF($X$1=5,'X5'!B447,'X6'!B447))))))))))="","",(IF($X$1=1,'X1'!B447,(IF($X$1=2,'X2'!B447,(IF($X$1=3,'X3'!B447,(IF($X$1=4,'X4'!B447,(IF($X$1=5,'X5'!B447,'X6'!B447)))))))))))</f>
        <v>TMK UN Equity</v>
      </c>
      <c r="C488" s="155" t="str">
        <f ca="1"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>Torchmark Corp</v>
      </c>
      <c r="D488" s="155" t="str">
        <f ca="1"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>Financials</v>
      </c>
      <c r="E488" s="170">
        <f ca="1"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>81.98</v>
      </c>
      <c r="F488" s="170">
        <f ca="1"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>79</v>
      </c>
      <c r="G488" s="139">
        <f ca="1"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>-3.6350329348621702</v>
      </c>
      <c r="H488" s="170">
        <f ca="1"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>9144.0822379399997</v>
      </c>
      <c r="I488" s="171">
        <f ca="1"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>2</v>
      </c>
      <c r="J488" s="171">
        <f ca="1"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>5</v>
      </c>
      <c r="K488" s="171">
        <f ca="1"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>10</v>
      </c>
      <c r="L488" s="172">
        <f ca="1"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>12.411809235427706</v>
      </c>
      <c r="M488" s="172">
        <f ca="1"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>11.611898016997166</v>
      </c>
      <c r="N488" s="156">
        <f ca="1"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>-21.497816869237131</v>
      </c>
      <c r="O488" s="172" t="str">
        <f ca="1"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>NA</v>
      </c>
      <c r="P488" s="172" t="str">
        <f ca="1"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>NA</v>
      </c>
      <c r="Q488" s="156" t="str">
        <f ca="1"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6">
        <f ca="1"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>0.82703098316662615</v>
      </c>
      <c r="S488" s="156">
        <f ca="1"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>26.048387096774189</v>
      </c>
    </row>
    <row r="489" spans="2:19" ht="14.1" customHeight="1" x14ac:dyDescent="0.2">
      <c r="B489" s="155" t="str">
        <f>IF((IF($X$1=1,'X1'!B448,(IF($X$1=2,'X2'!B448,(IF($X$1=3,'X3'!B448,(IF($X$1=4,'X4'!B448,(IF($X$1=5,'X5'!B448,'X6'!B448))))))))))="","",(IF($X$1=1,'X1'!B448,(IF($X$1=2,'X2'!B448,(IF($X$1=3,'X3'!B448,(IF($X$1=4,'X4'!B448,(IF($X$1=5,'X5'!B448,'X6'!B448)))))))))))</f>
        <v>TMO UN Equity</v>
      </c>
      <c r="C489" s="155" t="str">
        <f ca="1"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>Thermo Fisher Scientific Inc</v>
      </c>
      <c r="D489" s="155" t="str">
        <f ca="1"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>Health Care</v>
      </c>
      <c r="E489" s="170">
        <f ca="1"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>240.66</v>
      </c>
      <c r="F489" s="170">
        <f ca="1"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>265</v>
      </c>
      <c r="G489" s="139">
        <f ca="1"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>10.113853569350951</v>
      </c>
      <c r="H489" s="170">
        <f ca="1"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>96884.032092120004</v>
      </c>
      <c r="I489" s="171">
        <f ca="1"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>15</v>
      </c>
      <c r="J489" s="171">
        <f ca="1"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>1</v>
      </c>
      <c r="K489" s="171">
        <f ca="1"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>18</v>
      </c>
      <c r="L489" s="172">
        <f ca="1"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>19.679450486548365</v>
      </c>
      <c r="M489" s="172">
        <f ca="1"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>17.711215778628201</v>
      </c>
      <c r="N489" s="156">
        <f ca="1"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>24.468544166644545</v>
      </c>
      <c r="O489" s="172">
        <f ca="1"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>17.304095220832579</v>
      </c>
      <c r="P489" s="172">
        <f ca="1"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>15.967069044313483</v>
      </c>
      <c r="Q489" s="156">
        <f ca="1"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>62.673545693739044</v>
      </c>
      <c r="R489" s="156">
        <f ca="1"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>0.28671154325604586</v>
      </c>
      <c r="S489" s="156">
        <f ca="1"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>14.05017921146953</v>
      </c>
    </row>
    <row r="490" spans="2:19" ht="14.1" customHeight="1" x14ac:dyDescent="0.2">
      <c r="B490" s="155" t="str">
        <f>IF((IF($X$1=1,'X1'!B449,(IF($X$1=2,'X2'!B449,(IF($X$1=3,'X3'!B449,(IF($X$1=4,'X4'!B449,(IF($X$1=5,'X5'!B449,'X6'!B449))))))))))="","",(IF($X$1=1,'X1'!B449,(IF($X$1=2,'X2'!B449,(IF($X$1=3,'X3'!B449,(IF($X$1=4,'X4'!B449,(IF($X$1=5,'X5'!B449,'X6'!B449)))))))))))</f>
        <v>TPR UN Equity</v>
      </c>
      <c r="C490" s="155" t="str">
        <f ca="1"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>Tapestry Inc</v>
      </c>
      <c r="D490" s="155" t="str">
        <f ca="1"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>Consumer Discretionary</v>
      </c>
      <c r="E490" s="170">
        <f ca="1"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>37.08</v>
      </c>
      <c r="F490" s="170">
        <f ca="1"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>50</v>
      </c>
      <c r="G490" s="139">
        <f ca="1"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>34.843581445523199</v>
      </c>
      <c r="H490" s="170">
        <f ca="1"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>10745.635383360001</v>
      </c>
      <c r="I490" s="171">
        <f ca="1"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>27</v>
      </c>
      <c r="J490" s="171">
        <f ca="1"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>0</v>
      </c>
      <c r="K490" s="171">
        <f ca="1"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>37</v>
      </c>
      <c r="L490" s="172">
        <f ca="1"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>13.299856527977042</v>
      </c>
      <c r="M490" s="172">
        <f ca="1"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>12.093933463796477</v>
      </c>
      <c r="N490" s="156">
        <f ca="1"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>-15.881097351062568</v>
      </c>
      <c r="O490" s="172">
        <f ca="1"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>8.4242505914860359</v>
      </c>
      <c r="P490" s="172">
        <f ca="1"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>7.70845402377374</v>
      </c>
      <c r="Q490" s="156">
        <f ca="1"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>-20.804717262548944</v>
      </c>
      <c r="R490" s="156">
        <f ca="1"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>3.6839266450916943</v>
      </c>
      <c r="S490" s="156">
        <f ca="1"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>4.018691588785039</v>
      </c>
    </row>
    <row r="491" spans="2:19" ht="14.1" customHeight="1" x14ac:dyDescent="0.2">
      <c r="B491" s="155" t="str">
        <f>IF((IF($X$1=1,'X1'!B450,(IF($X$1=2,'X2'!B450,(IF($X$1=3,'X3'!B450,(IF($X$1=4,'X4'!B450,(IF($X$1=5,'X5'!B450,'X6'!B450))))))))))="","",(IF($X$1=1,'X1'!B450,(IF($X$1=2,'X2'!B450,(IF($X$1=3,'X3'!B450,(IF($X$1=4,'X4'!B450,(IF($X$1=5,'X5'!B450,'X6'!B450)))))))))))</f>
        <v>TRIP UW Equity</v>
      </c>
      <c r="C491" s="155" t="str">
        <f ca="1"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>TripAdvisor Inc</v>
      </c>
      <c r="D491" s="155" t="str">
        <f ca="1"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>Communication Services</v>
      </c>
      <c r="E491" s="170">
        <f ca="1"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>59.04</v>
      </c>
      <c r="F491" s="170">
        <f ca="1"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>59</v>
      </c>
      <c r="G491" s="139">
        <f ca="1"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>-6.7750677506772661E-2</v>
      </c>
      <c r="H491" s="170">
        <f ca="1"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>8127.8231932799999</v>
      </c>
      <c r="I491" s="171">
        <f ca="1"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>3</v>
      </c>
      <c r="J491" s="171">
        <f ca="1"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>5</v>
      </c>
      <c r="K491" s="171">
        <f ca="1"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>27</v>
      </c>
      <c r="L491" s="172">
        <f ca="1"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>31.896272285251214</v>
      </c>
      <c r="M491" s="172">
        <f ca="1"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>26.72702580353101</v>
      </c>
      <c r="N491" s="156">
        <f ca="1"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>101.73747119625168</v>
      </c>
      <c r="O491" s="172">
        <f ca="1"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>16.122727861771057</v>
      </c>
      <c r="P491" s="172">
        <f ca="1"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>14.134576094674557</v>
      </c>
      <c r="Q491" s="156">
        <f ca="1"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>51.567664998282496</v>
      </c>
      <c r="R491" s="156">
        <f ca="1"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>0</v>
      </c>
      <c r="S491" s="156">
        <f ca="1"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>370.00000000000006</v>
      </c>
    </row>
    <row r="492" spans="2:19" ht="14.1" customHeight="1" x14ac:dyDescent="0.2">
      <c r="B492" s="155" t="str">
        <f>IF((IF($X$1=1,'X1'!B451,(IF($X$1=2,'X2'!B451,(IF($X$1=3,'X3'!B451,(IF($X$1=4,'X4'!B451,(IF($X$1=5,'X5'!B451,'X6'!B451))))))))))="","",(IF($X$1=1,'X1'!B451,(IF($X$1=2,'X2'!B451,(IF($X$1=3,'X3'!B451,(IF($X$1=4,'X4'!B451,(IF($X$1=5,'X5'!B451,'X6'!B451)))))))))))</f>
        <v>TROW UW Equity</v>
      </c>
      <c r="C492" s="155" t="str">
        <f ca="1"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>T Rowe Price Group Inc</v>
      </c>
      <c r="D492" s="155" t="str">
        <f ca="1"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>Financials</v>
      </c>
      <c r="E492" s="170">
        <f ca="1"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>96.61</v>
      </c>
      <c r="F492" s="170">
        <f ca="1"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>93</v>
      </c>
      <c r="G492" s="139">
        <f ca="1"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>-3.7366732222337218</v>
      </c>
      <c r="H492" s="170">
        <f ca="1"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>23249.650373780001</v>
      </c>
      <c r="I492" s="171">
        <f ca="1"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>6</v>
      </c>
      <c r="J492" s="171">
        <f ca="1"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>2</v>
      </c>
      <c r="K492" s="171">
        <f ca="1"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>17</v>
      </c>
      <c r="L492" s="172">
        <f ca="1"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>14.425862326414812</v>
      </c>
      <c r="M492" s="172">
        <f ca="1"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>14.019735887389349</v>
      </c>
      <c r="N492" s="156">
        <f ca="1"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>-8.7593384101536831</v>
      </c>
      <c r="O492" s="172">
        <f ca="1"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>8.9885294417797734</v>
      </c>
      <c r="P492" s="172">
        <f ca="1"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>8.5116544259760349</v>
      </c>
      <c r="Q492" s="156">
        <f ca="1"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>-15.500005275830443</v>
      </c>
      <c r="R492" s="156">
        <f ca="1"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>3.1539178138909016</v>
      </c>
      <c r="S492" s="156">
        <f ca="1"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>9.8026315789473699</v>
      </c>
    </row>
    <row r="493" spans="2:19" ht="14.1" customHeight="1" x14ac:dyDescent="0.2">
      <c r="B493" s="155" t="str">
        <f>IF((IF($X$1=1,'X1'!B452,(IF($X$1=2,'X2'!B452,(IF($X$1=3,'X3'!B452,(IF($X$1=4,'X4'!B452,(IF($X$1=5,'X5'!B452,'X6'!B452))))))))))="","",(IF($X$1=1,'X1'!B452,(IF($X$1=2,'X2'!B452,(IF($X$1=3,'X3'!B452,(IF($X$1=4,'X4'!B452,(IF($X$1=5,'X5'!B452,'X6'!B452)))))))))))</f>
        <v>TRV UN Equity</v>
      </c>
      <c r="C493" s="155" t="str">
        <f ca="1"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>Travelers Cos Inc/The</v>
      </c>
      <c r="D493" s="155" t="str">
        <f ca="1"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>Financials</v>
      </c>
      <c r="E493" s="170">
        <f ca="1"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>124.01</v>
      </c>
      <c r="F493" s="170">
        <f ca="1"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>136</v>
      </c>
      <c r="G493" s="139">
        <f ca="1"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>9.6685751149100838</v>
      </c>
      <c r="H493" s="170">
        <f ca="1"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>32837.848000000005</v>
      </c>
      <c r="I493" s="171">
        <f ca="1"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>8</v>
      </c>
      <c r="J493" s="171">
        <f ca="1"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>3</v>
      </c>
      <c r="K493" s="171">
        <f ca="1"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>23</v>
      </c>
      <c r="L493" s="172">
        <f ca="1"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>11.03782821539831</v>
      </c>
      <c r="M493" s="172">
        <f ca="1"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>10.542378644903511</v>
      </c>
      <c r="N493" s="156">
        <f ca="1"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>-30.187968933826383</v>
      </c>
      <c r="O493" s="172" t="str">
        <f ca="1"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>NA</v>
      </c>
      <c r="P493" s="172" t="str">
        <f ca="1"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>NA</v>
      </c>
      <c r="Q493" s="156" t="str">
        <f ca="1"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6">
        <f ca="1"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>2.6078542053060234</v>
      </c>
      <c r="S493" s="156">
        <f ca="1"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>-8.596491228070164</v>
      </c>
    </row>
    <row r="494" spans="2:19" ht="14.1" customHeight="1" x14ac:dyDescent="0.2">
      <c r="B494" s="155" t="str">
        <f>IF((IF($X$1=1,'X1'!B453,(IF($X$1=2,'X2'!B453,(IF($X$1=3,'X3'!B453,(IF($X$1=4,'X4'!B453,(IF($X$1=5,'X5'!B453,'X6'!B453))))))))))="","",(IF($X$1=1,'X1'!B453,(IF($X$1=2,'X2'!B453,(IF($X$1=3,'X3'!B453,(IF($X$1=4,'X4'!B453,(IF($X$1=5,'X5'!B453,'X6'!B453)))))))))))</f>
        <v>TSCO UW Equity</v>
      </c>
      <c r="C494" s="155" t="str">
        <f ca="1"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>Tractor Supply Co</v>
      </c>
      <c r="D494" s="155" t="str">
        <f ca="1"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>Consumer Discretionary</v>
      </c>
      <c r="E494" s="170">
        <f ca="1"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>89.48</v>
      </c>
      <c r="F494" s="170">
        <f ca="1"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>98</v>
      </c>
      <c r="G494" s="139">
        <f ca="1"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>9.5216808225301754</v>
      </c>
      <c r="H494" s="170">
        <f ca="1"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>10922.64947192</v>
      </c>
      <c r="I494" s="171">
        <f ca="1"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>13</v>
      </c>
      <c r="J494" s="171">
        <f ca="1"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>0</v>
      </c>
      <c r="K494" s="171">
        <f ca="1"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>27</v>
      </c>
      <c r="L494" s="172">
        <f ca="1"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>18.997876857749471</v>
      </c>
      <c r="M494" s="172">
        <f ca="1"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>17.076335877862597</v>
      </c>
      <c r="N494" s="156">
        <f ca="1"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>20.157728812477881</v>
      </c>
      <c r="O494" s="172">
        <f ca="1"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>12.073617362937487</v>
      </c>
      <c r="P494" s="172">
        <f ca="1"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>11.426795362483023</v>
      </c>
      <c r="Q494" s="156">
        <f ca="1"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>13.50250450621553</v>
      </c>
      <c r="R494" s="156">
        <f ca="1"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>1.5042467590523023</v>
      </c>
      <c r="S494" s="156">
        <f ca="1"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>19.340659340659343</v>
      </c>
    </row>
    <row r="495" spans="2:19" ht="14.1" customHeight="1" x14ac:dyDescent="0.2">
      <c r="B495" s="155" t="str">
        <f>IF((IF($X$1=1,'X1'!B454,(IF($X$1=2,'X2'!B454,(IF($X$1=3,'X3'!B454,(IF($X$1=4,'X4'!B454,(IF($X$1=5,'X5'!B454,'X6'!B454))))))))))="","",(IF($X$1=1,'X1'!B454,(IF($X$1=2,'X2'!B454,(IF($X$1=3,'X3'!B454,(IF($X$1=4,'X4'!B454,(IF($X$1=5,'X5'!B454,'X6'!B454)))))))))))</f>
        <v>TSN UN Equity</v>
      </c>
      <c r="C495" s="155" t="str">
        <f ca="1"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>Tyson Foods Inc</v>
      </c>
      <c r="D495" s="155" t="str">
        <f ca="1"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>Consumer Staples</v>
      </c>
      <c r="E495" s="170">
        <f ca="1"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>60.96</v>
      </c>
      <c r="F495" s="170">
        <f ca="1"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>72</v>
      </c>
      <c r="G495" s="139">
        <f ca="1"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>18.11023622047243</v>
      </c>
      <c r="H495" s="170">
        <f ca="1"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>22289.418057600004</v>
      </c>
      <c r="I495" s="171">
        <f ca="1"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>9</v>
      </c>
      <c r="J495" s="171">
        <f ca="1"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>1</v>
      </c>
      <c r="K495" s="171">
        <f ca="1"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>16</v>
      </c>
      <c r="L495" s="172">
        <f ca="1"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>10.260898838579363</v>
      </c>
      <c r="M495" s="172">
        <f ca="1"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>9.7833413577274921</v>
      </c>
      <c r="N495" s="156">
        <f ca="1"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>-35.101890108559033</v>
      </c>
      <c r="O495" s="172">
        <f ca="1"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>7.7334346666666667</v>
      </c>
      <c r="P495" s="172">
        <f ca="1"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>7.6712390499908132</v>
      </c>
      <c r="Q495" s="156">
        <f ca="1"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>-27.298987808215713</v>
      </c>
      <c r="R495" s="156">
        <f ca="1"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>2.3818897637795273</v>
      </c>
      <c r="S495" s="156">
        <f ca="1"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>-13.53591160220995</v>
      </c>
    </row>
    <row r="496" spans="2:19" ht="14.1" customHeight="1" x14ac:dyDescent="0.2">
      <c r="B496" s="155" t="str">
        <f>IF((IF($X$1=1,'X1'!B455,(IF($X$1=2,'X2'!B455,(IF($X$1=3,'X3'!B455,(IF($X$1=4,'X4'!B455,(IF($X$1=5,'X5'!B455,'X6'!B455))))))))))="","",(IF($X$1=1,'X1'!B455,(IF($X$1=2,'X2'!B455,(IF($X$1=3,'X3'!B455,(IF($X$1=4,'X4'!B455,(IF($X$1=5,'X5'!B455,'X6'!B455)))))))))))</f>
        <v>TSS UN Equity</v>
      </c>
      <c r="C496" s="155" t="str">
        <f ca="1"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>Total System Services Inc</v>
      </c>
      <c r="D496" s="155" t="str">
        <f ca="1"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>Information Technology</v>
      </c>
      <c r="E496" s="170">
        <f ca="1"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>87.94</v>
      </c>
      <c r="F496" s="170">
        <f ca="1"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>101.5</v>
      </c>
      <c r="G496" s="139">
        <f ca="1"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>15.419604275642484</v>
      </c>
      <c r="H496" s="170">
        <f ca="1"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>16043.902607979999</v>
      </c>
      <c r="I496" s="171">
        <f ca="1"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>17</v>
      </c>
      <c r="J496" s="171">
        <f ca="1"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>1</v>
      </c>
      <c r="K496" s="171">
        <f ca="1"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>26</v>
      </c>
      <c r="L496" s="172">
        <f ca="1"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>18.282744282744279</v>
      </c>
      <c r="M496" s="172">
        <f ca="1"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>15.805176132278936</v>
      </c>
      <c r="N496" s="156">
        <f ca="1"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>15.634659910839455</v>
      </c>
      <c r="O496" s="172">
        <f ca="1"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>13.356263683002631</v>
      </c>
      <c r="P496" s="172">
        <f ca="1"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>12.299474016942725</v>
      </c>
      <c r="Q496" s="156">
        <f ca="1"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>25.560495524712934</v>
      </c>
      <c r="R496" s="156">
        <f ca="1"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>0.60609506481692066</v>
      </c>
      <c r="S496" s="156">
        <f ca="1"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>30.000000000000014</v>
      </c>
    </row>
    <row r="497" spans="2:19" ht="14.1" customHeight="1" x14ac:dyDescent="0.2">
      <c r="B497" s="155" t="str">
        <f>IF((IF($X$1=1,'X1'!B456,(IF($X$1=2,'X2'!B456,(IF($X$1=3,'X3'!B456,(IF($X$1=4,'X4'!B456,(IF($X$1=5,'X5'!B456,'X6'!B456))))))))))="","",(IF($X$1=1,'X1'!B456,(IF($X$1=2,'X2'!B456,(IF($X$1=3,'X3'!B456,(IF($X$1=4,'X4'!B456,(IF($X$1=5,'X5'!B456,'X6'!B456)))))))))))</f>
        <v>TTWO UW Equity</v>
      </c>
      <c r="C497" s="155" t="str">
        <f ca="1"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>Take-Two Interactive Software</v>
      </c>
      <c r="D497" s="155" t="str">
        <f ca="1"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>Communication Services</v>
      </c>
      <c r="E497" s="170">
        <f ca="1"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>108.26</v>
      </c>
      <c r="F497" s="170">
        <f ca="1"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>144</v>
      </c>
      <c r="G497" s="139">
        <f ca="1"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>33.013116571217438</v>
      </c>
      <c r="H497" s="170">
        <f ca="1"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>12327.790839499999</v>
      </c>
      <c r="I497" s="171">
        <f ca="1"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>19</v>
      </c>
      <c r="J497" s="171">
        <f ca="1"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>0</v>
      </c>
      <c r="K497" s="171">
        <f ca="1"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>23</v>
      </c>
      <c r="L497" s="172">
        <f ca="1"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>21.717151454363091</v>
      </c>
      <c r="M497" s="172">
        <f ca="1"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>20.656363289448578</v>
      </c>
      <c r="N497" s="156">
        <f ca="1"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>37.356590663889321</v>
      </c>
      <c r="O497" s="172">
        <f ca="1"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>14.735973924380705</v>
      </c>
      <c r="P497" s="172">
        <f ca="1"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>13.851093137254901</v>
      </c>
      <c r="Q497" s="156">
        <f ca="1"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>38.530971827035152</v>
      </c>
      <c r="R497" s="156" t="str">
        <f ca="1"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6">
        <f ca="1"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>144.7610584977142</v>
      </c>
    </row>
    <row r="498" spans="2:19" ht="14.1" customHeight="1" x14ac:dyDescent="0.2">
      <c r="B498" s="155" t="str">
        <f>IF((IF($X$1=1,'X1'!B457,(IF($X$1=2,'X2'!B457,(IF($X$1=3,'X3'!B457,(IF($X$1=4,'X4'!B457,(IF($X$1=5,'X5'!B457,'X6'!B457))))))))))="","",(IF($X$1=1,'X1'!B457,(IF($X$1=2,'X2'!B457,(IF($X$1=3,'X3'!B457,(IF($X$1=4,'X4'!B457,(IF($X$1=5,'X5'!B457,'X6'!B457)))))))))))</f>
        <v>TWTR UN Equity</v>
      </c>
      <c r="C498" s="155" t="str">
        <f ca="1"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>Twitter Inc</v>
      </c>
      <c r="D498" s="155" t="str">
        <f ca="1"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>Communication Services</v>
      </c>
      <c r="E498" s="170">
        <f ca="1"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>33.270000000000003</v>
      </c>
      <c r="F498" s="170">
        <f ca="1"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>33</v>
      </c>
      <c r="G498" s="139">
        <f ca="1"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>-0.81154192966637062</v>
      </c>
      <c r="H498" s="170">
        <f ca="1"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>25326.796449630001</v>
      </c>
      <c r="I498" s="171">
        <f ca="1"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>12</v>
      </c>
      <c r="J498" s="171">
        <f ca="1"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>6</v>
      </c>
      <c r="K498" s="171">
        <f ca="1"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>40</v>
      </c>
      <c r="L498" s="172">
        <f ca="1"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>37.466216216216218</v>
      </c>
      <c r="M498" s="172">
        <f ca="1"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>32.521994134897362</v>
      </c>
      <c r="N498" s="156">
        <f ca="1"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>136.96624004073414</v>
      </c>
      <c r="O498" s="172">
        <f ca="1"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>16.716018788982822</v>
      </c>
      <c r="P498" s="172">
        <f ca="1"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>14.079628872632703</v>
      </c>
      <c r="Q498" s="156">
        <f ca="1"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>57.145115741923291</v>
      </c>
      <c r="R498" s="156">
        <f ca="1"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>0</v>
      </c>
      <c r="S498" s="156">
        <f ca="1"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>31.052631578947366</v>
      </c>
    </row>
    <row r="499" spans="2:19" ht="14.1" customHeight="1" x14ac:dyDescent="0.2">
      <c r="B499" s="155" t="str">
        <f>IF((IF($X$1=1,'X1'!B458,(IF($X$1=2,'X2'!B458,(IF($X$1=3,'X3'!B458,(IF($X$1=4,'X4'!B458,(IF($X$1=5,'X5'!B458,'X6'!B458))))))))))="","",(IF($X$1=1,'X1'!B458,(IF($X$1=2,'X2'!B458,(IF($X$1=3,'X3'!B458,(IF($X$1=4,'X4'!B458,(IF($X$1=5,'X5'!B458,'X6'!B458)))))))))))</f>
        <v>TXN UW Equity</v>
      </c>
      <c r="C499" s="155" t="str">
        <f ca="1"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>Texas Instruments Inc</v>
      </c>
      <c r="D499" s="155" t="str">
        <f ca="1"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>Information Technology</v>
      </c>
      <c r="E499" s="170">
        <f ca="1"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>99.42</v>
      </c>
      <c r="F499" s="170">
        <f ca="1"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>106</v>
      </c>
      <c r="G499" s="139">
        <f ca="1"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>6.6183866425266524</v>
      </c>
      <c r="H499" s="170">
        <f ca="1"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>95497.208721959993</v>
      </c>
      <c r="I499" s="171">
        <f ca="1"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>15</v>
      </c>
      <c r="J499" s="171">
        <f ca="1"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>1</v>
      </c>
      <c r="K499" s="171">
        <f ca="1"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>35</v>
      </c>
      <c r="L499" s="172">
        <f ca="1"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>17.662106946171612</v>
      </c>
      <c r="M499" s="172">
        <f ca="1"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>16.424913266149016</v>
      </c>
      <c r="N499" s="156">
        <f ca="1"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>11.709254280663629</v>
      </c>
      <c r="O499" s="172">
        <f ca="1"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>13.06640992306316</v>
      </c>
      <c r="P499" s="172">
        <f ca="1"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>12.07377049906099</v>
      </c>
      <c r="Q499" s="156">
        <f ca="1"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>22.835618074590649</v>
      </c>
      <c r="R499" s="156">
        <f ca="1"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>3.1563065781532891</v>
      </c>
      <c r="S499" s="156">
        <f ca="1"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>16.305660566128076</v>
      </c>
    </row>
    <row r="500" spans="2:19" ht="14.1" customHeight="1" x14ac:dyDescent="0.2">
      <c r="B500" s="155" t="str">
        <f>IF((IF($X$1=1,'X1'!B459,(IF($X$1=2,'X2'!B459,(IF($X$1=3,'X3'!B459,(IF($X$1=4,'X4'!B459,(IF($X$1=5,'X5'!B459,'X6'!B459))))))))))="","",(IF($X$1=1,'X1'!B459,(IF($X$1=2,'X2'!B459,(IF($X$1=3,'X3'!B459,(IF($X$1=4,'X4'!B459,(IF($X$1=5,'X5'!B459,'X6'!B459)))))))))))</f>
        <v>TXT UN Equity</v>
      </c>
      <c r="C500" s="155" t="str">
        <f ca="1"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>Textron Inc</v>
      </c>
      <c r="D500" s="155" t="str">
        <f ca="1"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>Industrials</v>
      </c>
      <c r="E500" s="170">
        <f ca="1"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>49.4</v>
      </c>
      <c r="F500" s="170">
        <f ca="1"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>59.5</v>
      </c>
      <c r="G500" s="139">
        <f ca="1"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>20.445344129554655</v>
      </c>
      <c r="H500" s="170">
        <f ca="1"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>12002.297704799999</v>
      </c>
      <c r="I500" s="171">
        <f ca="1"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>9</v>
      </c>
      <c r="J500" s="171">
        <f ca="1"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>0</v>
      </c>
      <c r="K500" s="171">
        <f ca="1"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>14</v>
      </c>
      <c r="L500" s="172">
        <f ca="1"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>14.15878475207796</v>
      </c>
      <c r="M500" s="172">
        <f ca="1"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>12.161496799606104</v>
      </c>
      <c r="N500" s="156">
        <f ca="1"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>-10.448550051504624</v>
      </c>
      <c r="O500" s="172">
        <f ca="1"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>8.544807528840316</v>
      </c>
      <c r="P500" s="172">
        <f ca="1"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>7.8987413243651909</v>
      </c>
      <c r="Q500" s="156">
        <f ca="1"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>-19.671377194367381</v>
      </c>
      <c r="R500" s="156">
        <f ca="1"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>0.17611336032388666</v>
      </c>
      <c r="S500" s="156">
        <f ca="1"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>33.108108108108105</v>
      </c>
    </row>
    <row r="501" spans="2:19" ht="14.1" customHeight="1" x14ac:dyDescent="0.2">
      <c r="B501" s="155" t="str">
        <f>IF((IF($X$1=1,'X1'!B460,(IF($X$1=2,'X2'!B460,(IF($X$1=3,'X3'!B460,(IF($X$1=4,'X4'!B460,(IF($X$1=5,'X5'!B460,'X6'!B460))))))))))="","",(IF($X$1=1,'X1'!B460,(IF($X$1=2,'X2'!B460,(IF($X$1=3,'X3'!B460,(IF($X$1=4,'X4'!B460,(IF($X$1=5,'X5'!B460,'X6'!B460)))))))))))</f>
        <v>UA UN Equity</v>
      </c>
      <c r="C501" s="155" t="str">
        <f ca="1"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>Under Armour Inc</v>
      </c>
      <c r="D501" s="155" t="str">
        <f ca="1"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>Consumer Discretionary</v>
      </c>
      <c r="E501" s="170">
        <f ca="1"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>18.55</v>
      </c>
      <c r="F501" s="170">
        <f ca="1"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>21</v>
      </c>
      <c r="G501" s="139">
        <f ca="1"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>13.207547169811317</v>
      </c>
      <c r="H501" s="170">
        <f ca="1"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>8714.5876844300001</v>
      </c>
      <c r="I501" s="171">
        <f ca="1"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>1</v>
      </c>
      <c r="J501" s="171">
        <f ca="1"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>1</v>
      </c>
      <c r="K501" s="171">
        <f ca="1"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>4</v>
      </c>
      <c r="L501" s="172" t="str">
        <f ca="1"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>NA</v>
      </c>
      <c r="M501" s="172">
        <f ca="1"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>35.67307692307692</v>
      </c>
      <c r="N501" s="156" t="str">
        <f ca="1"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2">
        <f ca="1"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>23.530290713331137</v>
      </c>
      <c r="P501" s="172">
        <f ca="1"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>17.249743542435425</v>
      </c>
      <c r="Q501" s="156">
        <f ca="1"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>121.20519869387687</v>
      </c>
      <c r="R501" s="156" t="str">
        <f ca="1"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6" t="str">
        <f ca="1"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/>
      </c>
    </row>
    <row r="502" spans="2:19" ht="14.1" customHeight="1" x14ac:dyDescent="0.2">
      <c r="B502" s="155" t="str">
        <f>IF((IF($X$1=1,'X1'!B461,(IF($X$1=2,'X2'!B461,(IF($X$1=3,'X3'!B461,(IF($X$1=4,'X4'!B461,(IF($X$1=5,'X5'!B461,'X6'!B461))))))))))="","",(IF($X$1=1,'X1'!B461,(IF($X$1=2,'X2'!B461,(IF($X$1=3,'X3'!B461,(IF($X$1=4,'X4'!B461,(IF($X$1=5,'X5'!B461,'X6'!B461)))))))))))</f>
        <v>UAA UN Equity</v>
      </c>
      <c r="C502" s="155" t="str">
        <f ca="1"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>Under Armour Inc</v>
      </c>
      <c r="D502" s="155" t="str">
        <f ca="1"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>Consumer Discretionary</v>
      </c>
      <c r="E502" s="170">
        <f ca="1"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>20.49</v>
      </c>
      <c r="F502" s="170">
        <f ca="1"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>21</v>
      </c>
      <c r="G502" s="139">
        <f ca="1"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>2.4890190336749773</v>
      </c>
      <c r="H502" s="170">
        <f ca="1"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>8714.5876844300001</v>
      </c>
      <c r="I502" s="171">
        <f ca="1"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>7</v>
      </c>
      <c r="J502" s="171">
        <f ca="1"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>9</v>
      </c>
      <c r="K502" s="171">
        <f ca="1"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>34</v>
      </c>
      <c r="L502" s="172" t="str">
        <f ca="1"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>NA</v>
      </c>
      <c r="M502" s="172" t="str">
        <f ca="1"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>NA</v>
      </c>
      <c r="N502" s="156" t="str">
        <f ca="1"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2">
        <f ca="1"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>23.199406947890822</v>
      </c>
      <c r="P502" s="172">
        <f ca="1"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>19.080328571428574</v>
      </c>
      <c r="Q502" s="156">
        <f ca="1"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>118.09460350529575</v>
      </c>
      <c r="R502" s="156">
        <f ca="1"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>0</v>
      </c>
      <c r="S502" s="156" t="str">
        <f ca="1"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/>
      </c>
    </row>
    <row r="503" spans="2:19" ht="14.1" customHeight="1" x14ac:dyDescent="0.2">
      <c r="B503" s="155" t="str">
        <f>IF((IF($X$1=1,'X1'!B462,(IF($X$1=2,'X2'!B462,(IF($X$1=3,'X3'!B462,(IF($X$1=4,'X4'!B462,(IF($X$1=5,'X5'!B462,'X6'!B462))))))))))="","",(IF($X$1=1,'X1'!B462,(IF($X$1=2,'X2'!B462,(IF($X$1=3,'X3'!B462,(IF($X$1=4,'X4'!B462,(IF($X$1=5,'X5'!B462,'X6'!B462)))))))))))</f>
        <v>UAL UW Equity</v>
      </c>
      <c r="C503" s="155" t="str">
        <f ca="1"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>United Continental Holdings In</v>
      </c>
      <c r="D503" s="155" t="str">
        <f ca="1"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>Industrials</v>
      </c>
      <c r="E503" s="170">
        <f ca="1"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>85.59</v>
      </c>
      <c r="F503" s="170">
        <f ca="1"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>104.5</v>
      </c>
      <c r="G503" s="139">
        <f ca="1"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>22.093702535342906</v>
      </c>
      <c r="H503" s="170">
        <f ca="1"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>23320.229023079999</v>
      </c>
      <c r="I503" s="171">
        <f ca="1"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>11</v>
      </c>
      <c r="J503" s="171">
        <f ca="1"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>1</v>
      </c>
      <c r="K503" s="171">
        <f ca="1"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>20</v>
      </c>
      <c r="L503" s="172">
        <f ca="1"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>7.5158061116965227</v>
      </c>
      <c r="M503" s="172">
        <f ca="1"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>7.040388253681007</v>
      </c>
      <c r="N503" s="156">
        <f ca="1"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>-52.464046412217044</v>
      </c>
      <c r="O503" s="172">
        <f ca="1"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>4.9587809374560532</v>
      </c>
      <c r="P503" s="172">
        <f ca="1"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>4.8050491711705181</v>
      </c>
      <c r="Q503" s="156">
        <f ca="1"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>-53.383146178983687</v>
      </c>
      <c r="R503" s="156">
        <f ca="1"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>0</v>
      </c>
      <c r="S503" s="156">
        <f ca="1"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>100.60000000000002</v>
      </c>
    </row>
    <row r="504" spans="2:19" ht="14.1" customHeight="1" x14ac:dyDescent="0.2">
      <c r="B504" s="155" t="str">
        <f>IF((IF($X$1=1,'X1'!B463,(IF($X$1=2,'X2'!B463,(IF($X$1=3,'X3'!B463,(IF($X$1=4,'X4'!B463,(IF($X$1=5,'X5'!B463,'X6'!B463))))))))))="","",(IF($X$1=1,'X1'!B463,(IF($X$1=2,'X2'!B463,(IF($X$1=3,'X3'!B463,(IF($X$1=4,'X4'!B463,(IF($X$1=5,'X5'!B463,'X6'!B463)))))))))))</f>
        <v>UDR UN Equity</v>
      </c>
      <c r="C504" s="155" t="str">
        <f ca="1"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>UDR Inc</v>
      </c>
      <c r="D504" s="155" t="str">
        <f ca="1"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>Real Estate</v>
      </c>
      <c r="E504" s="170">
        <f ca="1"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>41.68</v>
      </c>
      <c r="F504" s="170">
        <f ca="1"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>43</v>
      </c>
      <c r="G504" s="139">
        <f ca="1"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>3.1669865642994344</v>
      </c>
      <c r="H504" s="170">
        <f ca="1"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>11484.66983536</v>
      </c>
      <c r="I504" s="171">
        <f ca="1"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>5</v>
      </c>
      <c r="J504" s="171">
        <f ca="1"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>1</v>
      </c>
      <c r="K504" s="171">
        <f ca="1"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>22</v>
      </c>
      <c r="L504" s="172" t="str">
        <f ca="1"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>NA</v>
      </c>
      <c r="M504" s="172" t="str">
        <f ca="1"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>NA</v>
      </c>
      <c r="N504" s="156" t="str">
        <f ca="1"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2">
        <f ca="1"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>23.566354331843733</v>
      </c>
      <c r="P504" s="172">
        <f ca="1"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>22.386826429305032</v>
      </c>
      <c r="Q504" s="156">
        <f ca="1"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>121.54422807502172</v>
      </c>
      <c r="R504" s="156">
        <f ca="1"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>3.2245681381957776</v>
      </c>
      <c r="S504" s="156">
        <f ca="1"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>-26.295252547149357</v>
      </c>
    </row>
    <row r="505" spans="2:19" ht="14.1" customHeight="1" x14ac:dyDescent="0.2">
      <c r="B505" s="155" t="str">
        <f>IF((IF($X$1=1,'X1'!B464,(IF($X$1=2,'X2'!B464,(IF($X$1=3,'X3'!B464,(IF($X$1=4,'X4'!B464,(IF($X$1=5,'X5'!B464,'X6'!B464))))))))))="","",(IF($X$1=1,'X1'!B464,(IF($X$1=2,'X2'!B464,(IF($X$1=3,'X3'!B464,(IF($X$1=4,'X4'!B464,(IF($X$1=5,'X5'!B464,'X6'!B464)))))))))))</f>
        <v>UHS UN Equity</v>
      </c>
      <c r="C505" s="155" t="str">
        <f ca="1"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>Universal Health Services Inc</v>
      </c>
      <c r="D505" s="155" t="str">
        <f ca="1"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>Health Care</v>
      </c>
      <c r="E505" s="170">
        <f ca="1"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>131.97</v>
      </c>
      <c r="F505" s="170">
        <f ca="1"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>137</v>
      </c>
      <c r="G505" s="139">
        <f ca="1"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>3.8114723043115806</v>
      </c>
      <c r="H505" s="170">
        <f ca="1"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>12208.857600869998</v>
      </c>
      <c r="I505" s="171">
        <f ca="1"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>12</v>
      </c>
      <c r="J505" s="171">
        <f ca="1"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>1</v>
      </c>
      <c r="K505" s="171">
        <f ca="1"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>20</v>
      </c>
      <c r="L505" s="172">
        <f ca="1"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>13.168030333266813</v>
      </c>
      <c r="M505" s="172">
        <f ca="1"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>12.186720842183027</v>
      </c>
      <c r="N505" s="156">
        <f ca="1"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>-16.714871370811057</v>
      </c>
      <c r="O505" s="172">
        <f ca="1"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>8.837844194406653</v>
      </c>
      <c r="P505" s="172">
        <f ca="1"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>8.3865702292541169</v>
      </c>
      <c r="Q505" s="156">
        <f ca="1"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>-16.916577662950271</v>
      </c>
      <c r="R505" s="156">
        <f ca="1"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>0.22808213988027581</v>
      </c>
      <c r="S505" s="156">
        <f ca="1"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>16.500000000000004</v>
      </c>
    </row>
    <row r="506" spans="2:19" ht="14.1" customHeight="1" x14ac:dyDescent="0.2">
      <c r="B506" s="155" t="str">
        <f>IF((IF($X$1=1,'X1'!B465,(IF($X$1=2,'X2'!B465,(IF($X$1=3,'X3'!B465,(IF($X$1=4,'X4'!B465,(IF($X$1=5,'X5'!B465,'X6'!B465))))))))))="","",(IF($X$1=1,'X1'!B465,(IF($X$1=2,'X2'!B465,(IF($X$1=3,'X3'!B465,(IF($X$1=4,'X4'!B465,(IF($X$1=5,'X5'!B465,'X6'!B465)))))))))))</f>
        <v>ULTA UW Equity</v>
      </c>
      <c r="C506" s="155" t="str">
        <f ca="1"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>Ulta Beauty Inc</v>
      </c>
      <c r="D506" s="155" t="str">
        <f ca="1"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>Consumer Discretionary</v>
      </c>
      <c r="E506" s="170">
        <f ca="1"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>291.5</v>
      </c>
      <c r="F506" s="170">
        <f ca="1"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>312.5</v>
      </c>
      <c r="G506" s="139">
        <f ca="1"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>7.2041166380788946</v>
      </c>
      <c r="H506" s="170">
        <f ca="1"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>17289.490267500001</v>
      </c>
      <c r="I506" s="171">
        <f ca="1"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>19</v>
      </c>
      <c r="J506" s="171">
        <f ca="1"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>0</v>
      </c>
      <c r="K506" s="171">
        <f ca="1"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>26</v>
      </c>
      <c r="L506" s="172">
        <f ca="1"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>26.792279411764703</v>
      </c>
      <c r="M506" s="172">
        <f ca="1"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>22.889674126423245</v>
      </c>
      <c r="N506" s="156">
        <f ca="1"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>69.455748551910702</v>
      </c>
      <c r="O506" s="172">
        <f ca="1"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>14.946622428712919</v>
      </c>
      <c r="P506" s="172">
        <f ca="1"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>13.205027260915246</v>
      </c>
      <c r="Q506" s="156">
        <f ca="1"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>40.511250983933799</v>
      </c>
      <c r="R506" s="156">
        <f ca="1"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>0</v>
      </c>
      <c r="S506" s="156">
        <f ca="1"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>29.272727272727277</v>
      </c>
    </row>
    <row r="507" spans="2:19" ht="14.1" customHeight="1" x14ac:dyDescent="0.2">
      <c r="B507" s="155" t="str">
        <f>IF((IF($X$1=1,'X1'!B466,(IF($X$1=2,'X2'!B466,(IF($X$1=3,'X3'!B466,(IF($X$1=4,'X4'!B466,(IF($X$1=5,'X5'!B466,'X6'!B466))))))))))="","",(IF($X$1=1,'X1'!B466,(IF($X$1=2,'X2'!B466,(IF($X$1=3,'X3'!B466,(IF($X$1=4,'X4'!B466,(IF($X$1=5,'X5'!B466,'X6'!B466)))))))))))</f>
        <v>UNH UN Equity</v>
      </c>
      <c r="C507" s="155" t="str">
        <f ca="1"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>UnitedHealth Group Inc</v>
      </c>
      <c r="D507" s="155" t="str">
        <f ca="1"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>Health Care</v>
      </c>
      <c r="E507" s="170">
        <f ca="1"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>265.5</v>
      </c>
      <c r="F507" s="170">
        <f ca="1"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>306</v>
      </c>
      <c r="G507" s="139">
        <f ca="1"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>15.254237288135597</v>
      </c>
      <c r="H507" s="170">
        <f ca="1"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>255420.08010000002</v>
      </c>
      <c r="I507" s="171">
        <f ca="1"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>24</v>
      </c>
      <c r="J507" s="171">
        <f ca="1"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>1</v>
      </c>
      <c r="K507" s="171">
        <f ca="1"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>26</v>
      </c>
      <c r="L507" s="172">
        <f ca="1"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>18.150123051681707</v>
      </c>
      <c r="M507" s="172">
        <f ca="1"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>15.9545700378583</v>
      </c>
      <c r="N507" s="156">
        <f ca="1"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>14.795857446958172</v>
      </c>
      <c r="O507" s="172">
        <f ca="1"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>12.857501333774859</v>
      </c>
      <c r="P507" s="172">
        <f ca="1"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>11.370415339444778</v>
      </c>
      <c r="Q507" s="156">
        <f ca="1"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>20.871695632434228</v>
      </c>
      <c r="R507" s="156">
        <f ca="1"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>1.3691148775894539</v>
      </c>
      <c r="S507" s="156">
        <f ca="1"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>18.125000000000004</v>
      </c>
    </row>
    <row r="508" spans="2:19" ht="14.1" customHeight="1" x14ac:dyDescent="0.2">
      <c r="B508" s="155" t="str">
        <f>IF((IF($X$1=1,'X1'!B467,(IF($X$1=2,'X2'!B467,(IF($X$1=3,'X3'!B467,(IF($X$1=4,'X4'!B467,(IF($X$1=5,'X5'!B467,'X6'!B467))))))))))="","",(IF($X$1=1,'X1'!B467,(IF($X$1=2,'X2'!B467,(IF($X$1=3,'X3'!B467,(IF($X$1=4,'X4'!B467,(IF($X$1=5,'X5'!B467,'X6'!B467)))))))))))</f>
        <v>UNM UN Equity</v>
      </c>
      <c r="C508" s="155" t="str">
        <f ca="1"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>Unum Group</v>
      </c>
      <c r="D508" s="155" t="str">
        <f ca="1"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>Financials</v>
      </c>
      <c r="E508" s="170">
        <f ca="1"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>34.450000000000003</v>
      </c>
      <c r="F508" s="170">
        <f ca="1"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>36.5</v>
      </c>
      <c r="G508" s="139">
        <f ca="1"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>5.9506531204644331</v>
      </c>
      <c r="H508" s="170">
        <f ca="1"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>7535.8855838500003</v>
      </c>
      <c r="I508" s="171">
        <f ca="1"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>2</v>
      </c>
      <c r="J508" s="171">
        <f ca="1"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>3</v>
      </c>
      <c r="K508" s="171">
        <f ca="1"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>13</v>
      </c>
      <c r="L508" s="172">
        <f ca="1"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>6.2647754137115834</v>
      </c>
      <c r="M508" s="172">
        <f ca="1"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>5.8868762816131239</v>
      </c>
      <c r="N508" s="156">
        <f ca="1"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>-60.376562556527212</v>
      </c>
      <c r="O508" s="172" t="str">
        <f ca="1"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>NA</v>
      </c>
      <c r="P508" s="172" t="str">
        <f ca="1"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>NA</v>
      </c>
      <c r="Q508" s="156" t="str">
        <f ca="1"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6">
        <f ca="1"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>3.0943396226415096</v>
      </c>
      <c r="S508" s="156">
        <f ca="1"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>15.486725663716818</v>
      </c>
    </row>
    <row r="509" spans="2:19" ht="14.1" customHeight="1" x14ac:dyDescent="0.2">
      <c r="B509" s="155" t="str">
        <f>IF((IF($X$1=1,'X1'!B468,(IF($X$1=2,'X2'!B468,(IF($X$1=3,'X3'!B468,(IF($X$1=4,'X4'!B468,(IF($X$1=5,'X5'!B468,'X6'!B468))))))))))="","",(IF($X$1=1,'X1'!B468,(IF($X$1=2,'X2'!B468,(IF($X$1=3,'X3'!B468,(IF($X$1=4,'X4'!B468,(IF($X$1=5,'X5'!B468,'X6'!B468)))))))))))</f>
        <v>UNP UN Equity</v>
      </c>
      <c r="C509" s="155" t="str">
        <f ca="1"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>Union Pacific Corp</v>
      </c>
      <c r="D509" s="155" t="str">
        <f ca="1"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>Industrials</v>
      </c>
      <c r="E509" s="170">
        <f ca="1"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>158.34</v>
      </c>
      <c r="F509" s="170">
        <f ca="1"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>166</v>
      </c>
      <c r="G509" s="139">
        <f ca="1"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>4.8376910445875998</v>
      </c>
      <c r="H509" s="170">
        <f ca="1"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>116663.34728412</v>
      </c>
      <c r="I509" s="171">
        <f ca="1"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>19</v>
      </c>
      <c r="J509" s="171">
        <f ca="1"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>2</v>
      </c>
      <c r="K509" s="171">
        <f ca="1"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>30</v>
      </c>
      <c r="L509" s="172">
        <f ca="1"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>17.677793904208997</v>
      </c>
      <c r="M509" s="172">
        <f ca="1"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>15.667920047496537</v>
      </c>
      <c r="N509" s="156">
        <f ca="1"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>11.808471117569264</v>
      </c>
      <c r="O509" s="172">
        <f ca="1"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>11.882102562241336</v>
      </c>
      <c r="P509" s="172">
        <f ca="1"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>11.13006517742021</v>
      </c>
      <c r="Q509" s="156">
        <f ca="1"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>11.702098805455986</v>
      </c>
      <c r="R509" s="156">
        <f ca="1"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>2.1769609700644184</v>
      </c>
      <c r="S509" s="156">
        <f ca="1"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>34.836601307189554</v>
      </c>
    </row>
    <row r="510" spans="2:19" ht="14.1" customHeight="1" x14ac:dyDescent="0.2">
      <c r="B510" s="155" t="str">
        <f>IF((IF($X$1=1,'X1'!B469,(IF($X$1=2,'X2'!B469,(IF($X$1=3,'X3'!B469,(IF($X$1=4,'X4'!B469,(IF($X$1=5,'X5'!B469,'X6'!B469))))))))))="","",(IF($X$1=1,'X1'!B469,(IF($X$1=2,'X2'!B469,(IF($X$1=3,'X3'!B469,(IF($X$1=4,'X4'!B469,(IF($X$1=5,'X5'!B469,'X6'!B469)))))))))))</f>
        <v>UPS UN Equity</v>
      </c>
      <c r="C510" s="155" t="str">
        <f ca="1"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>United Parcel Service Inc</v>
      </c>
      <c r="D510" s="155" t="str">
        <f ca="1"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>Industrials</v>
      </c>
      <c r="E510" s="170">
        <f ca="1"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>101.6</v>
      </c>
      <c r="F510" s="170">
        <f ca="1"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>120</v>
      </c>
      <c r="G510" s="139">
        <f ca="1"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>18.110236220472451</v>
      </c>
      <c r="H510" s="170">
        <f ca="1"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>87297.378668799996</v>
      </c>
      <c r="I510" s="171">
        <f ca="1"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>12</v>
      </c>
      <c r="J510" s="171">
        <f ca="1"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>2</v>
      </c>
      <c r="K510" s="171">
        <f ca="1"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>30</v>
      </c>
      <c r="L510" s="172">
        <f ca="1"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>13.124919261077379</v>
      </c>
      <c r="M510" s="172">
        <f ca="1"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>12.135690396559962</v>
      </c>
      <c r="N510" s="156">
        <f ca="1"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>-16.987540183212602</v>
      </c>
      <c r="O510" s="172">
        <f ca="1"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>10.023099805782707</v>
      </c>
      <c r="P510" s="172">
        <f ca="1"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>9.2784018419032996</v>
      </c>
      <c r="Q510" s="156">
        <f ca="1"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>-5.774144013844051</v>
      </c>
      <c r="R510" s="156">
        <f ca="1"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>3.7559055118110241</v>
      </c>
      <c r="S510" s="156">
        <f ca="1"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>14.311377245508988</v>
      </c>
    </row>
    <row r="511" spans="2:19" ht="14.1" customHeight="1" x14ac:dyDescent="0.2">
      <c r="B511" s="155" t="str">
        <f>IF((IF($X$1=1,'X1'!B470,(IF($X$1=2,'X2'!B470,(IF($X$1=3,'X3'!B470,(IF($X$1=4,'X4'!B470,(IF($X$1=5,'X5'!B470,'X6'!B470))))))))))="","",(IF($X$1=1,'X1'!B470,(IF($X$1=2,'X2'!B470,(IF($X$1=3,'X3'!B470,(IF($X$1=4,'X4'!B470,(IF($X$1=5,'X5'!B470,'X6'!B470)))))))))))</f>
        <v>URI UN Equity</v>
      </c>
      <c r="C511" s="155" t="str">
        <f ca="1"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>United Rentals Inc</v>
      </c>
      <c r="D511" s="155" t="str">
        <f ca="1"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>Industrials</v>
      </c>
      <c r="E511" s="170">
        <f ca="1"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>123.32</v>
      </c>
      <c r="F511" s="170">
        <f ca="1"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>163.5</v>
      </c>
      <c r="G511" s="139">
        <f ca="1"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>32.581900746026605</v>
      </c>
      <c r="H511" s="170">
        <f ca="1"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>10001.575345039999</v>
      </c>
      <c r="I511" s="171">
        <f ca="1"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>13</v>
      </c>
      <c r="J511" s="171">
        <f ca="1"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>1</v>
      </c>
      <c r="K511" s="171">
        <f ca="1"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>20</v>
      </c>
      <c r="L511" s="172">
        <f ca="1"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>6.4724715267936803</v>
      </c>
      <c r="M511" s="172">
        <f ca="1"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>5.9846646607784129</v>
      </c>
      <c r="N511" s="156">
        <f ca="1"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>-59.062926647736468</v>
      </c>
      <c r="O511" s="172">
        <f ca="1"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>4.5196634941410228</v>
      </c>
      <c r="P511" s="172">
        <f ca="1"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>4.2878880390770622</v>
      </c>
      <c r="Q511" s="156">
        <f ca="1"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>-57.511232078212139</v>
      </c>
      <c r="R511" s="156">
        <f ca="1"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>0</v>
      </c>
      <c r="S511" s="156">
        <f ca="1"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>44.790419161676667</v>
      </c>
    </row>
    <row r="512" spans="2:19" ht="14.1" customHeight="1" x14ac:dyDescent="0.2">
      <c r="B512" s="155" t="str">
        <f>IF((IF($X$1=1,'X1'!B471,(IF($X$1=2,'X2'!B471,(IF($X$1=3,'X3'!B471,(IF($X$1=4,'X4'!B471,(IF($X$1=5,'X5'!B471,'X6'!B471))))))))))="","",(IF($X$1=1,'X1'!B471,(IF($X$1=2,'X2'!B471,(IF($X$1=3,'X3'!B471,(IF($X$1=4,'X4'!B471,(IF($X$1=5,'X5'!B471,'X6'!B471)))))))))))</f>
        <v>USB UN Equity</v>
      </c>
      <c r="C512" s="155" t="str">
        <f ca="1"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>US Bancorp</v>
      </c>
      <c r="D512" s="155" t="str">
        <f ca="1"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>Financials</v>
      </c>
      <c r="E512" s="170">
        <f ca="1"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>50.22</v>
      </c>
      <c r="F512" s="170">
        <f ca="1"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>54</v>
      </c>
      <c r="G512" s="139">
        <f ca="1"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>7.5268817204301008</v>
      </c>
      <c r="H512" s="170">
        <f ca="1"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>80753.759999999995</v>
      </c>
      <c r="I512" s="171">
        <f ca="1"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>9</v>
      </c>
      <c r="J512" s="171">
        <f ca="1"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>3</v>
      </c>
      <c r="K512" s="171">
        <f ca="1"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>28</v>
      </c>
      <c r="L512" s="172">
        <f ca="1"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>11.579432787641228</v>
      </c>
      <c r="M512" s="172">
        <f ca="1"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>10.851339671564389</v>
      </c>
      <c r="N512" s="156">
        <f ca="1"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>-26.762429553692101</v>
      </c>
      <c r="O512" s="172" t="str">
        <f ca="1"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>NA</v>
      </c>
      <c r="P512" s="172" t="str">
        <f ca="1"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>NA</v>
      </c>
      <c r="Q512" s="156" t="str">
        <f ca="1"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6">
        <f ca="1"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>3.1541218637992832</v>
      </c>
      <c r="S512" s="156">
        <f ca="1"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>6.8421052631579133</v>
      </c>
    </row>
    <row r="513" spans="2:19" ht="14.1" customHeight="1" x14ac:dyDescent="0.2">
      <c r="B513" s="155" t="str">
        <f>IF((IF($X$1=1,'X1'!B472,(IF($X$1=2,'X2'!B472,(IF($X$1=3,'X3'!B472,(IF($X$1=4,'X4'!B472,(IF($X$1=5,'X5'!B472,'X6'!B472))))))))))="","",(IF($X$1=1,'X1'!B472,(IF($X$1=2,'X2'!B472,(IF($X$1=3,'X3'!B472,(IF($X$1=4,'X4'!B472,(IF($X$1=5,'X5'!B472,'X6'!B472)))))))))))</f>
        <v>UTX UN Equity</v>
      </c>
      <c r="C513" s="155" t="str">
        <f ca="1"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>United Technologies Corp</v>
      </c>
      <c r="D513" s="155" t="str">
        <f ca="1"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>Industrials</v>
      </c>
      <c r="E513" s="170">
        <f ca="1"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>113.9</v>
      </c>
      <c r="F513" s="170">
        <f ca="1"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>141</v>
      </c>
      <c r="G513" s="139">
        <f ca="1"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>23.792800702370485</v>
      </c>
      <c r="H513" s="170">
        <f ca="1"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>98339.460493899998</v>
      </c>
      <c r="I513" s="171">
        <f ca="1"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>12</v>
      </c>
      <c r="J513" s="171">
        <f ca="1"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>0</v>
      </c>
      <c r="K513" s="171">
        <f ca="1"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>21</v>
      </c>
      <c r="L513" s="172">
        <f ca="1"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>14.626942339797099</v>
      </c>
      <c r="M513" s="172">
        <f ca="1"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>13.244186046511629</v>
      </c>
      <c r="N513" s="156">
        <f ca="1"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>-7.4875479938607992</v>
      </c>
      <c r="O513" s="172">
        <f ca="1"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>9.2062058573720194</v>
      </c>
      <c r="P513" s="172">
        <f ca="1"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>8.5886706283329151</v>
      </c>
      <c r="Q513" s="156">
        <f ca="1"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>-13.453657640406902</v>
      </c>
      <c r="R513" s="156">
        <f ca="1"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>2.6198419666374009</v>
      </c>
      <c r="S513" s="156">
        <f ca="1"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>-4.4374999999999973</v>
      </c>
    </row>
    <row r="514" spans="2:19" ht="14.1" customHeight="1" x14ac:dyDescent="0.2">
      <c r="B514" s="155" t="str">
        <f>IF((IF($X$1=1,'X1'!B473,(IF($X$1=2,'X2'!B473,(IF($X$1=3,'X3'!B473,(IF($X$1=4,'X4'!B473,(IF($X$1=5,'X5'!B473,'X6'!B473))))))))))="","",(IF($X$1=1,'X1'!B473,(IF($X$1=2,'X2'!B473,(IF($X$1=3,'X3'!B473,(IF($X$1=4,'X4'!B473,(IF($X$1=5,'X5'!B473,'X6'!B473)))))))))))</f>
        <v>V UN Equity</v>
      </c>
      <c r="C514" s="155" t="str">
        <f ca="1"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>Visa Inc</v>
      </c>
      <c r="D514" s="155" t="str">
        <f ca="1"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>Information Technology</v>
      </c>
      <c r="E514" s="170">
        <f ca="1"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>138.5</v>
      </c>
      <c r="F514" s="170">
        <f ca="1"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>162</v>
      </c>
      <c r="G514" s="139">
        <f ca="1"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>16.967509025270754</v>
      </c>
      <c r="H514" s="170">
        <f ca="1"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>305282.42767899996</v>
      </c>
      <c r="I514" s="171">
        <f ca="1"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>36</v>
      </c>
      <c r="J514" s="171">
        <f ca="1"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>0</v>
      </c>
      <c r="K514" s="171">
        <f ca="1"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>41</v>
      </c>
      <c r="L514" s="172">
        <f ca="1"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>25.941187488293686</v>
      </c>
      <c r="M514" s="172">
        <f ca="1"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>22.335107240767616</v>
      </c>
      <c r="N514" s="156">
        <f ca="1"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>64.072764268948305</v>
      </c>
      <c r="O514" s="172">
        <f ca="1"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>19.286233026441064</v>
      </c>
      <c r="P514" s="172">
        <f ca="1"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>17.155035854515791</v>
      </c>
      <c r="Q514" s="156">
        <f ca="1"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>81.307365074468564</v>
      </c>
      <c r="R514" s="156">
        <f ca="1"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>0.71841155234657039</v>
      </c>
      <c r="S514" s="156">
        <f ca="1"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>16.018518518518519</v>
      </c>
    </row>
    <row r="515" spans="2:19" ht="14.1" customHeight="1" x14ac:dyDescent="0.2">
      <c r="B515" s="155" t="str">
        <f>IF((IF($X$1=1,'X1'!B474,(IF($X$1=2,'X2'!B474,(IF($X$1=3,'X3'!B474,(IF($X$1=4,'X4'!B474,(IF($X$1=5,'X5'!B474,'X6'!B474))))))))))="","",(IF($X$1=1,'X1'!B474,(IF($X$1=2,'X2'!B474,(IF($X$1=3,'X3'!B474,(IF($X$1=4,'X4'!B474,(IF($X$1=5,'X5'!B474,'X6'!B474)))))))))))</f>
        <v>VAR UN Equity</v>
      </c>
      <c r="C515" s="155" t="str">
        <f ca="1"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>Varian Medical Systems Inc</v>
      </c>
      <c r="D515" s="155" t="str">
        <f ca="1"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>Health Care</v>
      </c>
      <c r="E515" s="170">
        <f ca="1"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>127.84</v>
      </c>
      <c r="F515" s="170">
        <f ca="1"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>122</v>
      </c>
      <c r="G515" s="139">
        <f ca="1"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>-4.5682102628285426</v>
      </c>
      <c r="H515" s="170">
        <f ca="1"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>11654.568755999999</v>
      </c>
      <c r="I515" s="171">
        <f ca="1"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>5</v>
      </c>
      <c r="J515" s="171">
        <f ca="1"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>3</v>
      </c>
      <c r="K515" s="171">
        <f ca="1"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>11</v>
      </c>
      <c r="L515" s="172">
        <f ca="1"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>27.038917089678513</v>
      </c>
      <c r="M515" s="172">
        <f ca="1"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>24.189214758751184</v>
      </c>
      <c r="N515" s="156">
        <f ca="1"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>71.015681982346536</v>
      </c>
      <c r="O515" s="172">
        <f ca="1"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>17.818001597444088</v>
      </c>
      <c r="P515" s="172">
        <f ca="1"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>16.363937649000551</v>
      </c>
      <c r="Q515" s="156">
        <f ca="1"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>67.504712615276219</v>
      </c>
      <c r="R515" s="156">
        <f ca="1"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>0</v>
      </c>
      <c r="S515" s="156">
        <f ca="1"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>2.2641509433962281</v>
      </c>
    </row>
    <row r="516" spans="2:19" ht="14.1" customHeight="1" x14ac:dyDescent="0.2">
      <c r="B516" s="155" t="str">
        <f>IF((IF($X$1=1,'X1'!B475,(IF($X$1=2,'X2'!B475,(IF($X$1=3,'X3'!B475,(IF($X$1=4,'X4'!B475,(IF($X$1=5,'X5'!B475,'X6'!B475))))))))))="","",(IF($X$1=1,'X1'!B475,(IF($X$1=2,'X2'!B475,(IF($X$1=3,'X3'!B475,(IF($X$1=4,'X4'!B475,(IF($X$1=5,'X5'!B475,'X6'!B475)))))))))))</f>
        <v>VFC UN Equity</v>
      </c>
      <c r="C516" s="155" t="str">
        <f ca="1"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>VF Corp</v>
      </c>
      <c r="D516" s="155" t="str">
        <f ca="1"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>Consumer Discretionary</v>
      </c>
      <c r="E516" s="170">
        <f ca="1"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>82.34</v>
      </c>
      <c r="F516" s="170">
        <f ca="1"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>91</v>
      </c>
      <c r="G516" s="139">
        <f ca="1"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>10.517367014816603</v>
      </c>
      <c r="H516" s="170">
        <f ca="1"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>32673.038564300001</v>
      </c>
      <c r="I516" s="171">
        <f ca="1"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>18</v>
      </c>
      <c r="J516" s="171">
        <f ca="1"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>0</v>
      </c>
      <c r="K516" s="171">
        <f ca="1"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>26</v>
      </c>
      <c r="L516" s="172">
        <f ca="1"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>21.945628997867804</v>
      </c>
      <c r="M516" s="172">
        <f ca="1"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>19.750539697769248</v>
      </c>
      <c r="N516" s="156">
        <f ca="1"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>38.801664917067356</v>
      </c>
      <c r="O516" s="172">
        <f ca="1"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>16.024682178332199</v>
      </c>
      <c r="P516" s="172">
        <f ca="1"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>14.677056698013944</v>
      </c>
      <c r="Q516" s="156">
        <f ca="1"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>50.645950296564756</v>
      </c>
      <c r="R516" s="156">
        <f ca="1"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>2.1775564731600676</v>
      </c>
      <c r="S516" s="156">
        <f ca="1"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>7.6237623762376199</v>
      </c>
    </row>
    <row r="517" spans="2:19" ht="14.1" customHeight="1" x14ac:dyDescent="0.2">
      <c r="B517" s="155" t="str">
        <f>IF((IF($X$1=1,'X1'!B476,(IF($X$1=2,'X2'!B476,(IF($X$1=3,'X3'!B476,(IF($X$1=4,'X4'!B476,(IF($X$1=5,'X5'!B476,'X6'!B476))))))))))="","",(IF($X$1=1,'X1'!B476,(IF($X$1=2,'X2'!B476,(IF($X$1=3,'X3'!B476,(IF($X$1=4,'X4'!B476,(IF($X$1=5,'X5'!B476,'X6'!B476)))))))))))</f>
        <v>VIAB UW Equity</v>
      </c>
      <c r="C517" s="155" t="str">
        <f ca="1"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>Viacom Inc</v>
      </c>
      <c r="D517" s="155" t="str">
        <f ca="1"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>Communication Services</v>
      </c>
      <c r="E517" s="170">
        <f ca="1"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>30.08</v>
      </c>
      <c r="F517" s="170">
        <f ca="1"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>34.5</v>
      </c>
      <c r="G517" s="139">
        <f ca="1"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>14.694148936170226</v>
      </c>
      <c r="H517" s="170">
        <f ca="1"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>12268.566192480001</v>
      </c>
      <c r="I517" s="171">
        <f ca="1"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>11</v>
      </c>
      <c r="J517" s="171">
        <f ca="1"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>1</v>
      </c>
      <c r="K517" s="171">
        <f ca="1"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>28</v>
      </c>
      <c r="L517" s="172">
        <f ca="1"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>7.0660089264740433</v>
      </c>
      <c r="M517" s="172">
        <f ca="1"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>6.7824126268320173</v>
      </c>
      <c r="N517" s="156">
        <f ca="1"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>-55.308922637453364</v>
      </c>
      <c r="O517" s="172">
        <f ca="1"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>6.9391008847880968</v>
      </c>
      <c r="P517" s="172">
        <f ca="1"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>6.8160488330935047</v>
      </c>
      <c r="Q517" s="156">
        <f ca="1"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>-34.766416247174966</v>
      </c>
      <c r="R517" s="156">
        <f ca="1"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>2.6795212765957452</v>
      </c>
      <c r="S517" s="156">
        <f ca="1"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>-0.87378640776698024</v>
      </c>
    </row>
    <row r="518" spans="2:19" ht="14.1" customHeight="1" x14ac:dyDescent="0.2">
      <c r="B518" s="155" t="str">
        <f>IF((IF($X$1=1,'X1'!B477,(IF($X$1=2,'X2'!B477,(IF($X$1=3,'X3'!B477,(IF($X$1=4,'X4'!B477,(IF($X$1=5,'X5'!B477,'X6'!B477))))))))))="","",(IF($X$1=1,'X1'!B477,(IF($X$1=2,'X2'!B477,(IF($X$1=3,'X3'!B477,(IF($X$1=4,'X4'!B477,(IF($X$1=5,'X5'!B477,'X6'!B477)))))))))))</f>
        <v>VLO UN Equity</v>
      </c>
      <c r="C518" s="155" t="str">
        <f ca="1"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>Valero Energy Corp</v>
      </c>
      <c r="D518" s="155" t="str">
        <f ca="1"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>Energy</v>
      </c>
      <c r="E518" s="170">
        <f ca="1"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>82.59</v>
      </c>
      <c r="F518" s="170">
        <f ca="1"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>103</v>
      </c>
      <c r="G518" s="139">
        <f ca="1"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>24.712434919481762</v>
      </c>
      <c r="H518" s="170">
        <f ca="1"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>35043.617706780002</v>
      </c>
      <c r="I518" s="171">
        <f ca="1"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>17</v>
      </c>
      <c r="J518" s="171">
        <f ca="1"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>1</v>
      </c>
      <c r="K518" s="171">
        <f ca="1"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>22</v>
      </c>
      <c r="L518" s="172">
        <f ca="1"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>10.612952968388589</v>
      </c>
      <c r="M518" s="172">
        <f ca="1"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>7.6000736173736998</v>
      </c>
      <c r="N518" s="156">
        <f ca="1"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>-32.87521894031876</v>
      </c>
      <c r="O518" s="172">
        <f ca="1"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>6.2428897769360319</v>
      </c>
      <c r="P518" s="172">
        <f ca="1"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>5.0605859312255452</v>
      </c>
      <c r="Q518" s="156">
        <f ca="1"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>-41.31140620592835</v>
      </c>
      <c r="R518" s="156">
        <f ca="1"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>4.2293255842111632</v>
      </c>
      <c r="S518" s="156">
        <f ca="1"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>-12.672413793103432</v>
      </c>
    </row>
    <row r="519" spans="2:19" ht="14.1" customHeight="1" x14ac:dyDescent="0.2">
      <c r="B519" s="155" t="str">
        <f>IF((IF($X$1=1,'X1'!B478,(IF($X$1=2,'X2'!B478,(IF($X$1=3,'X3'!B478,(IF($X$1=4,'X4'!B478,(IF($X$1=5,'X5'!B478,'X6'!B478))))))))))="","",(IF($X$1=1,'X1'!B478,(IF($X$1=2,'X2'!B478,(IF($X$1=3,'X3'!B478,(IF($X$1=4,'X4'!B478,(IF($X$1=5,'X5'!B478,'X6'!B478)))))))))))</f>
        <v>VMC UN Equity</v>
      </c>
      <c r="C519" s="155" t="str">
        <f ca="1"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>Vulcan Materials Co</v>
      </c>
      <c r="D519" s="155" t="str">
        <f ca="1"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>Materials</v>
      </c>
      <c r="E519" s="170">
        <f ca="1"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>103.61</v>
      </c>
      <c r="F519" s="170">
        <f ca="1"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>125</v>
      </c>
      <c r="G519" s="139">
        <f ca="1"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>20.644725412604959</v>
      </c>
      <c r="H519" s="170">
        <f ca="1"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>13681.474215760001</v>
      </c>
      <c r="I519" s="171">
        <f ca="1"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>15</v>
      </c>
      <c r="J519" s="171">
        <f ca="1"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>2</v>
      </c>
      <c r="K519" s="171">
        <f ca="1"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>18</v>
      </c>
      <c r="L519" s="172">
        <f ca="1"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>21.420301839983463</v>
      </c>
      <c r="M519" s="172">
        <f ca="1"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>17.817712811693895</v>
      </c>
      <c r="N519" s="156">
        <f ca="1"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>35.479076890650688</v>
      </c>
      <c r="O519" s="172">
        <f ca="1"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>12.78650515065007</v>
      </c>
      <c r="P519" s="172">
        <f ca="1"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>11.299524133242691</v>
      </c>
      <c r="Q519" s="156">
        <f ca="1"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>20.20426976056735</v>
      </c>
      <c r="R519" s="156">
        <f ca="1"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>1.1958305182897404</v>
      </c>
      <c r="S519" s="156">
        <f ca="1"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>23.918918918918923</v>
      </c>
    </row>
    <row r="520" spans="2:19" ht="14.1" customHeight="1" x14ac:dyDescent="0.2">
      <c r="B520" s="155" t="str">
        <f>IF((IF($X$1=1,'X1'!B479,(IF($X$1=2,'X2'!B479,(IF($X$1=3,'X3'!B479,(IF($X$1=4,'X4'!B479,(IF($X$1=5,'X5'!B479,'X6'!B479))))))))))="","",(IF($X$1=1,'X1'!B479,(IF($X$1=2,'X2'!B479,(IF($X$1=3,'X3'!B479,(IF($X$1=4,'X4'!B479,(IF($X$1=5,'X5'!B479,'X6'!B479)))))))))))</f>
        <v>VNO UN Equity</v>
      </c>
      <c r="C520" s="155" t="str">
        <f ca="1"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>Vornado Realty Trust</v>
      </c>
      <c r="D520" s="155" t="str">
        <f ca="1"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>Real Estate</v>
      </c>
      <c r="E520" s="170">
        <f ca="1"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>66.39</v>
      </c>
      <c r="F520" s="170">
        <f ca="1"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>76.5</v>
      </c>
      <c r="G520" s="139">
        <f ca="1"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>15.228197017623124</v>
      </c>
      <c r="H520" s="170">
        <f ca="1"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>12633.074195609999</v>
      </c>
      <c r="I520" s="171">
        <f ca="1"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>8</v>
      </c>
      <c r="J520" s="171">
        <f ca="1"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>2</v>
      </c>
      <c r="K520" s="171">
        <f ca="1"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>15</v>
      </c>
      <c r="L520" s="172">
        <f ca="1"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>37.089385474860336</v>
      </c>
      <c r="M520" s="172">
        <f ca="1"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>21.534219915666558</v>
      </c>
      <c r="N520" s="156">
        <f ca="1"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>134.5828618155208</v>
      </c>
      <c r="O520" s="172">
        <f ca="1"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>19.47431557707829</v>
      </c>
      <c r="P520" s="172">
        <f ca="1"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>17.301503656962566</v>
      </c>
      <c r="Q520" s="156">
        <f ca="1"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>83.075504639399128</v>
      </c>
      <c r="R520" s="156">
        <f ca="1"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>3.8876336797710502</v>
      </c>
      <c r="S520" s="156">
        <f ca="1"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>175.70499565464951</v>
      </c>
    </row>
    <row r="521" spans="2:19" ht="14.1" customHeight="1" x14ac:dyDescent="0.2">
      <c r="B521" s="155" t="str">
        <f>IF((IF($X$1=1,'X1'!B480,(IF($X$1=2,'X2'!B480,(IF($X$1=3,'X3'!B480,(IF($X$1=4,'X4'!B480,(IF($X$1=5,'X5'!B480,'X6'!B480))))))))))="","",(IF($X$1=1,'X1'!B480,(IF($X$1=2,'X2'!B480,(IF($X$1=3,'X3'!B480,(IF($X$1=4,'X4'!B480,(IF($X$1=5,'X5'!B480,'X6'!B480)))))))))))</f>
        <v>VRSK UW Equity</v>
      </c>
      <c r="C521" s="155" t="str">
        <f ca="1"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>Verisk Analytics Inc</v>
      </c>
      <c r="D521" s="155" t="str">
        <f ca="1"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>Industrials</v>
      </c>
      <c r="E521" s="170">
        <f ca="1"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>115.7</v>
      </c>
      <c r="F521" s="170">
        <f ca="1"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>128</v>
      </c>
      <c r="G521" s="139">
        <f ca="1"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>10.630942091616236</v>
      </c>
      <c r="H521" s="170">
        <f ca="1"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>19046.550313699998</v>
      </c>
      <c r="I521" s="171">
        <f ca="1"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>9</v>
      </c>
      <c r="J521" s="171">
        <f ca="1"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>1</v>
      </c>
      <c r="K521" s="171">
        <f ca="1"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>18</v>
      </c>
      <c r="L521" s="172">
        <f ca="1"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>25.791350869371378</v>
      </c>
      <c r="M521" s="172">
        <f ca="1"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>23.265634425899862</v>
      </c>
      <c r="N521" s="156">
        <f ca="1"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>63.12507795865929</v>
      </c>
      <c r="O521" s="172">
        <f ca="1"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>17.569551448770419</v>
      </c>
      <c r="P521" s="172">
        <f ca="1"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>16.250755531550016</v>
      </c>
      <c r="Q521" s="156">
        <f ca="1"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>65.169065122755228</v>
      </c>
      <c r="R521" s="156" t="str">
        <f ca="1"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56">
        <f ca="1"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>-20.298507462686569</v>
      </c>
    </row>
    <row r="522" spans="2:19" ht="14.1" customHeight="1" x14ac:dyDescent="0.2">
      <c r="B522" s="155" t="str">
        <f>IF((IF($X$1=1,'X1'!B481,(IF($X$1=2,'X2'!B481,(IF($X$1=3,'X3'!B481,(IF($X$1=4,'X4'!B481,(IF($X$1=5,'X5'!B481,'X6'!B481))))))))))="","",(IF($X$1=1,'X1'!B481,(IF($X$1=2,'X2'!B481,(IF($X$1=3,'X3'!B481,(IF($X$1=4,'X4'!B481,(IF($X$1=5,'X5'!B481,'X6'!B481)))))))))))</f>
        <v>VRSN UW Equity</v>
      </c>
      <c r="C522" s="155" t="str">
        <f ca="1"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>VeriSign Inc</v>
      </c>
      <c r="D522" s="155" t="str">
        <f ca="1"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>Information Technology</v>
      </c>
      <c r="E522" s="170">
        <f ca="1"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>164.44</v>
      </c>
      <c r="F522" s="170">
        <f ca="1"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>157.5</v>
      </c>
      <c r="G522" s="139">
        <f ca="1"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>-4.2203843347117465</v>
      </c>
      <c r="H522" s="170">
        <f ca="1"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>19878.891291480002</v>
      </c>
      <c r="I522" s="171">
        <f ca="1"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>1</v>
      </c>
      <c r="J522" s="171">
        <f ca="1"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>1</v>
      </c>
      <c r="K522" s="171">
        <f ca="1"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>4</v>
      </c>
      <c r="L522" s="172">
        <f ca="1"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>31.623076923076923</v>
      </c>
      <c r="M522" s="172">
        <f ca="1"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>28.813737515332047</v>
      </c>
      <c r="N522" s="156">
        <f ca="1"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>100.00956578414898</v>
      </c>
      <c r="O522" s="172">
        <f ca="1"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>22.535029702970299</v>
      </c>
      <c r="P522" s="172">
        <f ca="1"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>21.041953775038522</v>
      </c>
      <c r="Q522" s="156">
        <f ca="1"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>111.84887954630223</v>
      </c>
      <c r="R522" s="156">
        <f ca="1"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>0</v>
      </c>
      <c r="S522" s="156">
        <f ca="1"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>26.041666666666668</v>
      </c>
    </row>
    <row r="523" spans="2:19" ht="14.1" customHeight="1" x14ac:dyDescent="0.2">
      <c r="B523" s="155" t="str">
        <f>IF((IF($X$1=1,'X1'!B482,(IF($X$1=2,'X2'!B482,(IF($X$1=3,'X3'!B482,(IF($X$1=4,'X4'!B482,(IF($X$1=5,'X5'!B482,'X6'!B482))))))))))="","",(IF($X$1=1,'X1'!B482,(IF($X$1=2,'X2'!B482,(IF($X$1=3,'X3'!B482,(IF($X$1=4,'X4'!B482,(IF($X$1=5,'X5'!B482,'X6'!B482)))))))))))</f>
        <v>VRTX UW Equity</v>
      </c>
      <c r="C523" s="155" t="str">
        <f ca="1"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>Vertex Pharmaceuticals Inc</v>
      </c>
      <c r="D523" s="155" t="str">
        <f ca="1"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>Health Care</v>
      </c>
      <c r="E523" s="170">
        <f ca="1"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>194.7</v>
      </c>
      <c r="F523" s="170">
        <f ca="1"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>200</v>
      </c>
      <c r="G523" s="139">
        <f ca="1"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>2.7221366204417174</v>
      </c>
      <c r="H523" s="170">
        <f ca="1"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>49757.149414499996</v>
      </c>
      <c r="I523" s="171">
        <f ca="1"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>20</v>
      </c>
      <c r="J523" s="171">
        <f ca="1"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>0</v>
      </c>
      <c r="K523" s="171">
        <f ca="1"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>26</v>
      </c>
      <c r="L523" s="172" t="str">
        <f ca="1"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>NA</v>
      </c>
      <c r="M523" s="172">
        <f ca="1"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>31.267062791071137</v>
      </c>
      <c r="N523" s="156" t="str">
        <f ca="1"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72">
        <f ca="1"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>33.891186575819077</v>
      </c>
      <c r="P523" s="172">
        <f ca="1"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>23.424990480961924</v>
      </c>
      <c r="Q523" s="156">
        <f ca="1"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>218.60663141862173</v>
      </c>
      <c r="R523" s="156">
        <f ca="1"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>0</v>
      </c>
      <c r="S523" s="156">
        <f ca="1"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>76.229508196721312</v>
      </c>
    </row>
    <row r="524" spans="2:19" ht="14.1" customHeight="1" x14ac:dyDescent="0.2">
      <c r="B524" s="155" t="str">
        <f>IF((IF($X$1=1,'X1'!B483,(IF($X$1=2,'X2'!B483,(IF($X$1=3,'X3'!B483,(IF($X$1=4,'X4'!B483,(IF($X$1=5,'X5'!B483,'X6'!B483))))))))))="","",(IF($X$1=1,'X1'!B483,(IF($X$1=2,'X2'!B483,(IF($X$1=3,'X3'!B483,(IF($X$1=4,'X4'!B483,(IF($X$1=5,'X5'!B483,'X6'!B483)))))))))))</f>
        <v>VTR UN Equity</v>
      </c>
      <c r="C524" s="155" t="str">
        <f ca="1"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>Ventas Inc</v>
      </c>
      <c r="D524" s="155" t="str">
        <f ca="1"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>Real Estate</v>
      </c>
      <c r="E524" s="170">
        <f ca="1"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>61.04</v>
      </c>
      <c r="F524" s="170">
        <f ca="1"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>59</v>
      </c>
      <c r="G524" s="139">
        <f ca="1"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>-3.3420707732634281</v>
      </c>
      <c r="H524" s="170">
        <f ca="1"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>21758.792131440001</v>
      </c>
      <c r="I524" s="171">
        <f ca="1"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>1</v>
      </c>
      <c r="J524" s="171">
        <f ca="1"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>4</v>
      </c>
      <c r="K524" s="171">
        <f ca="1"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>22</v>
      </c>
      <c r="L524" s="172" t="str">
        <f ca="1"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>NA</v>
      </c>
      <c r="M524" s="172" t="str">
        <f ca="1"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>NA</v>
      </c>
      <c r="N524" s="156" t="str">
        <f ca="1"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2">
        <f ca="1"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>17.402147446982113</v>
      </c>
      <c r="P524" s="172">
        <f ca="1"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>19.034923959405795</v>
      </c>
      <c r="Q524" s="156">
        <f ca="1"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>63.595321902627774</v>
      </c>
      <c r="R524" s="156">
        <f ca="1"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>5.2948885976408917</v>
      </c>
      <c r="S524" s="156">
        <f ca="1"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>-64.940021317270705</v>
      </c>
    </row>
    <row r="525" spans="2:19" ht="14.1" customHeight="1" x14ac:dyDescent="0.2">
      <c r="B525" s="155" t="str">
        <f>IF((IF($X$1=1,'X1'!B484,(IF($X$1=2,'X2'!B484,(IF($X$1=3,'X3'!B484,(IF($X$1=4,'X4'!B484,(IF($X$1=5,'X5'!B484,'X6'!B484))))))))))="","",(IF($X$1=1,'X1'!B484,(IF($X$1=2,'X2'!B484,(IF($X$1=3,'X3'!B484,(IF($X$1=4,'X4'!B484,(IF($X$1=5,'X5'!B484,'X6'!B484)))))))))))</f>
        <v>VZ UN Equity</v>
      </c>
      <c r="C525" s="155" t="str">
        <f ca="1"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>Verizon Communications Inc</v>
      </c>
      <c r="D525" s="155" t="str">
        <f ca="1"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>Communication Services</v>
      </c>
      <c r="E525" s="170">
        <f ca="1"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>57.09</v>
      </c>
      <c r="F525" s="170">
        <f ca="1"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>59.5</v>
      </c>
      <c r="G525" s="139">
        <f ca="1"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>4.2214047994394654</v>
      </c>
      <c r="H525" s="170">
        <f ca="1"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>235896.74211609</v>
      </c>
      <c r="I525" s="171">
        <f ca="1"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>12</v>
      </c>
      <c r="J525" s="171">
        <f ca="1"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>0</v>
      </c>
      <c r="K525" s="171">
        <f ca="1"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>33</v>
      </c>
      <c r="L525" s="172">
        <f ca="1"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>12.097902097902098</v>
      </c>
      <c r="M525" s="172">
        <f ca="1"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>11.861624766258052</v>
      </c>
      <c r="N525" s="156">
        <f ca="1"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>-23.483216026497033</v>
      </c>
      <c r="O525" s="172">
        <f ca="1"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>7.1663785395546933</v>
      </c>
      <c r="P525" s="172">
        <f ca="1"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>7.0850263875389077</v>
      </c>
      <c r="Q525" s="156">
        <f ca="1"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>-32.629808612623314</v>
      </c>
      <c r="R525" s="156">
        <f ca="1"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>4.2739534069013834</v>
      </c>
      <c r="S525" s="156">
        <f ca="1"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>26.511627906976752</v>
      </c>
    </row>
    <row r="526" spans="2:19" ht="14.1" customHeight="1" x14ac:dyDescent="0.2">
      <c r="B526" s="155" t="str">
        <f>IF((IF($X$1=1,'X1'!B485,(IF($X$1=2,'X2'!B485,(IF($X$1=3,'X3'!B485,(IF($X$1=4,'X4'!B485,(IF($X$1=5,'X5'!B485,'X6'!B485))))))))))="","",(IF($X$1=1,'X1'!B485,(IF($X$1=2,'X2'!B485,(IF($X$1=3,'X3'!B485,(IF($X$1=4,'X4'!B485,(IF($X$1=5,'X5'!B485,'X6'!B485)))))))))))</f>
        <v>WAT UN Equity</v>
      </c>
      <c r="C526" s="155" t="str">
        <f ca="1"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>Waters Corp</v>
      </c>
      <c r="D526" s="155" t="str">
        <f ca="1"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>Health Care</v>
      </c>
      <c r="E526" s="170">
        <f ca="1"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>206.94</v>
      </c>
      <c r="F526" s="170">
        <f ca="1"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>190.5</v>
      </c>
      <c r="G526" s="139">
        <f ca="1"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>-7.9443316903450301</v>
      </c>
      <c r="H526" s="170">
        <f ca="1"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>15674.8192968</v>
      </c>
      <c r="I526" s="171">
        <f ca="1"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>2</v>
      </c>
      <c r="J526" s="171">
        <f ca="1"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>3</v>
      </c>
      <c r="K526" s="171">
        <f ca="1"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>17</v>
      </c>
      <c r="L526" s="172">
        <f ca="1"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>22.505709624796083</v>
      </c>
      <c r="M526" s="172">
        <f ca="1"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>19.617025310455968</v>
      </c>
      <c r="N526" s="156">
        <f ca="1"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>42.344061606312081</v>
      </c>
      <c r="O526" s="172">
        <f ca="1"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>16.807408581538528</v>
      </c>
      <c r="P526" s="172">
        <f ca="1"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>16.011063011585527</v>
      </c>
      <c r="Q526" s="156">
        <f ca="1"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>58.004259280231722</v>
      </c>
      <c r="R526" s="156">
        <f ca="1"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>0</v>
      </c>
      <c r="S526" s="156">
        <f ca="1"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>5.1792828685259105</v>
      </c>
    </row>
    <row r="527" spans="2:19" ht="14.1" customHeight="1" x14ac:dyDescent="0.2">
      <c r="B527" s="155" t="str">
        <f>IF((IF($X$1=1,'X1'!B486,(IF($X$1=2,'X2'!B486,(IF($X$1=3,'X3'!B486,(IF($X$1=4,'X4'!B486,(IF($X$1=5,'X5'!B486,'X6'!B486))))))))))="","",(IF($X$1=1,'X1'!B486,(IF($X$1=2,'X2'!B486,(IF($X$1=3,'X3'!B486,(IF($X$1=4,'X4'!B486,(IF($X$1=5,'X5'!B486,'X6'!B486)))))))))))</f>
        <v>WBA UW Equity</v>
      </c>
      <c r="C527" s="155" t="str">
        <f ca="1"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>Walgreens Boots Alliance Inc</v>
      </c>
      <c r="D527" s="155" t="str">
        <f ca="1"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>Consumer Staples</v>
      </c>
      <c r="E527" s="170">
        <f ca="1"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>72.430000000000007</v>
      </c>
      <c r="F527" s="170">
        <f ca="1"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>75</v>
      </c>
      <c r="G527" s="139">
        <f ca="1"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>3.5482534861245307</v>
      </c>
      <c r="H527" s="170">
        <f ca="1"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>68333.702228480004</v>
      </c>
      <c r="I527" s="171">
        <f ca="1"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>8</v>
      </c>
      <c r="J527" s="171">
        <f ca="1"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>3</v>
      </c>
      <c r="K527" s="171">
        <f ca="1"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>27</v>
      </c>
      <c r="L527" s="172">
        <f ca="1"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>11.102084610668303</v>
      </c>
      <c r="M527" s="172">
        <f ca="1"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>10.338281473023123</v>
      </c>
      <c r="N527" s="156">
        <f ca="1"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>-29.781560229573213</v>
      </c>
      <c r="O527" s="172">
        <f ca="1"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>9.0585886720975122</v>
      </c>
      <c r="P527" s="172">
        <f ca="1"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>8.6676589343874308</v>
      </c>
      <c r="Q527" s="156">
        <f ca="1"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>-14.841387575285193</v>
      </c>
      <c r="R527" s="156">
        <f ca="1"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>2.4672097197293938</v>
      </c>
      <c r="S527" s="156">
        <f ca="1"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>1.8497109826589611</v>
      </c>
    </row>
    <row r="528" spans="2:19" ht="14.1" customHeight="1" x14ac:dyDescent="0.2">
      <c r="B528" s="155" t="str">
        <f>IF((IF($X$1=1,'X1'!B487,(IF($X$1=2,'X2'!B487,(IF($X$1=3,'X3'!B487,(IF($X$1=4,'X4'!B487,(IF($X$1=5,'X5'!B487,'X6'!B487))))))))))="","",(IF($X$1=1,'X1'!B487,(IF($X$1=2,'X2'!B487,(IF($X$1=3,'X3'!B487,(IF($X$1=4,'X4'!B487,(IF($X$1=5,'X5'!B487,'X6'!B487)))))))))))</f>
        <v>WCG UN Equity</v>
      </c>
      <c r="C528" s="155" t="str">
        <f ca="1"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>WellCare Health Plans Inc</v>
      </c>
      <c r="D528" s="155" t="str">
        <f ca="1"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>Health Care</v>
      </c>
      <c r="E528" s="170">
        <f ca="1"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>264.36</v>
      </c>
      <c r="F528" s="170">
        <f ca="1"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>313.5</v>
      </c>
      <c r="G528" s="139">
        <f ca="1"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>18.588288697231036</v>
      </c>
      <c r="H528" s="170">
        <f ca="1"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>13215.84996012</v>
      </c>
      <c r="I528" s="171">
        <f ca="1"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>15</v>
      </c>
      <c r="J528" s="171">
        <f ca="1"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>0</v>
      </c>
      <c r="K528" s="171">
        <f ca="1"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>18</v>
      </c>
      <c r="L528" s="172">
        <f ca="1"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>19.630207173089776</v>
      </c>
      <c r="M528" s="172">
        <f ca="1"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>16.373095503530287</v>
      </c>
      <c r="N528" s="156">
        <f ca="1"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>24.157090168458883</v>
      </c>
      <c r="O528" s="172">
        <f ca="1"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>9.1458702398078682</v>
      </c>
      <c r="P528" s="172">
        <f ca="1"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>6.872499761186603</v>
      </c>
      <c r="Q528" s="156">
        <f ca="1"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>-14.020864923742094</v>
      </c>
      <c r="R528" s="156" t="str">
        <f ca="1"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6">
        <f ca="1"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>385.625</v>
      </c>
    </row>
    <row r="529" spans="2:19" ht="14.1" customHeight="1" x14ac:dyDescent="0.2">
      <c r="B529" s="155" t="str">
        <f>IF((IF($X$1=1,'X1'!B488,(IF($X$1=2,'X2'!B488,(IF($X$1=3,'X3'!B488,(IF($X$1=4,'X4'!B488,(IF($X$1=5,'X5'!B488,'X6'!B488))))))))))="","",(IF($X$1=1,'X1'!B488,(IF($X$1=2,'X2'!B488,(IF($X$1=3,'X3'!B488,(IF($X$1=4,'X4'!B488,(IF($X$1=5,'X5'!B488,'X6'!B488)))))))))))</f>
        <v>WDC UW Equity</v>
      </c>
      <c r="C529" s="155" t="str">
        <f ca="1"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>Western Digital Corp</v>
      </c>
      <c r="D529" s="155" t="str">
        <f ca="1"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>Information Technology</v>
      </c>
      <c r="E529" s="170">
        <f ca="1"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>39.200000000000003</v>
      </c>
      <c r="F529" s="170">
        <f ca="1"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>50</v>
      </c>
      <c r="G529" s="139">
        <f ca="1"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>27.551020408163261</v>
      </c>
      <c r="H529" s="170">
        <f ca="1"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>11345.447769600001</v>
      </c>
      <c r="I529" s="171">
        <f ca="1"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>11</v>
      </c>
      <c r="J529" s="171">
        <f ca="1"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>2</v>
      </c>
      <c r="K529" s="171">
        <f ca="1"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>30</v>
      </c>
      <c r="L529" s="172">
        <f ca="1"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>5.6712962962962967</v>
      </c>
      <c r="M529" s="172">
        <f ca="1"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>5.7159521726450864</v>
      </c>
      <c r="N529" s="156">
        <f ca="1"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>-64.130197943271298</v>
      </c>
      <c r="O529" s="172">
        <f ca="1"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>4.1315629637674132</v>
      </c>
      <c r="P529" s="172">
        <f ca="1"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>4.1474774523477453</v>
      </c>
      <c r="Q529" s="156">
        <f ca="1"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>-61.159714622707639</v>
      </c>
      <c r="R529" s="156">
        <f ca="1"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>5.1045918367346932</v>
      </c>
      <c r="S529" s="156">
        <f ca="1"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>-62.455696202531641</v>
      </c>
    </row>
    <row r="530" spans="2:19" ht="14.1" customHeight="1" x14ac:dyDescent="0.2">
      <c r="B530" s="155" t="str">
        <f>IF((IF($X$1=1,'X1'!B489,(IF($X$1=2,'X2'!B489,(IF($X$1=3,'X3'!B489,(IF($X$1=4,'X4'!B489,(IF($X$1=5,'X5'!B489,'X6'!B489))))))))))="","",(IF($X$1=1,'X1'!B489,(IF($X$1=2,'X2'!B489,(IF($X$1=3,'X3'!B489,(IF($X$1=4,'X4'!B489,(IF($X$1=5,'X5'!B489,'X6'!B489)))))))))))</f>
        <v>WEC UN Equity</v>
      </c>
      <c r="C530" s="155" t="str">
        <f ca="1"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>WEC Energy Group Inc</v>
      </c>
      <c r="D530" s="155" t="str">
        <f ca="1"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>Utilities</v>
      </c>
      <c r="E530" s="170">
        <f ca="1"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>70.86</v>
      </c>
      <c r="F530" s="170">
        <f ca="1"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>70</v>
      </c>
      <c r="G530" s="139">
        <f ca="1"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>-1.2136607394863108</v>
      </c>
      <c r="H530" s="170">
        <f ca="1"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>22358.175973860001</v>
      </c>
      <c r="I530" s="171">
        <f ca="1"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>4</v>
      </c>
      <c r="J530" s="171">
        <f ca="1"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>2</v>
      </c>
      <c r="K530" s="171">
        <f ca="1"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>15</v>
      </c>
      <c r="L530" s="172">
        <f ca="1"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>20.199543899657925</v>
      </c>
      <c r="M530" s="172">
        <f ca="1"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>18.95159133458144</v>
      </c>
      <c r="N530" s="156">
        <f ca="1"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>27.758029815883447</v>
      </c>
      <c r="O530" s="172">
        <f ca="1"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>13.089895712999564</v>
      </c>
      <c r="P530" s="172">
        <f ca="1"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>12.205715942028984</v>
      </c>
      <c r="Q530" s="156">
        <f ca="1"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>23.056404927275874</v>
      </c>
      <c r="R530" s="156">
        <f ca="1"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>3.3079311318092008</v>
      </c>
      <c r="S530" s="156">
        <f ca="1"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>-10.704225352112671</v>
      </c>
    </row>
    <row r="531" spans="2:19" ht="14.1" customHeight="1" x14ac:dyDescent="0.2">
      <c r="B531" s="155" t="str">
        <f>IF((IF($X$1=1,'X1'!B490,(IF($X$1=2,'X2'!B490,(IF($X$1=3,'X3'!B490,(IF($X$1=4,'X4'!B490,(IF($X$1=5,'X5'!B490,'X6'!B490))))))))))="","",(IF($X$1=1,'X1'!B490,(IF($X$1=2,'X2'!B490,(IF($X$1=3,'X3'!B490,(IF($X$1=4,'X4'!B490,(IF($X$1=5,'X5'!B490,'X6'!B490)))))))))))</f>
        <v>WELL UN Equity</v>
      </c>
      <c r="C531" s="155" t="str">
        <f ca="1"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>Welltower Inc</v>
      </c>
      <c r="D531" s="155" t="str">
        <f ca="1"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>Real Estate</v>
      </c>
      <c r="E531" s="170">
        <f ca="1"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>73.040000000000006</v>
      </c>
      <c r="F531" s="170">
        <f ca="1"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>74</v>
      </c>
      <c r="G531" s="139">
        <f ca="1"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>1.3143483023001057</v>
      </c>
      <c r="H531" s="170">
        <f ca="1"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>27437.068071600002</v>
      </c>
      <c r="I531" s="171">
        <f ca="1"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>10</v>
      </c>
      <c r="J531" s="171">
        <f ca="1"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>1</v>
      </c>
      <c r="K531" s="171">
        <f ca="1"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>24</v>
      </c>
      <c r="L531" s="172" t="str">
        <f ca="1"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>NA</v>
      </c>
      <c r="M531" s="172" t="str">
        <f ca="1"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>NA</v>
      </c>
      <c r="N531" s="156" t="str">
        <f ca="1"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72">
        <f ca="1"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>18.857331106129156</v>
      </c>
      <c r="P531" s="172">
        <f ca="1"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>17.994625241576337</v>
      </c>
      <c r="Q531" s="156">
        <f ca="1"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>77.275313976645577</v>
      </c>
      <c r="R531" s="156">
        <f ca="1"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>4.8548740416210299</v>
      </c>
      <c r="S531" s="156">
        <f ca="1"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>6924.7314645009174</v>
      </c>
    </row>
    <row r="532" spans="2:19" ht="14.1" customHeight="1" x14ac:dyDescent="0.2">
      <c r="B532" s="155" t="str">
        <f>IF((IF($X$1=1,'X1'!B491,(IF($X$1=2,'X2'!B491,(IF($X$1=3,'X3'!B491,(IF($X$1=4,'X4'!B491,(IF($X$1=5,'X5'!B491,'X6'!B491))))))))))="","",(IF($X$1=1,'X1'!B491,(IF($X$1=2,'X2'!B491,(IF($X$1=3,'X3'!B491,(IF($X$1=4,'X4'!B491,(IF($X$1=5,'X5'!B491,'X6'!B491)))))))))))</f>
        <v>WFC UN Equity</v>
      </c>
      <c r="C532" s="155" t="str">
        <f ca="1"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>Wells Fargo &amp; Co</v>
      </c>
      <c r="D532" s="155" t="str">
        <f ca="1"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>Financials</v>
      </c>
      <c r="E532" s="170">
        <f ca="1"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>50.01</v>
      </c>
      <c r="F532" s="170">
        <f ca="1"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>57</v>
      </c>
      <c r="G532" s="139">
        <f ca="1"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>13.977204559088197</v>
      </c>
      <c r="H532" s="170">
        <f ca="1"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>229110.81299999999</v>
      </c>
      <c r="I532" s="171">
        <f ca="1"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>18</v>
      </c>
      <c r="J532" s="171">
        <f ca="1"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>4</v>
      </c>
      <c r="K532" s="171">
        <f ca="1"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>33</v>
      </c>
      <c r="L532" s="172">
        <f ca="1"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>10.058326629123089</v>
      </c>
      <c r="M532" s="172">
        <f ca="1"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>8.7891036906854119</v>
      </c>
      <c r="N532" s="156">
        <f ca="1"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>-36.383118363223844</v>
      </c>
      <c r="O532" s="172" t="str">
        <f ca="1"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>NA</v>
      </c>
      <c r="P532" s="172" t="str">
        <f ca="1"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>NA</v>
      </c>
      <c r="Q532" s="156" t="str">
        <f ca="1"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6">
        <f ca="1"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>3.6252749450109976</v>
      </c>
      <c r="S532" s="156">
        <f ca="1"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>12.691243221550796</v>
      </c>
    </row>
    <row r="533" spans="2:19" ht="14.1" customHeight="1" x14ac:dyDescent="0.2">
      <c r="B533" s="155" t="str">
        <f>IF((IF($X$1=1,'X1'!B492,(IF($X$1=2,'X2'!B492,(IF($X$1=3,'X3'!B492,(IF($X$1=4,'X4'!B492,(IF($X$1=5,'X5'!B492,'X6'!B492))))))))))="","",(IF($X$1=1,'X1'!B492,(IF($X$1=2,'X2'!B492,(IF($X$1=3,'X3'!B492,(IF($X$1=4,'X4'!B492,(IF($X$1=5,'X5'!B492,'X6'!B492)))))))))))</f>
        <v>WHR UN Equity</v>
      </c>
      <c r="C533" s="155" t="str">
        <f ca="1"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>Whirlpool Corp</v>
      </c>
      <c r="D533" s="155" t="str">
        <f ca="1"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>Consumer Discretionary</v>
      </c>
      <c r="E533" s="170">
        <f ca="1"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>127.06</v>
      </c>
      <c r="F533" s="170">
        <f ca="1"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>125</v>
      </c>
      <c r="G533" s="139">
        <f ca="1"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>-1.6212812844325519</v>
      </c>
      <c r="H533" s="170">
        <f ca="1"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>8107.4794215000002</v>
      </c>
      <c r="I533" s="171">
        <f ca="1"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>2</v>
      </c>
      <c r="J533" s="171">
        <f ca="1"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>1</v>
      </c>
      <c r="K533" s="171">
        <f ca="1"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>10</v>
      </c>
      <c r="L533" s="172">
        <f ca="1"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>7.9816571392675417</v>
      </c>
      <c r="M533" s="172">
        <f ca="1"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>7.0943606923506426</v>
      </c>
      <c r="N533" s="156">
        <f ca="1"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>-49.517632881009241</v>
      </c>
      <c r="O533" s="172">
        <f ca="1"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>7.347526473506198</v>
      </c>
      <c r="P533" s="172">
        <f ca="1"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>6.8938920879619143</v>
      </c>
      <c r="Q533" s="156">
        <f ca="1"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>-30.926860476074125</v>
      </c>
      <c r="R533" s="156">
        <f ca="1"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>3.8989453801353688</v>
      </c>
      <c r="S533" s="156">
        <f ca="1"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>3.5609756097561176</v>
      </c>
    </row>
    <row r="534" spans="2:19" ht="14.1" customHeight="1" x14ac:dyDescent="0.2">
      <c r="B534" s="155" t="str">
        <f>IF((IF($X$1=1,'X1'!B493,(IF($X$1=2,'X2'!B493,(IF($X$1=3,'X3'!B493,(IF($X$1=4,'X4'!B493,(IF($X$1=5,'X5'!B493,'X6'!B493))))))))))="","",(IF($X$1=1,'X1'!B493,(IF($X$1=2,'X2'!B493,(IF($X$1=3,'X3'!B493,(IF($X$1=4,'X4'!B493,(IF($X$1=5,'X5'!B493,'X6'!B493)))))))))))</f>
        <v>WLTW UW Equity</v>
      </c>
      <c r="C534" s="155" t="str">
        <f ca="1"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>Willis Towers Watson PLC</v>
      </c>
      <c r="D534" s="155" t="str">
        <f ca="1"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>Financials</v>
      </c>
      <c r="E534" s="170">
        <f ca="1"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>158.66</v>
      </c>
      <c r="F534" s="170">
        <f ca="1"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>177.5</v>
      </c>
      <c r="G534" s="139">
        <f ca="1"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>11.874448506239755</v>
      </c>
      <c r="H534" s="170">
        <f ca="1"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>20616.053040220002</v>
      </c>
      <c r="I534" s="171">
        <f ca="1"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>14</v>
      </c>
      <c r="J534" s="171">
        <f ca="1"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>2</v>
      </c>
      <c r="K534" s="171">
        <f ca="1"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>20</v>
      </c>
      <c r="L534" s="172">
        <f ca="1"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>14.42888323026555</v>
      </c>
      <c r="M534" s="172">
        <f ca="1"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>13.211757848280456</v>
      </c>
      <c r="N534" s="156">
        <f ca="1"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>-8.7402318042743339</v>
      </c>
      <c r="O534" s="172">
        <f ca="1"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>11.015204634735076</v>
      </c>
      <c r="P534" s="172">
        <f ca="1"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>10.476620217995299</v>
      </c>
      <c r="Q534" s="156">
        <f ca="1"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>3.5525042833326914</v>
      </c>
      <c r="R534" s="156">
        <f ca="1"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>1.6097315013235853</v>
      </c>
      <c r="S534" s="156">
        <f ca="1"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>84.298642533936672</v>
      </c>
    </row>
    <row r="535" spans="2:19" ht="14.1" customHeight="1" x14ac:dyDescent="0.2">
      <c r="B535" s="155" t="str">
        <f>IF((IF($X$1=1,'X1'!B494,(IF($X$1=2,'X2'!B494,(IF($X$1=3,'X3'!B494,(IF($X$1=4,'X4'!B494,(IF($X$1=5,'X5'!B494,'X6'!B494))))))))))="","",(IF($X$1=1,'X1'!B494,(IF($X$1=2,'X2'!B494,(IF($X$1=3,'X3'!B494,(IF($X$1=4,'X4'!B494,(IF($X$1=5,'X5'!B494,'X6'!B494)))))))))))</f>
        <v>WM UN Equity</v>
      </c>
      <c r="C535" s="155" t="str">
        <f ca="1"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>Waste Management Inc</v>
      </c>
      <c r="D535" s="155" t="str">
        <f ca="1"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>Industrials</v>
      </c>
      <c r="E535" s="170">
        <f ca="1"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>94.47</v>
      </c>
      <c r="F535" s="170">
        <f ca="1"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>100</v>
      </c>
      <c r="G535" s="139">
        <f ca="1"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>5.8537101725415486</v>
      </c>
      <c r="H535" s="170">
        <f ca="1"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>40277.003640690004</v>
      </c>
      <c r="I535" s="171">
        <f ca="1"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>9</v>
      </c>
      <c r="J535" s="171">
        <f ca="1"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>1</v>
      </c>
      <c r="K535" s="171">
        <f ca="1"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>12</v>
      </c>
      <c r="L535" s="172">
        <f ca="1"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>21.310624859011956</v>
      </c>
      <c r="M535" s="172">
        <f ca="1"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>19.462299134734238</v>
      </c>
      <c r="N535" s="156">
        <f ca="1"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>34.785392168130237</v>
      </c>
      <c r="O535" s="172">
        <f ca="1"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>11.392048708196411</v>
      </c>
      <c r="P535" s="172">
        <f ca="1"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>10.825885273481219</v>
      </c>
      <c r="Q535" s="156">
        <f ca="1"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>7.0951663423014955</v>
      </c>
      <c r="R535" s="156">
        <f ca="1"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>2.0969619985180485</v>
      </c>
      <c r="S535" s="156">
        <f ca="1"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>24.941176470588246</v>
      </c>
    </row>
    <row r="536" spans="2:19" ht="14.1" customHeight="1" x14ac:dyDescent="0.2">
      <c r="B536" s="155" t="str">
        <f>IF((IF($X$1=1,'X1'!B495,(IF($X$1=2,'X2'!B495,(IF($X$1=3,'X3'!B495,(IF($X$1=4,'X4'!B495,(IF($X$1=5,'X5'!B495,'X6'!B495))))))))))="","",(IF($X$1=1,'X1'!B495,(IF($X$1=2,'X2'!B495,(IF($X$1=3,'X3'!B495,(IF($X$1=4,'X4'!B495,(IF($X$1=5,'X5'!B495,'X6'!B495)))))))))))</f>
        <v>WMB UN Equity</v>
      </c>
      <c r="C536" s="155" t="str">
        <f ca="1"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>Williams Cos Inc/The</v>
      </c>
      <c r="D536" s="155" t="str">
        <f ca="1"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>Energy</v>
      </c>
      <c r="E536" s="170">
        <f ca="1"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>26.4</v>
      </c>
      <c r="F536" s="170">
        <f ca="1"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>32</v>
      </c>
      <c r="G536" s="139">
        <f ca="1"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>21.212121212121215</v>
      </c>
      <c r="H536" s="170">
        <f ca="1"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>31958.309618399999</v>
      </c>
      <c r="I536" s="171">
        <f ca="1"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>18</v>
      </c>
      <c r="J536" s="171">
        <f ca="1"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>0</v>
      </c>
      <c r="K536" s="171">
        <f ca="1"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>22</v>
      </c>
      <c r="L536" s="172">
        <f ca="1"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>26.321036889331999</v>
      </c>
      <c r="M536" s="172">
        <f ca="1"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>23.445825932504437</v>
      </c>
      <c r="N536" s="156">
        <f ca="1"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>66.475234906130368</v>
      </c>
      <c r="O536" s="172">
        <f ca="1"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>11.047367723097826</v>
      </c>
      <c r="P536" s="172">
        <f ca="1"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>10.411987482074485</v>
      </c>
      <c r="Q536" s="156">
        <f ca="1"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>3.8548652884969892</v>
      </c>
      <c r="R536" s="156">
        <f ca="1"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>5.7840909090909101</v>
      </c>
      <c r="S536" s="156">
        <f ca="1"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>19.999999999999989</v>
      </c>
    </row>
    <row r="537" spans="2:19" ht="14.1" customHeight="1" x14ac:dyDescent="0.2">
      <c r="B537" s="155" t="str">
        <f>IF((IF($X$1=1,'X1'!B496,(IF($X$1=2,'X2'!B496,(IF($X$1=3,'X3'!B496,(IF($X$1=4,'X4'!B496,(IF($X$1=5,'X5'!B496,'X6'!B496))))))))))="","",(IF($X$1=1,'X1'!B496,(IF($X$1=2,'X2'!B496,(IF($X$1=3,'X3'!B496,(IF($X$1=4,'X4'!B496,(IF($X$1=5,'X5'!B496,'X6'!B496)))))))))))</f>
        <v>WMT UN Equity</v>
      </c>
      <c r="C537" s="155" t="str">
        <f ca="1"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>Walmart Inc</v>
      </c>
      <c r="D537" s="155" t="str">
        <f ca="1"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>Consumer Staples</v>
      </c>
      <c r="E537" s="170">
        <f ca="1"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>97.73</v>
      </c>
      <c r="F537" s="170">
        <f ca="1"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>106</v>
      </c>
      <c r="G537" s="139">
        <f ca="1"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>8.462089430062413</v>
      </c>
      <c r="H537" s="170">
        <f ca="1"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>283931.06556607003</v>
      </c>
      <c r="I537" s="171">
        <f ca="1"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>14</v>
      </c>
      <c r="J537" s="171">
        <f ca="1"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>0</v>
      </c>
      <c r="K537" s="171">
        <f ca="1"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>33</v>
      </c>
      <c r="L537" s="172">
        <f ca="1"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>20.263321584076301</v>
      </c>
      <c r="M537" s="172">
        <f ca="1"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>20.574736842105263</v>
      </c>
      <c r="N537" s="156">
        <f ca="1"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>28.161410770819217</v>
      </c>
      <c r="O537" s="172">
        <f ca="1"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>10.39096854015102</v>
      </c>
      <c r="P537" s="172">
        <f ca="1"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>10.410573565803366</v>
      </c>
      <c r="Q537" s="156">
        <f ca="1"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>-2.3158579488484876</v>
      </c>
      <c r="R537" s="156">
        <f ca="1"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>2.1436611071318943</v>
      </c>
      <c r="S537" s="156">
        <f ca="1"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>0.60150375939849676</v>
      </c>
    </row>
    <row r="538" spans="2:19" ht="14.1" customHeight="1" x14ac:dyDescent="0.2">
      <c r="B538" s="155" t="str">
        <f>IF((IF($X$1=1,'X1'!B497,(IF($X$1=2,'X2'!B497,(IF($X$1=3,'X3'!B497,(IF($X$1=4,'X4'!B497,(IF($X$1=5,'X5'!B497,'X6'!B497))))))))))="","",(IF($X$1=1,'X1'!B497,(IF($X$1=2,'X2'!B497,(IF($X$1=3,'X3'!B497,(IF($X$1=4,'X4'!B497,(IF($X$1=5,'X5'!B497,'X6'!B497)))))))))))</f>
        <v>WRK UN Equity</v>
      </c>
      <c r="C538" s="155" t="str">
        <f ca="1"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>Westrock Co</v>
      </c>
      <c r="D538" s="155" t="str">
        <f ca="1"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>Materials</v>
      </c>
      <c r="E538" s="170">
        <f ca="1"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>41.42</v>
      </c>
      <c r="F538" s="170">
        <f ca="1"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>51</v>
      </c>
      <c r="G538" s="139">
        <f ca="1"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>23.128923225494937</v>
      </c>
      <c r="H538" s="170">
        <f ca="1"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>10591.427265320001</v>
      </c>
      <c r="I538" s="171">
        <f ca="1"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>6</v>
      </c>
      <c r="J538" s="171">
        <f ca="1"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>0</v>
      </c>
      <c r="K538" s="171">
        <f ca="1"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>15</v>
      </c>
      <c r="L538" s="172">
        <f ca="1"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>9.4479927007299267</v>
      </c>
      <c r="M538" s="172">
        <f ca="1"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>9.0575114804286017</v>
      </c>
      <c r="N538" s="156">
        <f ca="1"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>-40.243357020524392</v>
      </c>
      <c r="O538" s="172">
        <f ca="1"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>4.6701322351734165</v>
      </c>
      <c r="P538" s="172">
        <f ca="1"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>4.553216726868575</v>
      </c>
      <c r="Q538" s="156">
        <f ca="1"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>-56.096695039006292</v>
      </c>
      <c r="R538" s="156">
        <f ca="1"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>4.3746982134234669</v>
      </c>
      <c r="S538" s="156">
        <f ca="1"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>-4.7126436781609113</v>
      </c>
    </row>
    <row r="539" spans="2:19" ht="14.1" customHeight="1" x14ac:dyDescent="0.2">
      <c r="B539" s="155" t="str">
        <f>IF((IF($X$1=1,'X1'!B498,(IF($X$1=2,'X2'!B498,(IF($X$1=3,'X3'!B498,(IF($X$1=4,'X4'!B498,(IF($X$1=5,'X5'!B498,'X6'!B498))))))))))="","",(IF($X$1=1,'X1'!B498,(IF($X$1=2,'X2'!B498,(IF($X$1=3,'X3'!B498,(IF($X$1=4,'X4'!B498,(IF($X$1=5,'X5'!B498,'X6'!B498)))))))))))</f>
        <v>WU UN Equity</v>
      </c>
      <c r="C539" s="155" t="str">
        <f ca="1"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>Western Union Co/The</v>
      </c>
      <c r="D539" s="155" t="str">
        <f ca="1"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>Information Technology</v>
      </c>
      <c r="E539" s="170">
        <f ca="1"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>18.260000000000002</v>
      </c>
      <c r="F539" s="170">
        <f ca="1"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>20</v>
      </c>
      <c r="G539" s="139">
        <f ca="1"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>9.5290251916757782</v>
      </c>
      <c r="H539" s="170">
        <f ca="1"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>8085.657901640001</v>
      </c>
      <c r="I539" s="171">
        <f ca="1"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>3</v>
      </c>
      <c r="J539" s="171">
        <f ca="1"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>7</v>
      </c>
      <c r="K539" s="171">
        <f ca="1"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>22</v>
      </c>
      <c r="L539" s="172">
        <f ca="1"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>9.4123711340206189</v>
      </c>
      <c r="M539" s="172">
        <f ca="1"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>9.0306627101879329</v>
      </c>
      <c r="N539" s="156">
        <f ca="1"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>-40.468656225513534</v>
      </c>
      <c r="O539" s="172">
        <f ca="1"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>7.4257121487009456</v>
      </c>
      <c r="P539" s="172">
        <f ca="1"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>7.2462630366134686</v>
      </c>
      <c r="Q539" s="156">
        <f ca="1"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>-30.191847125530579</v>
      </c>
      <c r="R539" s="156">
        <f ca="1"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>4.2332968236582689</v>
      </c>
      <c r="S539" s="156">
        <f ca="1"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>20.000000000000007</v>
      </c>
    </row>
    <row r="540" spans="2:19" ht="14.1" customHeight="1" x14ac:dyDescent="0.2">
      <c r="B540" s="155" t="str">
        <f>IF((IF($X$1=1,'X1'!B499,(IF($X$1=2,'X2'!B499,(IF($X$1=3,'X3'!B499,(IF($X$1=4,'X4'!B499,(IF($X$1=5,'X5'!B499,'X6'!B499))))))))))="","",(IF($X$1=1,'X1'!B499,(IF($X$1=2,'X2'!B499,(IF($X$1=3,'X3'!B499,(IF($X$1=4,'X4'!B499,(IF($X$1=5,'X5'!B499,'X6'!B499)))))))))))</f>
        <v>WY UN Equity</v>
      </c>
      <c r="C540" s="155" t="str">
        <f ca="1"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>Weyerhaeuser Co</v>
      </c>
      <c r="D540" s="155" t="str">
        <f ca="1"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>Real Estate</v>
      </c>
      <c r="E540" s="170">
        <f ca="1"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>25.08</v>
      </c>
      <c r="F540" s="170">
        <f ca="1"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>30</v>
      </c>
      <c r="G540" s="139">
        <f ca="1"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>19.617224880382778</v>
      </c>
      <c r="H540" s="170">
        <f ca="1"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>18789.93667716</v>
      </c>
      <c r="I540" s="171">
        <f ca="1"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>7</v>
      </c>
      <c r="J540" s="171">
        <f ca="1"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>0</v>
      </c>
      <c r="K540" s="171">
        <f ca="1"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>12</v>
      </c>
      <c r="L540" s="172">
        <f ca="1"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>24.349514563106794</v>
      </c>
      <c r="M540" s="172">
        <f ca="1"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>20.274858528698459</v>
      </c>
      <c r="N540" s="156">
        <f ca="1"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>54.005754932336238</v>
      </c>
      <c r="O540" s="172">
        <f ca="1"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>13.423603345925526</v>
      </c>
      <c r="P540" s="172">
        <f ca="1"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>12.02801595744681</v>
      </c>
      <c r="Q540" s="156">
        <f ca="1"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>26.193546926343036</v>
      </c>
      <c r="R540" s="156">
        <f ca="1"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>5.3947368421052637</v>
      </c>
      <c r="S540" s="156">
        <f ca="1"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>-63.548387096774192</v>
      </c>
    </row>
    <row r="541" spans="2:19" ht="14.1" customHeight="1" x14ac:dyDescent="0.2">
      <c r="B541" s="155" t="str">
        <f>IF((IF($X$1=1,'X1'!B500,(IF($X$1=2,'X2'!B500,(IF($X$1=3,'X3'!B500,(IF($X$1=4,'X4'!B500,(IF($X$1=5,'X5'!B500,'X6'!B500))))))))))="","",(IF($X$1=1,'X1'!B500,(IF($X$1=2,'X2'!B500,(IF($X$1=3,'X3'!B500,(IF($X$1=4,'X4'!B500,(IF($X$1=5,'X5'!B500,'X6'!B500)))))))))))</f>
        <v>WYNN UW Equity</v>
      </c>
      <c r="C541" s="155" t="str">
        <f ca="1"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>Wynn Resorts Ltd</v>
      </c>
      <c r="D541" s="155" t="str">
        <f ca="1"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>Consumer Discretionary</v>
      </c>
      <c r="E541" s="170">
        <f ca="1"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>115.18</v>
      </c>
      <c r="F541" s="170">
        <f ca="1"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>123</v>
      </c>
      <c r="G541" s="139">
        <f ca="1"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>6.7893731550616288</v>
      </c>
      <c r="H541" s="170">
        <f ca="1"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>12524.502503240001</v>
      </c>
      <c r="I541" s="171">
        <f ca="1"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>10</v>
      </c>
      <c r="J541" s="171">
        <f ca="1"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>0</v>
      </c>
      <c r="K541" s="171">
        <f ca="1"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>20</v>
      </c>
      <c r="L541" s="172">
        <f ca="1"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>17.807668521954238</v>
      </c>
      <c r="M541" s="172">
        <f ca="1"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>14.354436689930209</v>
      </c>
      <c r="N541" s="156">
        <f ca="1"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>12.629901807719857</v>
      </c>
      <c r="O541" s="172">
        <f ca="1"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>10.410068645924117</v>
      </c>
      <c r="P541" s="172">
        <f ca="1"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>9.111131628787879</v>
      </c>
      <c r="Q541" s="156">
        <f ca="1"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>-2.1363003418437332</v>
      </c>
      <c r="R541" s="156">
        <f ca="1"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>2.6297968397291194</v>
      </c>
      <c r="S541" s="156">
        <f ca="1"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>-7.5714285714285623</v>
      </c>
    </row>
    <row r="542" spans="2:19" ht="14.1" customHeight="1" x14ac:dyDescent="0.2">
      <c r="B542" s="155" t="str">
        <f>IF((IF($X$1=1,'X1'!B501,(IF($X$1=2,'X2'!B501,(IF($X$1=3,'X3'!B501,(IF($X$1=4,'X4'!B501,(IF($X$1=5,'X5'!B501,'X6'!B501))))))))))="","",(IF($X$1=1,'X1'!B501,(IF($X$1=2,'X2'!B501,(IF($X$1=3,'X3'!B501,(IF($X$1=4,'X4'!B501,(IF($X$1=5,'X5'!B501,'X6'!B501)))))))))))</f>
        <v>XEC UN Equity</v>
      </c>
      <c r="C542" s="155" t="str">
        <f ca="1"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>Cimarex Energy Co</v>
      </c>
      <c r="D542" s="155" t="str">
        <f ca="1"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>Energy</v>
      </c>
      <c r="E542" s="170">
        <f ca="1"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>74.739999999999995</v>
      </c>
      <c r="F542" s="170">
        <f ca="1"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>95.5</v>
      </c>
      <c r="G542" s="139">
        <f ca="1"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>27.776291142627784</v>
      </c>
      <c r="H542" s="170">
        <f ca="1"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>7146.5423106599992</v>
      </c>
      <c r="I542" s="171">
        <f ca="1"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>17</v>
      </c>
      <c r="J542" s="171">
        <f ca="1"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>0</v>
      </c>
      <c r="K542" s="171">
        <f ca="1"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>26</v>
      </c>
      <c r="L542" s="172">
        <f ca="1"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>11.705559906029757</v>
      </c>
      <c r="M542" s="172">
        <f ca="1"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>7.8500157546476199</v>
      </c>
      <c r="N542" s="156">
        <f ca="1"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>-25.964701039042517</v>
      </c>
      <c r="O542" s="172">
        <f ca="1"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>4.6377986826807609</v>
      </c>
      <c r="P542" s="172">
        <f ca="1"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>3.4618689542814147</v>
      </c>
      <c r="Q542" s="156">
        <f ca="1"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>-56.400658555256634</v>
      </c>
      <c r="R542" s="156">
        <f ca="1"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>0.93658014450093663</v>
      </c>
      <c r="S542" s="156">
        <f ca="1"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>27.006802721088434</v>
      </c>
    </row>
    <row r="543" spans="2:19" ht="14.1" customHeight="1" x14ac:dyDescent="0.2">
      <c r="B543" s="155" t="str">
        <f>IF((IF($X$1=1,'X1'!B502,(IF($X$1=2,'X2'!B502,(IF($X$1=3,'X3'!B502,(IF($X$1=4,'X4'!B502,(IF($X$1=5,'X5'!B502,'X6'!B502))))))))))="","",(IF($X$1=1,'X1'!B502,(IF($X$1=2,'X2'!B502,(IF($X$1=3,'X3'!B502,(IF($X$1=4,'X4'!B502,(IF($X$1=5,'X5'!B502,'X6'!B502)))))))))))</f>
        <v>XEL UW Equity</v>
      </c>
      <c r="C543" s="155" t="str">
        <f ca="1"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>Xcel Energy Inc</v>
      </c>
      <c r="D543" s="155" t="str">
        <f ca="1"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>Utilities</v>
      </c>
      <c r="E543" s="170">
        <f ca="1"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>50.7</v>
      </c>
      <c r="F543" s="170">
        <f ca="1"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>50</v>
      </c>
      <c r="G543" s="139">
        <f ca="1"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>-1.3806706114398493</v>
      </c>
      <c r="H543" s="170">
        <f ca="1"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>26060.984554800001</v>
      </c>
      <c r="I543" s="171">
        <f ca="1"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>4</v>
      </c>
      <c r="J543" s="171">
        <f ca="1"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>1</v>
      </c>
      <c r="K543" s="171">
        <f ca="1"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>16</v>
      </c>
      <c r="L543" s="172">
        <f ca="1"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>19.432732847834419</v>
      </c>
      <c r="M543" s="172">
        <f ca="1"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>18.204667863554757</v>
      </c>
      <c r="N543" s="156">
        <f ca="1"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>22.908105000319878</v>
      </c>
      <c r="O543" s="172">
        <f ca="1"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>10.760391713054764</v>
      </c>
      <c r="P543" s="172">
        <f ca="1"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>10.241867435861035</v>
      </c>
      <c r="Q543" s="156">
        <f ca="1"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>1.1570411903872868</v>
      </c>
      <c r="R543" s="156">
        <f ca="1"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>3.1617357001972386</v>
      </c>
      <c r="S543" s="156">
        <f ca="1"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>0.71428571428571497</v>
      </c>
    </row>
    <row r="544" spans="2:19" ht="14.1" customHeight="1" x14ac:dyDescent="0.2">
      <c r="B544" s="155" t="str">
        <f>IF((IF($X$1=1,'X1'!B503,(IF($X$1=2,'X2'!B503,(IF($X$1=3,'X3'!B503,(IF($X$1=4,'X4'!B503,(IF($X$1=5,'X5'!B503,'X6'!B503))))))))))="","",(IF($X$1=1,'X1'!B503,(IF($X$1=2,'X2'!B503,(IF($X$1=3,'X3'!B503,(IF($X$1=4,'X4'!B503,(IF($X$1=5,'X5'!B503,'X6'!B503)))))))))))</f>
        <v>XLNX UW Equity</v>
      </c>
      <c r="C544" s="155" t="str">
        <f ca="1"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>Xilinx Inc</v>
      </c>
      <c r="D544" s="155" t="str">
        <f ca="1"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>Information Technology</v>
      </c>
      <c r="E544" s="170">
        <f ca="1"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>93.52</v>
      </c>
      <c r="F544" s="170">
        <f ca="1"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>90</v>
      </c>
      <c r="G544" s="139">
        <f ca="1"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>-3.763900769888795</v>
      </c>
      <c r="H544" s="170">
        <f ca="1"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>23664.622041199997</v>
      </c>
      <c r="I544" s="171">
        <f ca="1"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>16</v>
      </c>
      <c r="J544" s="171">
        <f ca="1"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>3</v>
      </c>
      <c r="K544" s="171">
        <f ca="1"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>29</v>
      </c>
      <c r="L544" s="172">
        <f ca="1"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>26.462931522354271</v>
      </c>
      <c r="M544" s="172">
        <f ca="1"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>24.46246403348156</v>
      </c>
      <c r="N544" s="156">
        <f ca="1"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>67.372689761865018</v>
      </c>
      <c r="O544" s="172">
        <f ca="1"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>21.91029265873016</v>
      </c>
      <c r="P544" s="172">
        <f ca="1"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>20.401040670773558</v>
      </c>
      <c r="Q544" s="156">
        <f ca="1"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>105.97580795164188</v>
      </c>
      <c r="R544" s="156">
        <f ca="1"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>1.5408468776732249</v>
      </c>
      <c r="S544" s="156">
        <f ca="1"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>27.89874021064896</v>
      </c>
    </row>
    <row r="545" spans="2:19" ht="14.1" customHeight="1" x14ac:dyDescent="0.2">
      <c r="B545" s="155" t="str">
        <f>IF((IF($X$1=1,'X1'!B504,(IF($X$1=2,'X2'!B504,(IF($X$1=3,'X3'!B504,(IF($X$1=4,'X4'!B504,(IF($X$1=5,'X5'!B504,'X6'!B504))))))))))="","",(IF($X$1=1,'X1'!B504,(IF($X$1=2,'X2'!B504,(IF($X$1=3,'X3'!B504,(IF($X$1=4,'X4'!B504,(IF($X$1=5,'X5'!B504,'X6'!B504)))))))))))</f>
        <v>XOM UN Equity</v>
      </c>
      <c r="C545" s="155" t="str">
        <f ca="1"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>Exxon Mobil Corp</v>
      </c>
      <c r="D545" s="155" t="str">
        <f ca="1"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>Energy</v>
      </c>
      <c r="E545" s="170">
        <f ca="1"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>72.989999999999995</v>
      </c>
      <c r="F545" s="170">
        <f ca="1"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>79</v>
      </c>
      <c r="G545" s="139">
        <f ca="1"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>8.2340046581723669</v>
      </c>
      <c r="H545" s="170">
        <f ca="1"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>309025.58533829998</v>
      </c>
      <c r="I545" s="171">
        <f ca="1"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>9</v>
      </c>
      <c r="J545" s="171">
        <f ca="1"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>5</v>
      </c>
      <c r="K545" s="171">
        <f ca="1"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>26</v>
      </c>
      <c r="L545" s="172">
        <f ca="1"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>15.71705426356589</v>
      </c>
      <c r="M545" s="172">
        <f ca="1"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>13.341253884116249</v>
      </c>
      <c r="N545" s="156">
        <f ca="1"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>-0.59281055071180866</v>
      </c>
      <c r="O545" s="172">
        <f ca="1"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>7.9208110172078046</v>
      </c>
      <c r="P545" s="172">
        <f ca="1"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>7.0454852605377667</v>
      </c>
      <c r="Q545" s="156">
        <f ca="1"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>-25.537487138421476</v>
      </c>
      <c r="R545" s="156">
        <f ca="1"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>4.6170708316207705</v>
      </c>
      <c r="S545" s="156">
        <f ca="1"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>20.681818181818187</v>
      </c>
    </row>
    <row r="546" spans="2:19" ht="14.1" customHeight="1" x14ac:dyDescent="0.2">
      <c r="B546" s="155" t="str">
        <f>IF((IF($X$1=1,'X1'!B505,(IF($X$1=2,'X2'!B505,(IF($X$1=3,'X3'!B505,(IF($X$1=4,'X4'!B505,(IF($X$1=5,'X5'!B505,'X6'!B505))))))))))="","",(IF($X$1=1,'X1'!B505,(IF($X$1=2,'X2'!B505,(IF($X$1=3,'X3'!B505,(IF($X$1=4,'X4'!B505,(IF($X$1=5,'X5'!B505,'X6'!B505)))))))))))</f>
        <v>XRAY UW Equity</v>
      </c>
      <c r="C546" s="155" t="str">
        <f ca="1"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>DENTSPLY SIRONA Inc</v>
      </c>
      <c r="D546" s="155" t="str">
        <f ca="1"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>Health Care</v>
      </c>
      <c r="E546" s="170">
        <f ca="1"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>40.83</v>
      </c>
      <c r="F546" s="170">
        <f ca="1"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>42</v>
      </c>
      <c r="G546" s="139">
        <f ca="1"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>2.8655400440852352</v>
      </c>
      <c r="H546" s="170">
        <f ca="1"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>9086.6195287499995</v>
      </c>
      <c r="I546" s="171">
        <f ca="1"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>5</v>
      </c>
      <c r="J546" s="171">
        <f ca="1"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>0</v>
      </c>
      <c r="K546" s="171">
        <f ca="1"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>15</v>
      </c>
      <c r="L546" s="172">
        <f ca="1"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>18.677950594693502</v>
      </c>
      <c r="M546" s="172">
        <f ca="1"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>16.228139904610494</v>
      </c>
      <c r="N546" s="156">
        <f ca="1"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>18.134259903604111</v>
      </c>
      <c r="O546" s="172">
        <f ca="1"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>12.782892474739858</v>
      </c>
      <c r="P546" s="172">
        <f ca="1"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>11.533471867390469</v>
      </c>
      <c r="Q546" s="156">
        <f ca="1"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>20.170307464806925</v>
      </c>
      <c r="R546" s="156">
        <f ca="1"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>0.89884888562331633</v>
      </c>
      <c r="S546" s="156">
        <f ca="1"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>-34.512195121951208</v>
      </c>
    </row>
    <row r="547" spans="2:19" ht="14.1" customHeight="1" x14ac:dyDescent="0.2">
      <c r="B547" s="155" t="str">
        <f>IF((IF($X$1=1,'X1'!B506,(IF($X$1=2,'X2'!B506,(IF($X$1=3,'X3'!B506,(IF($X$1=4,'X4'!B506,(IF($X$1=5,'X5'!B506,'X6'!B506))))))))))="","",(IF($X$1=1,'X1'!B506,(IF($X$1=2,'X2'!B506,(IF($X$1=3,'X3'!B506,(IF($X$1=4,'X4'!B506,(IF($X$1=5,'X5'!B506,'X6'!B506)))))))))))</f>
        <v>XRX UN Equity</v>
      </c>
      <c r="C547" s="155" t="str">
        <f ca="1"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>Xerox Corp</v>
      </c>
      <c r="D547" s="155" t="str">
        <f ca="1"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>Information Technology</v>
      </c>
      <c r="E547" s="170">
        <f ca="1"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>23.43</v>
      </c>
      <c r="F547" s="170">
        <f ca="1"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>31</v>
      </c>
      <c r="G547" s="139">
        <f ca="1"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>32.309005548442158</v>
      </c>
      <c r="H547" s="170">
        <f ca="1"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>5582.9638250099997</v>
      </c>
      <c r="I547" s="171">
        <f ca="1"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>3</v>
      </c>
      <c r="J547" s="171">
        <f ca="1"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>0</v>
      </c>
      <c r="K547" s="171">
        <f ca="1"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>6</v>
      </c>
      <c r="L547" s="172">
        <f ca="1"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>6.6411564625850339</v>
      </c>
      <c r="M547" s="172">
        <f ca="1"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>6.9115044247787605</v>
      </c>
      <c r="N547" s="156">
        <f ca="1"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>-57.996028545315113</v>
      </c>
      <c r="O547" s="172">
        <f ca="1"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>5.7304467034562885</v>
      </c>
      <c r="P547" s="172">
        <f ca="1"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>6.0447083333333333</v>
      </c>
      <c r="Q547" s="156">
        <f ca="1"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>-46.128816805286817</v>
      </c>
      <c r="R547" s="156">
        <f ca="1"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>4.3960734101579169</v>
      </c>
      <c r="S547" s="156">
        <f ca="1"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>-0.48076923076924188</v>
      </c>
    </row>
    <row r="548" spans="2:19" ht="14.1" customHeight="1" x14ac:dyDescent="0.2">
      <c r="B548" s="155" t="str">
        <f>IF((IF($X$1=1,'X1'!B507,(IF($X$1=2,'X2'!B507,(IF($X$1=3,'X3'!B507,(IF($X$1=4,'X4'!B507,(IF($X$1=5,'X5'!B507,'X6'!B507))))))))))="","",(IF($X$1=1,'X1'!B507,(IF($X$1=2,'X2'!B507,(IF($X$1=3,'X3'!B507,(IF($X$1=4,'X4'!B507,(IF($X$1=5,'X5'!B507,'X6'!B507)))))))))))</f>
        <v>XYL UN Equity</v>
      </c>
      <c r="C548" s="155" t="str">
        <f ca="1"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>Xylem Inc/NY</v>
      </c>
      <c r="D548" s="155" t="str">
        <f ca="1"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>Industrials</v>
      </c>
      <c r="E548" s="170">
        <f ca="1"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>71.209999999999994</v>
      </c>
      <c r="F548" s="170">
        <f ca="1"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>80</v>
      </c>
      <c r="G548" s="139">
        <f ca="1"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>12.343771942142979</v>
      </c>
      <c r="H548" s="170">
        <f ca="1"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>12797.579920499998</v>
      </c>
      <c r="I548" s="171">
        <f ca="1"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>13</v>
      </c>
      <c r="J548" s="171">
        <f ca="1"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>1</v>
      </c>
      <c r="K548" s="171">
        <f ca="1"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>19</v>
      </c>
      <c r="L548" s="172">
        <f ca="1"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>21.263063601074943</v>
      </c>
      <c r="M548" s="172">
        <f ca="1"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>18.481702569426417</v>
      </c>
      <c r="N548" s="156">
        <f ca="1"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>34.484576830923515</v>
      </c>
      <c r="O548" s="172">
        <f ca="1"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>13.783915207022899</v>
      </c>
      <c r="P548" s="172">
        <f ca="1"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>12.468298382889932</v>
      </c>
      <c r="Q548" s="156">
        <f ca="1"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>29.580791809834793</v>
      </c>
      <c r="R548" s="156">
        <f ca="1"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>1.3270608060665638</v>
      </c>
      <c r="S548" s="156">
        <f ca="1"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>15.263157894736839</v>
      </c>
    </row>
    <row r="549" spans="2:19" ht="14.1" customHeight="1" x14ac:dyDescent="0.2">
      <c r="B549" s="155" t="str">
        <f>IF((IF($X$1=1,'X1'!B508,(IF($X$1=2,'X2'!B508,(IF($X$1=3,'X3'!B508,(IF($X$1=4,'X4'!B508,(IF($X$1=5,'X5'!B508,'X6'!B508))))))))))="","",(IF($X$1=1,'X1'!B508,(IF($X$1=2,'X2'!B508,(IF($X$1=3,'X3'!B508,(IF($X$1=4,'X4'!B508,(IF($X$1=5,'X5'!B508,'X6'!B508)))))))))))</f>
        <v>YUM UN Equity</v>
      </c>
      <c r="C549" s="155" t="str">
        <f ca="1"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>Yum! Brands Inc</v>
      </c>
      <c r="D549" s="155" t="str">
        <f ca="1"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>Consumer Discretionary</v>
      </c>
      <c r="E549" s="170">
        <f ca="1"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>92.36</v>
      </c>
      <c r="F549" s="170">
        <f ca="1"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>95</v>
      </c>
      <c r="G549" s="139">
        <f ca="1"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>2.8583802511909839</v>
      </c>
      <c r="H549" s="170">
        <f ca="1"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>28844.196464640001</v>
      </c>
      <c r="I549" s="171">
        <f ca="1"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>12</v>
      </c>
      <c r="J549" s="171">
        <f ca="1"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>1</v>
      </c>
      <c r="K549" s="171">
        <f ca="1"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>27</v>
      </c>
      <c r="L549" s="172">
        <f ca="1"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>24.266946925906463</v>
      </c>
      <c r="M549" s="172">
        <f ca="1"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>22.058753283974205</v>
      </c>
      <c r="N549" s="156">
        <f ca="1"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>53.483531326314846</v>
      </c>
      <c r="O549" s="172">
        <f ca="1"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>18.335180262025439</v>
      </c>
      <c r="P549" s="172">
        <f ca="1"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>17.66925042691485</v>
      </c>
      <c r="Q549" s="156">
        <f ca="1"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>72.366641889874444</v>
      </c>
      <c r="R549" s="156">
        <f ca="1"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>1.7074491121697704</v>
      </c>
      <c r="S549" s="156">
        <f ca="1"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>1.8750000000000018</v>
      </c>
    </row>
    <row r="550" spans="2:19" ht="14.1" customHeight="1" x14ac:dyDescent="0.2">
      <c r="B550" s="155" t="str">
        <f>IF((IF($X$1=1,'X1'!B509,(IF($X$1=2,'X2'!B509,(IF($X$1=3,'X3'!B509,(IF($X$1=4,'X4'!B509,(IF($X$1=5,'X5'!B509,'X6'!B509))))))))))="","",(IF($X$1=1,'X1'!B509,(IF($X$1=2,'X2'!B509,(IF($X$1=3,'X3'!B509,(IF($X$1=4,'X4'!B509,(IF($X$1=5,'X5'!B509,'X6'!B509)))))))))))</f>
        <v>ZBH UN Equity</v>
      </c>
      <c r="C550" s="155" t="str">
        <f ca="1"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>Zimmer Biomet Holdings Inc</v>
      </c>
      <c r="D550" s="155" t="str">
        <f ca="1"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>Health Care</v>
      </c>
      <c r="E550" s="170">
        <f ca="1"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>105.34</v>
      </c>
      <c r="F550" s="170">
        <f ca="1"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>132</v>
      </c>
      <c r="G550" s="139">
        <f ca="1"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>25.308524776912854</v>
      </c>
      <c r="H550" s="170">
        <f ca="1"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>21486.864600740002</v>
      </c>
      <c r="I550" s="171">
        <f ca="1"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>18</v>
      </c>
      <c r="J550" s="171">
        <f ca="1"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>3</v>
      </c>
      <c r="K550" s="171">
        <f ca="1"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>32</v>
      </c>
      <c r="L550" s="172">
        <f ca="1"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>13.480931661121065</v>
      </c>
      <c r="M550" s="172">
        <f ca="1"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>12.608019150209454</v>
      </c>
      <c r="N550" s="156">
        <f ca="1"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>-14.73583375629789</v>
      </c>
      <c r="O550" s="172">
        <f ca="1"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>10.811932604864497</v>
      </c>
      <c r="P550" s="172">
        <f ca="1"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>10.354612570444701</v>
      </c>
      <c r="Q550" s="156">
        <f ca="1"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>1.6415704022245237</v>
      </c>
      <c r="R550" s="156">
        <f ca="1"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>0.95595215492690344</v>
      </c>
      <c r="S550" s="156">
        <f ca="1"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>3.4285714285714315</v>
      </c>
    </row>
    <row r="551" spans="2:19" ht="14.1" customHeight="1" x14ac:dyDescent="0.2">
      <c r="B551" s="138" t="str">
        <f>IF((IF($X$1=1,'X1'!B510,(IF($X$1=2,'X2'!B510,(IF($X$1=3,'X3'!B510,(IF($X$1=4,'X4'!B510,(IF($X$1=5,'X5'!B510,'X6'!B510))))))))))="","",(IF($X$1=1,'X1'!B510,(IF($X$1=2,'X2'!B510,(IF($X$1=3,'X3'!B510,(IF($X$1=4,'X4'!B510,(IF($X$1=5,'X5'!B510,'X6'!B510)))))))))))</f>
        <v>ZION UW Equity</v>
      </c>
      <c r="C551" s="138" t="str">
        <f ca="1"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>Zions Bancorp NA</v>
      </c>
      <c r="D551" s="138" t="str">
        <f ca="1"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>Financials</v>
      </c>
      <c r="E551" s="139">
        <f ca="1"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>47.05</v>
      </c>
      <c r="F551" s="139">
        <f ca="1"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>52</v>
      </c>
      <c r="G551" s="139">
        <f ca="1"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>10.520722635494151</v>
      </c>
      <c r="H551" s="139">
        <f ca="1"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>9041.5514500000008</v>
      </c>
      <c r="I551" s="140">
        <f ca="1"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>17</v>
      </c>
      <c r="J551" s="140">
        <f ca="1"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>0</v>
      </c>
      <c r="K551" s="140">
        <f ca="1"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>27</v>
      </c>
      <c r="L551" s="141">
        <f ca="1"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>10.906351414000927</v>
      </c>
      <c r="M551" s="141">
        <f ca="1"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>9.9450433312196154</v>
      </c>
      <c r="N551" s="142">
        <f ca="1"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>-31.019533111535779</v>
      </c>
      <c r="O551" s="141" t="str">
        <f ca="1"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>NA</v>
      </c>
      <c r="P551" s="141" t="str">
        <f ca="1"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>NA</v>
      </c>
      <c r="Q551" s="142" t="str">
        <f ca="1"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2">
        <f ca="1"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>2.8947927736450589</v>
      </c>
      <c r="S551" s="142">
        <f ca="1"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>29.679302591613755</v>
      </c>
    </row>
    <row r="552" spans="2:19" ht="14.1" customHeight="1" x14ac:dyDescent="0.2">
      <c r="B552" s="138" t="str">
        <f>IF((IF($X$1=1,'X1'!B511,(IF($X$1=2,'X2'!B511,(IF($X$1=3,'X3'!B511,(IF($X$1=4,'X4'!B511,(IF($X$1=5,'X5'!B511,'X6'!B511))))))))))="","",(IF($X$1=1,'X1'!B511,(IF($X$1=2,'X2'!B511,(IF($X$1=3,'X3'!B511,(IF($X$1=4,'X4'!B511,(IF($X$1=5,'X5'!B511,'X6'!B511)))))))))))</f>
        <v>ZTS UN Equity</v>
      </c>
      <c r="C552" s="138" t="str">
        <f ca="1"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>Zoetis Inc</v>
      </c>
      <c r="D552" s="138" t="str">
        <f ca="1"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>Health Care</v>
      </c>
      <c r="E552" s="139">
        <f ca="1"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>84.59</v>
      </c>
      <c r="F552" s="139">
        <f ca="1"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>100</v>
      </c>
      <c r="G552" s="139">
        <f ca="1"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>18.217283366828219</v>
      </c>
      <c r="H552" s="139">
        <f ca="1"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>40641.340108379998</v>
      </c>
      <c r="I552" s="140">
        <f ca="1"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>10</v>
      </c>
      <c r="J552" s="140">
        <f ca="1"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>1</v>
      </c>
      <c r="K552" s="140">
        <f ca="1"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>15</v>
      </c>
      <c r="L552" s="141">
        <f ca="1"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>24.568690095846645</v>
      </c>
      <c r="M552" s="141">
        <f ca="1"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>22.017178552837063</v>
      </c>
      <c r="N552" s="142">
        <f ca="1"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>55.391995848754362</v>
      </c>
      <c r="O552" s="141">
        <f ca="1"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>18.427115013040563</v>
      </c>
      <c r="P552" s="141">
        <f ca="1"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>16.852810563588079</v>
      </c>
      <c r="Q552" s="142">
        <f ca="1"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>73.230908511691027</v>
      </c>
      <c r="R552" s="142">
        <f ca="1"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>0.69629979903061823</v>
      </c>
      <c r="S552" s="142">
        <f ca="1"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>11.594202898550735</v>
      </c>
    </row>
    <row r="553" spans="2:19" ht="14.1" customHeight="1" x14ac:dyDescent="0.2">
      <c r="B553" s="157"/>
      <c r="D553" s="157"/>
      <c r="E553" s="118"/>
      <c r="F553" s="118"/>
      <c r="H553" s="158"/>
      <c r="K553" s="159"/>
      <c r="L553" s="159"/>
      <c r="M553" s="159"/>
      <c r="N553" s="159"/>
      <c r="O553" s="159"/>
      <c r="P553" s="159"/>
      <c r="R553" s="159"/>
      <c r="S553" s="159"/>
    </row>
    <row r="554" spans="2:19" ht="14.1" customHeight="1" x14ac:dyDescent="0.2">
      <c r="B554" s="157"/>
      <c r="D554" s="157"/>
      <c r="E554" s="118"/>
      <c r="F554" s="118"/>
      <c r="H554" s="158"/>
      <c r="K554" s="159"/>
      <c r="L554" s="159"/>
      <c r="M554" s="159"/>
      <c r="N554" s="159"/>
      <c r="O554" s="159"/>
      <c r="P554" s="159"/>
      <c r="R554" s="159"/>
      <c r="S554" s="159"/>
    </row>
    <row r="555" spans="2:19" ht="14.1" customHeight="1" x14ac:dyDescent="0.2">
      <c r="B555" s="157"/>
      <c r="D555" s="157"/>
      <c r="E555" s="118"/>
      <c r="F555" s="118"/>
      <c r="H555" s="158"/>
      <c r="K555" s="159"/>
      <c r="L555" s="159"/>
      <c r="M555" s="159"/>
      <c r="N555" s="159"/>
      <c r="O555" s="159"/>
      <c r="P555" s="159"/>
      <c r="R555" s="159"/>
      <c r="S555" s="159"/>
    </row>
    <row r="556" spans="2:19" ht="14.1" customHeight="1" x14ac:dyDescent="0.2">
      <c r="B556" s="157"/>
      <c r="D556" s="157"/>
      <c r="E556" s="118"/>
      <c r="F556" s="118"/>
      <c r="H556" s="158"/>
      <c r="K556" s="159"/>
      <c r="L556" s="159"/>
      <c r="M556" s="159"/>
      <c r="N556" s="159"/>
      <c r="O556" s="159"/>
      <c r="P556" s="159"/>
      <c r="R556" s="159"/>
      <c r="S556" s="159"/>
    </row>
    <row r="557" spans="2:19" ht="14.1" customHeight="1" x14ac:dyDescent="0.2">
      <c r="B557" s="157"/>
      <c r="D557" s="157"/>
      <c r="E557" s="118"/>
      <c r="F557" s="118"/>
      <c r="H557" s="158"/>
      <c r="K557" s="159"/>
      <c r="L557" s="159"/>
      <c r="M557" s="159"/>
      <c r="N557" s="159"/>
      <c r="O557" s="159"/>
      <c r="P557" s="159"/>
      <c r="R557" s="159"/>
      <c r="S557" s="159"/>
    </row>
    <row r="558" spans="2:19" ht="14.1" customHeight="1" x14ac:dyDescent="0.2">
      <c r="B558" s="157"/>
      <c r="D558" s="157"/>
      <c r="E558" s="118"/>
      <c r="F558" s="118"/>
      <c r="H558" s="158"/>
      <c r="K558" s="159"/>
      <c r="L558" s="159"/>
      <c r="M558" s="159"/>
      <c r="N558" s="159"/>
      <c r="O558" s="159"/>
      <c r="P558" s="159"/>
      <c r="R558" s="159"/>
      <c r="S558" s="159"/>
    </row>
    <row r="559" spans="2:19" ht="14.1" customHeight="1" x14ac:dyDescent="0.2">
      <c r="B559" s="157"/>
      <c r="D559" s="157"/>
      <c r="E559" s="118"/>
      <c r="F559" s="118"/>
      <c r="H559" s="158"/>
      <c r="K559" s="159"/>
      <c r="L559" s="159"/>
      <c r="M559" s="159"/>
      <c r="N559" s="159"/>
      <c r="O559" s="159"/>
      <c r="P559" s="159"/>
      <c r="R559" s="159"/>
      <c r="S559" s="159"/>
    </row>
    <row r="560" spans="2:19" ht="14.1" customHeight="1" x14ac:dyDescent="0.2">
      <c r="B560" s="157"/>
      <c r="D560" s="157"/>
      <c r="E560" s="118"/>
      <c r="F560" s="118"/>
      <c r="H560" s="158"/>
      <c r="K560" s="159"/>
      <c r="L560" s="159"/>
      <c r="M560" s="159"/>
      <c r="N560" s="159"/>
      <c r="O560" s="159"/>
      <c r="P560" s="159"/>
      <c r="R560" s="159"/>
      <c r="S560" s="159"/>
    </row>
    <row r="561" spans="2:19" ht="14.1" customHeight="1" x14ac:dyDescent="0.2">
      <c r="B561" s="157"/>
      <c r="D561" s="157"/>
      <c r="E561" s="118"/>
      <c r="F561" s="118"/>
      <c r="H561" s="158"/>
      <c r="K561" s="159"/>
      <c r="L561" s="159"/>
      <c r="M561" s="159"/>
      <c r="N561" s="159"/>
      <c r="O561" s="159"/>
      <c r="P561" s="159"/>
      <c r="R561" s="159"/>
      <c r="S561" s="159"/>
    </row>
    <row r="562" spans="2:19" ht="14.1" customHeight="1" x14ac:dyDescent="0.2">
      <c r="B562" s="157"/>
      <c r="D562" s="157"/>
      <c r="E562" s="118"/>
      <c r="F562" s="118"/>
      <c r="H562" s="158"/>
      <c r="K562" s="159"/>
      <c r="L562" s="159"/>
      <c r="M562" s="159"/>
      <c r="N562" s="159"/>
      <c r="O562" s="159"/>
      <c r="P562" s="159"/>
      <c r="R562" s="159"/>
      <c r="S562" s="159"/>
    </row>
    <row r="563" spans="2:19" ht="14.1" customHeight="1" x14ac:dyDescent="0.2">
      <c r="B563" s="157"/>
      <c r="D563" s="157"/>
      <c r="E563" s="118"/>
      <c r="F563" s="118"/>
      <c r="H563" s="158"/>
      <c r="K563" s="159"/>
      <c r="L563" s="159"/>
      <c r="M563" s="159"/>
      <c r="N563" s="159"/>
      <c r="O563" s="159"/>
      <c r="P563" s="159"/>
      <c r="R563" s="159"/>
      <c r="S563" s="159"/>
    </row>
    <row r="564" spans="2:19" ht="14.1" customHeight="1" x14ac:dyDescent="0.2">
      <c r="B564" s="157"/>
      <c r="D564" s="157"/>
      <c r="E564" s="118"/>
      <c r="F564" s="118"/>
      <c r="H564" s="158"/>
      <c r="K564" s="159"/>
      <c r="L564" s="159"/>
      <c r="M564" s="159"/>
      <c r="N564" s="159"/>
      <c r="O564" s="159"/>
      <c r="P564" s="159"/>
      <c r="R564" s="159"/>
      <c r="S564" s="159"/>
    </row>
    <row r="565" spans="2:19" ht="14.1" customHeight="1" x14ac:dyDescent="0.2">
      <c r="B565" s="157"/>
      <c r="D565" s="157"/>
      <c r="E565" s="118"/>
      <c r="F565" s="118"/>
      <c r="H565" s="158"/>
      <c r="K565" s="159"/>
      <c r="L565" s="159"/>
      <c r="M565" s="159"/>
      <c r="N565" s="159"/>
      <c r="O565" s="159"/>
      <c r="P565" s="159"/>
      <c r="R565" s="159"/>
      <c r="S565" s="159"/>
    </row>
    <row r="566" spans="2:19" ht="14.1" customHeight="1" x14ac:dyDescent="0.2">
      <c r="B566" s="157"/>
      <c r="D566" s="157"/>
      <c r="E566" s="118"/>
      <c r="F566" s="118"/>
      <c r="H566" s="158"/>
      <c r="K566" s="159"/>
      <c r="L566" s="159"/>
      <c r="M566" s="159"/>
      <c r="N566" s="159"/>
      <c r="O566" s="159"/>
      <c r="P566" s="159"/>
      <c r="R566" s="159"/>
      <c r="S566" s="159"/>
    </row>
    <row r="567" spans="2:19" ht="14.1" customHeight="1" x14ac:dyDescent="0.2">
      <c r="B567" s="157"/>
      <c r="D567" s="157"/>
      <c r="E567" s="118"/>
      <c r="F567" s="118"/>
      <c r="H567" s="158"/>
      <c r="K567" s="159"/>
      <c r="L567" s="159"/>
      <c r="M567" s="159"/>
      <c r="N567" s="159"/>
      <c r="O567" s="159"/>
      <c r="P567" s="159"/>
      <c r="R567" s="159"/>
      <c r="S567" s="159"/>
    </row>
    <row r="568" spans="2:19" ht="14.1" customHeight="1" x14ac:dyDescent="0.2">
      <c r="B568" s="157"/>
      <c r="D568" s="157"/>
      <c r="E568" s="118"/>
      <c r="F568" s="118"/>
      <c r="H568" s="158"/>
      <c r="K568" s="159"/>
      <c r="L568" s="159"/>
      <c r="M568" s="159"/>
      <c r="N568" s="159"/>
      <c r="O568" s="159"/>
      <c r="P568" s="159"/>
      <c r="R568" s="159"/>
      <c r="S568" s="159"/>
    </row>
    <row r="569" spans="2:19" ht="14.1" customHeight="1" x14ac:dyDescent="0.2">
      <c r="B569" s="157"/>
      <c r="D569" s="157"/>
      <c r="E569" s="118"/>
      <c r="F569" s="118"/>
      <c r="H569" s="158"/>
      <c r="K569" s="159"/>
      <c r="L569" s="159"/>
      <c r="M569" s="159"/>
      <c r="N569" s="159"/>
      <c r="O569" s="159"/>
      <c r="P569" s="159"/>
      <c r="R569" s="159"/>
      <c r="S569" s="159"/>
    </row>
    <row r="570" spans="2:19" ht="14.1" customHeight="1" x14ac:dyDescent="0.2">
      <c r="B570" s="157"/>
      <c r="D570" s="157"/>
      <c r="E570" s="118"/>
      <c r="F570" s="118"/>
      <c r="H570" s="158"/>
      <c r="K570" s="159"/>
      <c r="L570" s="159"/>
      <c r="M570" s="159"/>
      <c r="N570" s="159"/>
      <c r="O570" s="159"/>
      <c r="P570" s="159"/>
      <c r="R570" s="159"/>
      <c r="S570" s="159"/>
    </row>
    <row r="571" spans="2:19" ht="14.1" customHeight="1" x14ac:dyDescent="0.2">
      <c r="B571" s="157"/>
      <c r="D571" s="157"/>
      <c r="E571" s="118"/>
      <c r="F571" s="118"/>
      <c r="H571" s="158"/>
      <c r="K571" s="159"/>
      <c r="L571" s="159"/>
      <c r="M571" s="159"/>
      <c r="N571" s="159"/>
      <c r="O571" s="159"/>
      <c r="P571" s="159"/>
      <c r="R571" s="159"/>
      <c r="S571" s="159"/>
    </row>
    <row r="572" spans="2:19" ht="14.1" customHeight="1" x14ac:dyDescent="0.2">
      <c r="B572" s="157"/>
      <c r="D572" s="157"/>
      <c r="E572" s="118"/>
      <c r="F572" s="118"/>
      <c r="H572" s="158"/>
      <c r="K572" s="159"/>
      <c r="L572" s="159"/>
      <c r="M572" s="159"/>
      <c r="N572" s="159"/>
      <c r="O572" s="159"/>
      <c r="P572" s="159"/>
      <c r="R572" s="159"/>
      <c r="S572" s="159"/>
    </row>
    <row r="573" spans="2:19" ht="14.1" customHeight="1" x14ac:dyDescent="0.2">
      <c r="B573" s="157"/>
      <c r="D573" s="157"/>
      <c r="E573" s="118"/>
      <c r="F573" s="118"/>
      <c r="H573" s="158"/>
      <c r="K573" s="159"/>
      <c r="L573" s="159"/>
      <c r="M573" s="159"/>
      <c r="N573" s="159"/>
      <c r="O573" s="159"/>
      <c r="P573" s="159"/>
      <c r="R573" s="159"/>
      <c r="S573" s="159"/>
    </row>
    <row r="574" spans="2:19" ht="14.1" customHeight="1" x14ac:dyDescent="0.2">
      <c r="B574" s="157"/>
      <c r="D574" s="157"/>
      <c r="E574" s="118"/>
      <c r="F574" s="118"/>
      <c r="H574" s="158"/>
      <c r="K574" s="159"/>
      <c r="L574" s="159"/>
      <c r="M574" s="159"/>
      <c r="N574" s="159"/>
      <c r="O574" s="159"/>
      <c r="P574" s="159"/>
      <c r="R574" s="159"/>
      <c r="S574" s="159"/>
    </row>
    <row r="575" spans="2:19" ht="14.1" customHeight="1" x14ac:dyDescent="0.2">
      <c r="B575" s="157"/>
      <c r="D575" s="157"/>
      <c r="E575" s="118"/>
      <c r="F575" s="118"/>
      <c r="H575" s="158"/>
      <c r="K575" s="159"/>
      <c r="L575" s="159"/>
      <c r="M575" s="159"/>
      <c r="N575" s="159"/>
      <c r="O575" s="159"/>
      <c r="P575" s="159"/>
      <c r="R575" s="159"/>
      <c r="S575" s="159"/>
    </row>
    <row r="576" spans="2:19" ht="14.1" customHeight="1" x14ac:dyDescent="0.2">
      <c r="B576" s="157"/>
      <c r="D576" s="157"/>
      <c r="E576" s="118"/>
      <c r="F576" s="118"/>
      <c r="H576" s="158"/>
      <c r="K576" s="159"/>
      <c r="L576" s="159"/>
      <c r="M576" s="159"/>
      <c r="N576" s="159"/>
      <c r="O576" s="159"/>
      <c r="P576" s="159"/>
      <c r="R576" s="159"/>
      <c r="S576" s="159"/>
    </row>
    <row r="577" spans="2:19" ht="14.1" customHeight="1" x14ac:dyDescent="0.2">
      <c r="B577" s="157"/>
      <c r="D577" s="157"/>
      <c r="E577" s="118"/>
      <c r="F577" s="118"/>
      <c r="H577" s="158"/>
      <c r="K577" s="159"/>
      <c r="L577" s="159"/>
      <c r="M577" s="159"/>
      <c r="N577" s="159"/>
      <c r="O577" s="159"/>
      <c r="P577" s="159"/>
      <c r="R577" s="159"/>
      <c r="S577" s="159"/>
    </row>
    <row r="578" spans="2:19" ht="14.1" customHeight="1" x14ac:dyDescent="0.2">
      <c r="B578" s="157"/>
      <c r="D578" s="157"/>
      <c r="E578" s="118"/>
      <c r="F578" s="118"/>
      <c r="H578" s="158"/>
      <c r="K578" s="159"/>
      <c r="L578" s="159"/>
      <c r="M578" s="159"/>
      <c r="N578" s="159"/>
      <c r="O578" s="159"/>
      <c r="P578" s="159"/>
      <c r="Q578" s="159"/>
      <c r="R578" s="159"/>
      <c r="S578" s="159"/>
    </row>
    <row r="579" spans="2:19" ht="14.1" customHeight="1" x14ac:dyDescent="0.2">
      <c r="B579" s="157"/>
      <c r="D579" s="157"/>
      <c r="E579" s="118"/>
      <c r="F579" s="118"/>
      <c r="H579" s="158"/>
      <c r="K579" s="159"/>
      <c r="L579" s="159"/>
      <c r="M579" s="159"/>
      <c r="N579" s="159"/>
      <c r="O579" s="159"/>
      <c r="P579" s="159"/>
      <c r="Q579" s="159"/>
      <c r="R579" s="159"/>
      <c r="S579" s="159"/>
    </row>
    <row r="580" spans="2:19" ht="14.1" customHeight="1" x14ac:dyDescent="0.2">
      <c r="B580" s="157"/>
      <c r="D580" s="157"/>
      <c r="E580" s="118"/>
      <c r="F580" s="118"/>
      <c r="H580" s="158"/>
      <c r="K580" s="159"/>
      <c r="L580" s="159"/>
      <c r="M580" s="159"/>
      <c r="N580" s="159"/>
      <c r="O580" s="159"/>
      <c r="P580" s="159"/>
      <c r="Q580" s="159"/>
      <c r="R580" s="159"/>
      <c r="S580" s="159"/>
    </row>
    <row r="581" spans="2:19" ht="14.1" customHeight="1" x14ac:dyDescent="0.2">
      <c r="B581" s="157"/>
      <c r="D581" s="157"/>
      <c r="E581" s="118"/>
      <c r="F581" s="118"/>
      <c r="H581" s="158"/>
      <c r="K581" s="159"/>
      <c r="L581" s="159"/>
      <c r="M581" s="159"/>
      <c r="N581" s="159"/>
      <c r="O581" s="159"/>
      <c r="P581" s="159"/>
      <c r="Q581" s="159"/>
      <c r="R581" s="159"/>
      <c r="S581" s="159"/>
    </row>
    <row r="582" spans="2:19" ht="14.1" customHeight="1" x14ac:dyDescent="0.2">
      <c r="B582" s="157"/>
      <c r="D582" s="157"/>
      <c r="E582" s="118"/>
      <c r="F582" s="118"/>
      <c r="H582" s="158"/>
      <c r="K582" s="159"/>
      <c r="L582" s="159"/>
      <c r="M582" s="159"/>
      <c r="N582" s="159"/>
      <c r="O582" s="159"/>
      <c r="P582" s="159"/>
      <c r="Q582" s="159"/>
      <c r="R582" s="159"/>
      <c r="S582" s="159"/>
    </row>
    <row r="583" spans="2:19" ht="14.1" customHeight="1" x14ac:dyDescent="0.2">
      <c r="B583" s="157"/>
      <c r="D583" s="157"/>
      <c r="E583" s="118"/>
      <c r="F583" s="118"/>
      <c r="H583" s="158"/>
      <c r="K583" s="159"/>
      <c r="L583" s="159"/>
      <c r="M583" s="159"/>
      <c r="N583" s="159"/>
      <c r="O583" s="159"/>
      <c r="P583" s="159"/>
      <c r="Q583" s="159"/>
      <c r="R583" s="159"/>
      <c r="S583" s="159"/>
    </row>
    <row r="584" spans="2:19" ht="14.1" customHeight="1" x14ac:dyDescent="0.2">
      <c r="B584" s="157"/>
      <c r="D584" s="157"/>
      <c r="E584" s="118"/>
      <c r="F584" s="118"/>
      <c r="H584" s="158"/>
      <c r="K584" s="159"/>
      <c r="L584" s="159"/>
      <c r="M584" s="159"/>
      <c r="N584" s="159"/>
      <c r="O584" s="159"/>
      <c r="P584" s="159"/>
      <c r="Q584" s="159"/>
      <c r="R584" s="159"/>
      <c r="S584" s="159"/>
    </row>
    <row r="585" spans="2:19" ht="14.1" customHeight="1" x14ac:dyDescent="0.2">
      <c r="B585" s="157"/>
      <c r="D585" s="157"/>
      <c r="E585" s="118"/>
      <c r="F585" s="118"/>
      <c r="H585" s="158"/>
      <c r="K585" s="159"/>
      <c r="L585" s="159"/>
      <c r="M585" s="159"/>
      <c r="N585" s="159"/>
      <c r="O585" s="159"/>
      <c r="P585" s="159"/>
      <c r="Q585" s="159"/>
      <c r="R585" s="159"/>
      <c r="S585" s="159"/>
    </row>
    <row r="586" spans="2:19" ht="14.1" customHeight="1" x14ac:dyDescent="0.2">
      <c r="B586" s="157"/>
      <c r="D586" s="157"/>
      <c r="E586" s="118"/>
      <c r="F586" s="118"/>
      <c r="H586" s="158"/>
      <c r="K586" s="159"/>
      <c r="L586" s="159"/>
      <c r="M586" s="159"/>
      <c r="N586" s="159"/>
      <c r="O586" s="159"/>
      <c r="P586" s="159"/>
      <c r="Q586" s="159"/>
      <c r="R586" s="159"/>
      <c r="S586" s="159"/>
    </row>
    <row r="587" spans="2:19" ht="14.1" customHeight="1" x14ac:dyDescent="0.2">
      <c r="B587" s="157"/>
      <c r="D587" s="157"/>
      <c r="E587" s="118"/>
      <c r="F587" s="118"/>
      <c r="H587" s="158"/>
      <c r="K587" s="159"/>
      <c r="L587" s="159"/>
      <c r="M587" s="159"/>
      <c r="N587" s="159"/>
      <c r="O587" s="159"/>
      <c r="P587" s="159"/>
      <c r="Q587" s="159"/>
      <c r="R587" s="159"/>
      <c r="S587" s="159"/>
    </row>
    <row r="588" spans="2:19" ht="14.1" customHeight="1" x14ac:dyDescent="0.2">
      <c r="B588" s="157"/>
      <c r="D588" s="157"/>
      <c r="E588" s="118"/>
      <c r="F588" s="118"/>
      <c r="H588" s="158"/>
      <c r="K588" s="159"/>
      <c r="L588" s="159"/>
      <c r="M588" s="159"/>
      <c r="N588" s="159"/>
      <c r="O588" s="159"/>
      <c r="P588" s="159"/>
      <c r="Q588" s="159"/>
      <c r="R588" s="159"/>
      <c r="S588" s="159"/>
    </row>
    <row r="589" spans="2:19" ht="14.1" customHeight="1" x14ac:dyDescent="0.2">
      <c r="B589" s="157"/>
      <c r="D589" s="157"/>
      <c r="E589" s="118"/>
      <c r="F589" s="118"/>
      <c r="H589" s="158"/>
      <c r="K589" s="159"/>
      <c r="L589" s="159"/>
      <c r="M589" s="159"/>
      <c r="N589" s="159"/>
      <c r="O589" s="159"/>
      <c r="P589" s="159"/>
      <c r="Q589" s="159"/>
      <c r="R589" s="159"/>
      <c r="S589" s="159"/>
    </row>
    <row r="590" spans="2:19" ht="14.1" customHeight="1" x14ac:dyDescent="0.2">
      <c r="B590" s="157"/>
      <c r="D590" s="157"/>
      <c r="E590" s="118"/>
      <c r="F590" s="118"/>
      <c r="H590" s="158"/>
      <c r="K590" s="159"/>
      <c r="L590" s="159"/>
      <c r="M590" s="159"/>
      <c r="N590" s="159"/>
      <c r="O590" s="159"/>
      <c r="P590" s="159"/>
      <c r="Q590" s="159"/>
      <c r="R590" s="159"/>
      <c r="S590" s="159"/>
    </row>
    <row r="591" spans="2:19" ht="14.1" customHeight="1" x14ac:dyDescent="0.2">
      <c r="B591" s="157"/>
      <c r="D591" s="157"/>
      <c r="E591" s="118"/>
      <c r="F591" s="118"/>
      <c r="H591" s="158"/>
      <c r="K591" s="159"/>
      <c r="L591" s="159"/>
      <c r="M591" s="159"/>
      <c r="N591" s="159"/>
      <c r="O591" s="159"/>
      <c r="P591" s="159"/>
      <c r="Q591" s="159"/>
      <c r="R591" s="159"/>
      <c r="S591" s="159"/>
    </row>
    <row r="592" spans="2:19" ht="14.1" customHeight="1" x14ac:dyDescent="0.2">
      <c r="B592" s="157"/>
      <c r="D592" s="157"/>
      <c r="E592" s="118"/>
      <c r="F592" s="118"/>
      <c r="H592" s="158"/>
      <c r="K592" s="159"/>
      <c r="L592" s="159"/>
      <c r="M592" s="159"/>
      <c r="N592" s="159"/>
      <c r="O592" s="159"/>
      <c r="P592" s="159"/>
      <c r="Q592" s="159"/>
      <c r="R592" s="159"/>
      <c r="S592" s="159"/>
    </row>
    <row r="593" spans="2:19" ht="14.1" customHeight="1" x14ac:dyDescent="0.2">
      <c r="B593" s="157"/>
      <c r="D593" s="157"/>
      <c r="E593" s="118"/>
      <c r="F593" s="118"/>
      <c r="H593" s="158"/>
      <c r="K593" s="159"/>
      <c r="L593" s="159"/>
      <c r="M593" s="159"/>
      <c r="N593" s="159"/>
      <c r="O593" s="159"/>
      <c r="P593" s="159"/>
      <c r="Q593" s="159"/>
      <c r="R593" s="159"/>
      <c r="S593" s="159"/>
    </row>
    <row r="594" spans="2:19" ht="14.1" customHeight="1" x14ac:dyDescent="0.2">
      <c r="B594" s="157"/>
      <c r="D594" s="157"/>
      <c r="E594" s="118"/>
      <c r="F594" s="118"/>
      <c r="H594" s="158"/>
      <c r="K594" s="159"/>
      <c r="L594" s="159"/>
      <c r="M594" s="159"/>
      <c r="N594" s="159"/>
      <c r="O594" s="159"/>
      <c r="P594" s="159"/>
      <c r="Q594" s="159"/>
      <c r="R594" s="159"/>
      <c r="S594" s="159"/>
    </row>
    <row r="595" spans="2:19" ht="14.1" customHeight="1" x14ac:dyDescent="0.2">
      <c r="B595" s="157"/>
      <c r="D595" s="157"/>
      <c r="E595" s="118"/>
      <c r="F595" s="118"/>
      <c r="H595" s="158"/>
      <c r="K595" s="159"/>
      <c r="L595" s="159"/>
      <c r="M595" s="159"/>
      <c r="N595" s="159"/>
      <c r="O595" s="159"/>
      <c r="P595" s="159"/>
      <c r="Q595" s="159"/>
      <c r="R595" s="159"/>
      <c r="S595" s="159"/>
    </row>
    <row r="596" spans="2:19" ht="14.1" customHeight="1" x14ac:dyDescent="0.2">
      <c r="B596" s="157"/>
      <c r="D596" s="157"/>
      <c r="E596" s="118"/>
      <c r="F596" s="118"/>
      <c r="H596" s="158"/>
      <c r="K596" s="159"/>
      <c r="L596" s="159"/>
      <c r="M596" s="159"/>
      <c r="N596" s="159"/>
      <c r="O596" s="159"/>
      <c r="P596" s="159"/>
      <c r="Q596" s="159"/>
      <c r="R596" s="159"/>
      <c r="S596" s="159"/>
    </row>
    <row r="597" spans="2:19" ht="14.1" customHeight="1" x14ac:dyDescent="0.2">
      <c r="B597" s="157"/>
      <c r="D597" s="157"/>
      <c r="E597" s="118"/>
      <c r="F597" s="118"/>
      <c r="H597" s="158"/>
      <c r="K597" s="159"/>
      <c r="L597" s="159"/>
      <c r="M597" s="159"/>
      <c r="N597" s="159"/>
      <c r="O597" s="159"/>
      <c r="P597" s="159"/>
      <c r="Q597" s="159"/>
      <c r="R597" s="159"/>
      <c r="S597" s="159"/>
    </row>
    <row r="598" spans="2:19" ht="14.1" customHeight="1" x14ac:dyDescent="0.2">
      <c r="B598" s="157"/>
      <c r="D598" s="157"/>
      <c r="E598" s="118"/>
      <c r="F598" s="118"/>
      <c r="H598" s="158"/>
      <c r="K598" s="159"/>
      <c r="L598" s="159"/>
      <c r="M598" s="159"/>
      <c r="N598" s="159"/>
      <c r="O598" s="159"/>
      <c r="P598" s="159"/>
      <c r="Q598" s="159"/>
      <c r="R598" s="159"/>
      <c r="S598" s="159"/>
    </row>
    <row r="599" spans="2:19" ht="14.1" customHeight="1" x14ac:dyDescent="0.2">
      <c r="B599" s="157"/>
      <c r="D599" s="157"/>
      <c r="E599" s="118"/>
      <c r="F599" s="118"/>
      <c r="H599" s="158"/>
      <c r="K599" s="159"/>
      <c r="L599" s="159"/>
      <c r="M599" s="159"/>
      <c r="N599" s="159"/>
      <c r="O599" s="159"/>
      <c r="P599" s="159"/>
      <c r="Q599" s="159"/>
      <c r="R599" s="159"/>
      <c r="S599" s="159"/>
    </row>
    <row r="600" spans="2:19" ht="14.1" customHeight="1" x14ac:dyDescent="0.2">
      <c r="B600" s="157"/>
      <c r="D600" s="157"/>
      <c r="E600" s="118"/>
      <c r="F600" s="118"/>
      <c r="H600" s="158"/>
      <c r="K600" s="159"/>
      <c r="L600" s="159"/>
      <c r="M600" s="159"/>
      <c r="N600" s="159"/>
      <c r="O600" s="159"/>
      <c r="P600" s="159"/>
      <c r="Q600" s="159"/>
      <c r="R600" s="159"/>
      <c r="S600" s="159"/>
    </row>
    <row r="601" spans="2:19" ht="14.1" customHeight="1" x14ac:dyDescent="0.2">
      <c r="B601" s="157"/>
      <c r="D601" s="157"/>
      <c r="E601" s="118"/>
      <c r="F601" s="118"/>
      <c r="H601" s="158"/>
      <c r="K601" s="159"/>
      <c r="L601" s="159"/>
      <c r="M601" s="159"/>
      <c r="N601" s="159"/>
      <c r="O601" s="159"/>
      <c r="P601" s="159"/>
      <c r="Q601" s="159"/>
      <c r="R601" s="159"/>
      <c r="S601" s="159"/>
    </row>
    <row r="602" spans="2:19" ht="14.1" customHeight="1" x14ac:dyDescent="0.2">
      <c r="B602" s="157"/>
      <c r="D602" s="157"/>
      <c r="E602" s="118"/>
      <c r="F602" s="118"/>
      <c r="H602" s="158"/>
      <c r="K602" s="159"/>
      <c r="L602" s="159"/>
      <c r="M602" s="159"/>
      <c r="N602" s="159"/>
      <c r="O602" s="159"/>
      <c r="P602" s="159"/>
      <c r="Q602" s="159"/>
      <c r="R602" s="159"/>
      <c r="S602" s="159"/>
    </row>
    <row r="603" spans="2:19" ht="14.1" customHeight="1" x14ac:dyDescent="0.2">
      <c r="B603" s="157"/>
      <c r="D603" s="157"/>
      <c r="E603" s="118"/>
      <c r="F603" s="118"/>
      <c r="H603" s="158"/>
      <c r="K603" s="159"/>
      <c r="L603" s="159"/>
      <c r="M603" s="159"/>
      <c r="N603" s="159"/>
      <c r="O603" s="159"/>
      <c r="P603" s="159"/>
      <c r="Q603" s="159"/>
      <c r="R603" s="159"/>
      <c r="S603" s="159"/>
    </row>
    <row r="604" spans="2:19" ht="14.1" customHeight="1" x14ac:dyDescent="0.2">
      <c r="B604" s="157"/>
      <c r="D604" s="157"/>
      <c r="E604" s="118"/>
      <c r="F604" s="118"/>
      <c r="H604" s="158"/>
      <c r="K604" s="159"/>
      <c r="L604" s="159"/>
      <c r="M604" s="159"/>
      <c r="N604" s="159"/>
      <c r="O604" s="159"/>
      <c r="P604" s="159"/>
      <c r="Q604" s="159"/>
      <c r="R604" s="159"/>
      <c r="S604" s="159"/>
    </row>
    <row r="605" spans="2:19" ht="14.1" customHeight="1" x14ac:dyDescent="0.2">
      <c r="B605" s="157"/>
      <c r="D605" s="157"/>
      <c r="E605" s="118"/>
      <c r="F605" s="118"/>
      <c r="H605" s="158"/>
      <c r="K605" s="159"/>
      <c r="L605" s="159"/>
      <c r="M605" s="159"/>
      <c r="N605" s="159"/>
      <c r="O605" s="159"/>
      <c r="P605" s="159"/>
      <c r="Q605" s="159"/>
      <c r="R605" s="159"/>
      <c r="S605" s="159"/>
    </row>
    <row r="606" spans="2:19" ht="14.1" customHeight="1" x14ac:dyDescent="0.2">
      <c r="B606" s="157"/>
      <c r="D606" s="157"/>
      <c r="E606" s="118"/>
      <c r="F606" s="118"/>
      <c r="H606" s="158"/>
      <c r="K606" s="159"/>
      <c r="L606" s="159"/>
      <c r="M606" s="159"/>
      <c r="N606" s="159"/>
      <c r="O606" s="159"/>
      <c r="P606" s="159"/>
      <c r="Q606" s="159"/>
      <c r="R606" s="159"/>
      <c r="S606" s="159"/>
    </row>
    <row r="607" spans="2:19" ht="14.1" customHeight="1" x14ac:dyDescent="0.2">
      <c r="B607" s="157"/>
      <c r="D607" s="157"/>
      <c r="E607" s="118"/>
      <c r="F607" s="118"/>
      <c r="H607" s="158"/>
      <c r="K607" s="159"/>
      <c r="L607" s="159"/>
      <c r="M607" s="159"/>
      <c r="N607" s="159"/>
      <c r="O607" s="159"/>
      <c r="P607" s="159"/>
      <c r="Q607" s="159"/>
      <c r="R607" s="159"/>
      <c r="S607" s="159"/>
    </row>
    <row r="608" spans="2:19" ht="14.1" customHeight="1" x14ac:dyDescent="0.2">
      <c r="B608" s="157"/>
      <c r="D608" s="157"/>
      <c r="E608" s="118"/>
      <c r="F608" s="118"/>
      <c r="H608" s="158"/>
      <c r="K608" s="159"/>
      <c r="L608" s="159"/>
      <c r="M608" s="159"/>
      <c r="N608" s="159"/>
      <c r="O608" s="159"/>
      <c r="P608" s="159"/>
      <c r="Q608" s="159"/>
      <c r="R608" s="159"/>
      <c r="S608" s="159"/>
    </row>
    <row r="609" spans="2:19" ht="14.1" customHeight="1" x14ac:dyDescent="0.2">
      <c r="B609" s="157"/>
      <c r="D609" s="157"/>
      <c r="E609" s="118"/>
      <c r="F609" s="118"/>
      <c r="H609" s="158"/>
      <c r="K609" s="159"/>
      <c r="L609" s="159"/>
      <c r="M609" s="159"/>
      <c r="N609" s="159"/>
      <c r="O609" s="159"/>
      <c r="P609" s="159"/>
      <c r="Q609" s="159"/>
      <c r="R609" s="159"/>
      <c r="S609" s="159"/>
    </row>
    <row r="610" spans="2:19" ht="14.1" customHeight="1" x14ac:dyDescent="0.2">
      <c r="B610" s="157"/>
      <c r="D610" s="157"/>
      <c r="E610" s="118"/>
      <c r="F610" s="118"/>
      <c r="H610" s="158"/>
      <c r="K610" s="159"/>
      <c r="L610" s="159"/>
      <c r="M610" s="159"/>
      <c r="N610" s="159"/>
      <c r="O610" s="159"/>
      <c r="P610" s="159"/>
      <c r="Q610" s="159"/>
      <c r="R610" s="159"/>
      <c r="S610" s="159"/>
    </row>
    <row r="611" spans="2:19" ht="14.1" customHeight="1" x14ac:dyDescent="0.2">
      <c r="B611" s="157"/>
      <c r="D611" s="157"/>
      <c r="E611" s="118"/>
      <c r="F611" s="118"/>
      <c r="H611" s="158"/>
      <c r="K611" s="159"/>
      <c r="L611" s="159"/>
      <c r="M611" s="159"/>
      <c r="N611" s="159"/>
      <c r="O611" s="159"/>
      <c r="P611" s="159"/>
      <c r="Q611" s="159"/>
      <c r="R611" s="159"/>
      <c r="S611" s="159"/>
    </row>
    <row r="612" spans="2:19" ht="14.1" customHeight="1" x14ac:dyDescent="0.2">
      <c r="B612" s="157"/>
      <c r="D612" s="157"/>
      <c r="E612" s="118"/>
      <c r="F612" s="118"/>
      <c r="H612" s="158"/>
      <c r="K612" s="159"/>
      <c r="L612" s="159"/>
      <c r="M612" s="159"/>
      <c r="N612" s="159"/>
      <c r="O612" s="159"/>
      <c r="P612" s="159"/>
      <c r="Q612" s="159"/>
      <c r="R612" s="159"/>
      <c r="S612" s="159"/>
    </row>
    <row r="613" spans="2:19" ht="14.1" customHeight="1" x14ac:dyDescent="0.2">
      <c r="B613" s="157"/>
      <c r="D613" s="157"/>
      <c r="E613" s="118"/>
      <c r="F613" s="118"/>
      <c r="H613" s="158"/>
      <c r="K613" s="159"/>
      <c r="L613" s="159"/>
      <c r="M613" s="159"/>
      <c r="N613" s="159"/>
      <c r="O613" s="159"/>
      <c r="P613" s="159"/>
      <c r="Q613" s="159"/>
      <c r="R613" s="159"/>
      <c r="S613" s="159"/>
    </row>
    <row r="614" spans="2:19" ht="14.1" customHeight="1" x14ac:dyDescent="0.2">
      <c r="B614" s="157"/>
      <c r="D614" s="157"/>
      <c r="E614" s="118"/>
      <c r="F614" s="118"/>
      <c r="H614" s="158"/>
      <c r="K614" s="159"/>
      <c r="L614" s="159"/>
      <c r="M614" s="159"/>
      <c r="N614" s="159"/>
      <c r="O614" s="159"/>
      <c r="P614" s="159"/>
      <c r="Q614" s="159"/>
      <c r="R614" s="159"/>
      <c r="S614" s="159"/>
    </row>
    <row r="615" spans="2:19" ht="14.1" customHeight="1" x14ac:dyDescent="0.2">
      <c r="B615" s="157"/>
      <c r="D615" s="157"/>
      <c r="E615" s="118"/>
      <c r="F615" s="118"/>
      <c r="H615" s="158"/>
      <c r="K615" s="159"/>
      <c r="L615" s="159"/>
      <c r="M615" s="159"/>
      <c r="N615" s="159"/>
      <c r="O615" s="159"/>
      <c r="P615" s="159"/>
      <c r="Q615" s="159"/>
      <c r="R615" s="159"/>
      <c r="S615" s="159"/>
    </row>
    <row r="616" spans="2:19" ht="14.1" customHeight="1" x14ac:dyDescent="0.2">
      <c r="B616" s="157"/>
      <c r="D616" s="157"/>
      <c r="E616" s="118"/>
      <c r="F616" s="118"/>
      <c r="H616" s="158"/>
      <c r="K616" s="159"/>
      <c r="L616" s="159"/>
      <c r="M616" s="159"/>
      <c r="N616" s="159"/>
      <c r="O616" s="159"/>
      <c r="P616" s="159"/>
      <c r="Q616" s="159"/>
      <c r="R616" s="159"/>
      <c r="S616" s="159"/>
    </row>
    <row r="617" spans="2:19" ht="14.1" customHeight="1" x14ac:dyDescent="0.2">
      <c r="B617" s="157"/>
      <c r="D617" s="157"/>
      <c r="E617" s="118"/>
      <c r="F617" s="118"/>
      <c r="H617" s="158"/>
      <c r="K617" s="159"/>
      <c r="L617" s="159"/>
      <c r="M617" s="159"/>
      <c r="N617" s="159"/>
      <c r="O617" s="159"/>
      <c r="P617" s="159"/>
      <c r="Q617" s="159"/>
      <c r="R617" s="159"/>
      <c r="S617" s="159"/>
    </row>
    <row r="618" spans="2:19" ht="14.1" customHeight="1" x14ac:dyDescent="0.2">
      <c r="B618" s="157"/>
      <c r="D618" s="157"/>
      <c r="E618" s="118"/>
      <c r="F618" s="118"/>
      <c r="H618" s="158"/>
      <c r="K618" s="159"/>
      <c r="L618" s="159"/>
      <c r="M618" s="159"/>
      <c r="N618" s="159"/>
      <c r="O618" s="159"/>
      <c r="P618" s="159"/>
      <c r="Q618" s="159"/>
      <c r="R618" s="159"/>
      <c r="S618" s="159"/>
    </row>
    <row r="619" spans="2:19" ht="14.1" customHeight="1" x14ac:dyDescent="0.2">
      <c r="B619" s="157"/>
      <c r="D619" s="157"/>
      <c r="E619" s="118"/>
      <c r="F619" s="118"/>
      <c r="H619" s="158"/>
      <c r="K619" s="159"/>
      <c r="L619" s="159"/>
      <c r="M619" s="159"/>
      <c r="N619" s="159"/>
      <c r="O619" s="159"/>
      <c r="P619" s="159"/>
      <c r="Q619" s="159"/>
      <c r="R619" s="159"/>
      <c r="S619" s="159"/>
    </row>
    <row r="620" spans="2:19" ht="14.1" customHeight="1" x14ac:dyDescent="0.2">
      <c r="B620" s="157"/>
      <c r="D620" s="157"/>
      <c r="E620" s="118"/>
      <c r="F620" s="118"/>
      <c r="H620" s="158"/>
      <c r="K620" s="159"/>
      <c r="L620" s="159"/>
      <c r="M620" s="159"/>
      <c r="N620" s="159"/>
      <c r="O620" s="159"/>
      <c r="P620" s="159"/>
      <c r="Q620" s="159"/>
      <c r="R620" s="159"/>
      <c r="S620" s="159"/>
    </row>
    <row r="621" spans="2:19" ht="14.1" customHeight="1" x14ac:dyDescent="0.2">
      <c r="B621" s="157"/>
      <c r="D621" s="157"/>
      <c r="E621" s="118"/>
      <c r="F621" s="118"/>
      <c r="H621" s="158"/>
      <c r="K621" s="159"/>
      <c r="L621" s="159"/>
      <c r="M621" s="159"/>
      <c r="N621" s="159"/>
      <c r="O621" s="159"/>
      <c r="P621" s="159"/>
      <c r="Q621" s="159"/>
      <c r="R621" s="159"/>
      <c r="S621" s="159"/>
    </row>
    <row r="622" spans="2:19" ht="14.1" customHeight="1" x14ac:dyDescent="0.2">
      <c r="B622" s="157"/>
      <c r="D622" s="157"/>
      <c r="E622" s="118"/>
      <c r="F622" s="118"/>
      <c r="H622" s="158"/>
      <c r="K622" s="159"/>
      <c r="L622" s="159"/>
      <c r="M622" s="159"/>
      <c r="N622" s="159"/>
      <c r="O622" s="159"/>
      <c r="P622" s="159"/>
      <c r="Q622" s="159"/>
      <c r="R622" s="159"/>
      <c r="S622" s="159"/>
    </row>
    <row r="623" spans="2:19" ht="14.1" customHeight="1" x14ac:dyDescent="0.2">
      <c r="B623" s="157"/>
      <c r="D623" s="157"/>
      <c r="E623" s="118"/>
      <c r="F623" s="118"/>
      <c r="H623" s="158"/>
      <c r="K623" s="159"/>
      <c r="L623" s="159"/>
      <c r="M623" s="159"/>
      <c r="N623" s="159"/>
      <c r="O623" s="159"/>
      <c r="P623" s="159"/>
      <c r="Q623" s="159"/>
      <c r="R623" s="159"/>
      <c r="S623" s="159"/>
    </row>
    <row r="624" spans="2:19" ht="14.1" customHeight="1" x14ac:dyDescent="0.2">
      <c r="B624" s="157"/>
      <c r="D624" s="157"/>
      <c r="E624" s="118"/>
      <c r="F624" s="118"/>
      <c r="H624" s="158"/>
      <c r="K624" s="159"/>
      <c r="L624" s="159"/>
      <c r="M624" s="159"/>
      <c r="N624" s="159"/>
      <c r="O624" s="159"/>
      <c r="P624" s="159"/>
      <c r="Q624" s="159"/>
      <c r="R624" s="159"/>
      <c r="S624" s="159"/>
    </row>
    <row r="625" spans="2:19" ht="14.1" customHeight="1" x14ac:dyDescent="0.2">
      <c r="B625" s="157"/>
      <c r="C625" s="157"/>
      <c r="D625" s="118"/>
      <c r="E625" s="118"/>
      <c r="G625" s="158"/>
      <c r="K625" s="159"/>
      <c r="L625" s="159"/>
      <c r="M625" s="159"/>
      <c r="N625" s="159"/>
      <c r="O625" s="159"/>
      <c r="P625" s="159"/>
      <c r="Q625" s="159"/>
      <c r="R625" s="159"/>
      <c r="S625" s="159"/>
    </row>
    <row r="626" spans="2:19" ht="14.1" customHeight="1" x14ac:dyDescent="0.2">
      <c r="B626" s="157"/>
      <c r="C626" s="157"/>
      <c r="D626" s="118"/>
      <c r="E626" s="118"/>
      <c r="G626" s="158"/>
      <c r="K626" s="159"/>
      <c r="L626" s="159"/>
      <c r="M626" s="159"/>
      <c r="N626" s="159"/>
      <c r="O626" s="159"/>
      <c r="P626" s="159"/>
      <c r="Q626" s="159"/>
      <c r="R626" s="159"/>
      <c r="S626" s="159"/>
    </row>
    <row r="627" spans="2:19" ht="14.1" customHeight="1" x14ac:dyDescent="0.2">
      <c r="B627" s="157"/>
      <c r="C627" s="157"/>
      <c r="D627" s="118"/>
      <c r="E627" s="118"/>
      <c r="G627" s="158"/>
      <c r="K627" s="159"/>
      <c r="L627" s="159"/>
      <c r="M627" s="159"/>
      <c r="N627" s="159"/>
      <c r="O627" s="159"/>
      <c r="P627" s="159"/>
      <c r="Q627" s="159"/>
      <c r="R627" s="159"/>
      <c r="S627" s="159"/>
    </row>
    <row r="628" spans="2:19" ht="14.1" customHeight="1" x14ac:dyDescent="0.2">
      <c r="B628" s="157"/>
      <c r="C628" s="157"/>
      <c r="D628" s="118"/>
      <c r="E628" s="118"/>
      <c r="G628" s="158"/>
      <c r="K628" s="159"/>
      <c r="L628" s="159"/>
      <c r="M628" s="159"/>
      <c r="N628" s="159"/>
      <c r="O628" s="159"/>
      <c r="P628" s="159"/>
      <c r="Q628" s="159"/>
      <c r="R628" s="159"/>
      <c r="S628" s="159"/>
    </row>
    <row r="629" spans="2:19" ht="14.1" customHeight="1" x14ac:dyDescent="0.2">
      <c r="B629" s="157"/>
      <c r="C629" s="157"/>
      <c r="D629" s="118"/>
      <c r="E629" s="118"/>
      <c r="G629" s="158"/>
      <c r="K629" s="159"/>
      <c r="L629" s="159"/>
      <c r="M629" s="159"/>
      <c r="N629" s="159"/>
      <c r="O629" s="159"/>
      <c r="P629" s="159"/>
      <c r="Q629" s="159"/>
      <c r="R629" s="159"/>
      <c r="S629" s="159"/>
    </row>
    <row r="630" spans="2:19" ht="14.1" customHeight="1" x14ac:dyDescent="0.2">
      <c r="B630" s="157"/>
      <c r="C630" s="157"/>
      <c r="D630" s="118"/>
      <c r="E630" s="118"/>
      <c r="G630" s="158"/>
      <c r="K630" s="159"/>
      <c r="L630" s="159"/>
      <c r="M630" s="159"/>
      <c r="N630" s="159"/>
      <c r="O630" s="159"/>
      <c r="P630" s="159"/>
      <c r="Q630" s="159"/>
      <c r="R630" s="159"/>
      <c r="S630" s="159"/>
    </row>
    <row r="631" spans="2:19" ht="14.1" customHeight="1" x14ac:dyDescent="0.2">
      <c r="B631" s="157"/>
      <c r="C631" s="157"/>
      <c r="D631" s="118"/>
      <c r="E631" s="118"/>
      <c r="G631" s="158"/>
      <c r="K631" s="159"/>
      <c r="L631" s="159"/>
      <c r="M631" s="159"/>
      <c r="N631" s="159"/>
      <c r="O631" s="159"/>
      <c r="P631" s="159"/>
      <c r="Q631" s="159"/>
      <c r="R631" s="159"/>
      <c r="S631" s="159"/>
    </row>
    <row r="632" spans="2:19" ht="14.1" customHeight="1" x14ac:dyDescent="0.2">
      <c r="B632" s="157"/>
      <c r="C632" s="157"/>
      <c r="D632" s="118"/>
      <c r="E632" s="118"/>
      <c r="G632" s="158"/>
      <c r="K632" s="159"/>
      <c r="L632" s="159"/>
      <c r="M632" s="159"/>
      <c r="N632" s="159"/>
      <c r="O632" s="159"/>
      <c r="P632" s="159"/>
      <c r="Q632" s="159"/>
      <c r="R632" s="159"/>
      <c r="S632" s="159"/>
    </row>
    <row r="633" spans="2:19" ht="14.1" customHeight="1" x14ac:dyDescent="0.2">
      <c r="B633" s="157"/>
      <c r="C633" s="157"/>
      <c r="D633" s="118"/>
      <c r="E633" s="118"/>
      <c r="G633" s="158"/>
      <c r="K633" s="159"/>
      <c r="L633" s="159"/>
      <c r="M633" s="159"/>
      <c r="N633" s="159"/>
      <c r="O633" s="159"/>
      <c r="P633" s="159"/>
      <c r="Q633" s="159"/>
      <c r="R633" s="159"/>
      <c r="S633" s="159"/>
    </row>
    <row r="634" spans="2:19" ht="14.1" customHeight="1" x14ac:dyDescent="0.2">
      <c r="B634" s="157"/>
      <c r="C634" s="157"/>
      <c r="D634" s="118"/>
      <c r="E634" s="118"/>
      <c r="G634" s="158"/>
      <c r="K634" s="159"/>
      <c r="L634" s="159"/>
      <c r="M634" s="159"/>
      <c r="N634" s="159"/>
      <c r="O634" s="159"/>
      <c r="P634" s="159"/>
      <c r="Q634" s="159"/>
      <c r="R634" s="159"/>
      <c r="S634" s="159"/>
    </row>
    <row r="635" spans="2:19" ht="14.1" customHeight="1" x14ac:dyDescent="0.2">
      <c r="B635" s="157"/>
      <c r="C635" s="157"/>
      <c r="D635" s="118"/>
      <c r="E635" s="118"/>
      <c r="G635" s="158"/>
      <c r="K635" s="159"/>
      <c r="L635" s="159"/>
      <c r="M635" s="159"/>
      <c r="N635" s="159"/>
      <c r="O635" s="159"/>
      <c r="P635" s="159"/>
      <c r="Q635" s="159"/>
      <c r="R635" s="159"/>
      <c r="S635" s="159"/>
    </row>
    <row r="636" spans="2:19" ht="14.1" customHeight="1" x14ac:dyDescent="0.2">
      <c r="B636" s="157"/>
      <c r="C636" s="157"/>
      <c r="D636" s="118"/>
      <c r="E636" s="118"/>
      <c r="G636" s="158"/>
      <c r="K636" s="159"/>
      <c r="L636" s="159"/>
      <c r="M636" s="159"/>
      <c r="N636" s="159"/>
      <c r="O636" s="159"/>
      <c r="P636" s="159"/>
      <c r="Q636" s="159"/>
      <c r="R636" s="159"/>
      <c r="S636" s="159"/>
    </row>
    <row r="637" spans="2:19" ht="14.1" customHeight="1" x14ac:dyDescent="0.2">
      <c r="B637" s="157"/>
      <c r="C637" s="157"/>
      <c r="D637" s="118"/>
      <c r="E637" s="118"/>
      <c r="G637" s="158"/>
      <c r="K637" s="159"/>
      <c r="L637" s="159"/>
      <c r="M637" s="159"/>
      <c r="N637" s="159"/>
      <c r="O637" s="159"/>
      <c r="P637" s="159"/>
      <c r="Q637" s="159"/>
      <c r="R637" s="159"/>
      <c r="S637" s="159"/>
    </row>
    <row r="638" spans="2:19" ht="14.1" customHeight="1" x14ac:dyDescent="0.2">
      <c r="B638" s="157"/>
      <c r="C638" s="157"/>
      <c r="D638" s="118"/>
      <c r="E638" s="118"/>
      <c r="G638" s="158"/>
      <c r="K638" s="159"/>
      <c r="L638" s="159"/>
      <c r="M638" s="159"/>
      <c r="N638" s="159"/>
      <c r="O638" s="159"/>
      <c r="P638" s="159"/>
      <c r="Q638" s="159"/>
      <c r="R638" s="159"/>
      <c r="S638" s="159"/>
    </row>
    <row r="639" spans="2:19" ht="14.1" customHeight="1" x14ac:dyDescent="0.2">
      <c r="B639" s="157"/>
      <c r="C639" s="157"/>
      <c r="D639" s="118"/>
      <c r="E639" s="118"/>
      <c r="G639" s="158"/>
      <c r="K639" s="159"/>
      <c r="L639" s="159"/>
      <c r="M639" s="159"/>
      <c r="N639" s="159"/>
      <c r="O639" s="159"/>
      <c r="P639" s="159"/>
      <c r="Q639" s="159"/>
      <c r="R639" s="159"/>
      <c r="S639" s="159"/>
    </row>
    <row r="640" spans="2:19" ht="14.1" customHeight="1" x14ac:dyDescent="0.2">
      <c r="B640" s="157"/>
      <c r="C640" s="157"/>
      <c r="D640" s="118"/>
      <c r="E640" s="118"/>
      <c r="G640" s="158"/>
      <c r="K640" s="159"/>
      <c r="L640" s="159"/>
      <c r="M640" s="159"/>
      <c r="N640" s="159"/>
      <c r="O640" s="159"/>
      <c r="P640" s="159"/>
      <c r="Q640" s="159"/>
      <c r="R640" s="159"/>
      <c r="S640" s="159"/>
    </row>
    <row r="641" spans="2:19" x14ac:dyDescent="0.2">
      <c r="B641" s="157"/>
      <c r="C641" s="157"/>
      <c r="D641" s="118"/>
      <c r="E641" s="118"/>
      <c r="G641" s="158"/>
      <c r="K641" s="159"/>
      <c r="L641" s="159"/>
      <c r="M641" s="159"/>
      <c r="N641" s="159"/>
      <c r="O641" s="159"/>
      <c r="P641" s="159"/>
      <c r="Q641" s="159"/>
      <c r="R641" s="159"/>
      <c r="S641" s="159"/>
    </row>
    <row r="642" spans="2:19" x14ac:dyDescent="0.2">
      <c r="B642" s="157"/>
      <c r="C642" s="157"/>
      <c r="D642" s="118"/>
      <c r="E642" s="118"/>
      <c r="G642" s="158"/>
      <c r="K642" s="159"/>
      <c r="L642" s="159"/>
      <c r="M642" s="159"/>
      <c r="N642" s="159"/>
      <c r="O642" s="159"/>
      <c r="P642" s="159"/>
      <c r="Q642" s="159"/>
      <c r="R642" s="159"/>
      <c r="S642" s="159"/>
    </row>
    <row r="643" spans="2:19" x14ac:dyDescent="0.2">
      <c r="B643" s="157"/>
      <c r="C643" s="157"/>
      <c r="D643" s="118"/>
      <c r="E643" s="118"/>
      <c r="G643" s="158"/>
      <c r="K643" s="159"/>
      <c r="L643" s="159"/>
      <c r="M643" s="159"/>
      <c r="N643" s="159"/>
      <c r="O643" s="159"/>
      <c r="P643" s="159"/>
      <c r="Q643" s="159"/>
      <c r="R643" s="159"/>
      <c r="S643" s="159"/>
    </row>
    <row r="644" spans="2:19" x14ac:dyDescent="0.2">
      <c r="B644" s="157"/>
      <c r="C644" s="157"/>
      <c r="D644" s="118"/>
      <c r="E644" s="118"/>
      <c r="G644" s="158"/>
      <c r="K644" s="159"/>
      <c r="L644" s="159"/>
      <c r="M644" s="159"/>
      <c r="N644" s="159"/>
      <c r="O644" s="159"/>
      <c r="P644" s="159"/>
      <c r="Q644" s="159"/>
      <c r="R644" s="159"/>
      <c r="S644" s="159"/>
    </row>
    <row r="645" spans="2:19" x14ac:dyDescent="0.2">
      <c r="B645" s="157"/>
      <c r="C645" s="157"/>
      <c r="D645" s="118"/>
      <c r="E645" s="118"/>
      <c r="G645" s="158"/>
      <c r="K645" s="159"/>
      <c r="L645" s="159"/>
      <c r="M645" s="159"/>
      <c r="N645" s="159"/>
      <c r="O645" s="159"/>
      <c r="P645" s="159"/>
      <c r="Q645" s="159"/>
      <c r="R645" s="159"/>
      <c r="S645" s="159"/>
    </row>
    <row r="646" spans="2:19" x14ac:dyDescent="0.2">
      <c r="B646" s="157"/>
      <c r="C646" s="157"/>
      <c r="D646" s="118"/>
      <c r="E646" s="118"/>
      <c r="G646" s="158"/>
      <c r="K646" s="159"/>
      <c r="L646" s="159"/>
      <c r="M646" s="159"/>
      <c r="N646" s="159"/>
      <c r="O646" s="159"/>
      <c r="P646" s="159"/>
      <c r="Q646" s="159"/>
      <c r="R646" s="159"/>
      <c r="S646" s="159"/>
    </row>
    <row r="647" spans="2:19" x14ac:dyDescent="0.2">
      <c r="B647" s="157"/>
      <c r="C647" s="157"/>
      <c r="D647" s="118"/>
      <c r="E647" s="118"/>
      <c r="G647" s="158"/>
      <c r="K647" s="159"/>
      <c r="L647" s="159"/>
      <c r="M647" s="159"/>
      <c r="N647" s="159"/>
      <c r="O647" s="159"/>
      <c r="P647" s="159"/>
      <c r="Q647" s="159"/>
      <c r="R647" s="159"/>
      <c r="S647" s="159"/>
    </row>
    <row r="648" spans="2:19" x14ac:dyDescent="0.2">
      <c r="B648" s="157"/>
      <c r="C648" s="157"/>
      <c r="D648" s="118"/>
      <c r="E648" s="118"/>
      <c r="G648" s="158"/>
      <c r="K648" s="159"/>
      <c r="L648" s="159"/>
      <c r="M648" s="159"/>
      <c r="N648" s="159"/>
      <c r="O648" s="159"/>
      <c r="P648" s="159"/>
      <c r="Q648" s="159"/>
      <c r="R648" s="159"/>
      <c r="S648" s="159"/>
    </row>
    <row r="649" spans="2:19" x14ac:dyDescent="0.2">
      <c r="B649" s="157"/>
      <c r="C649" s="157"/>
      <c r="D649" s="118"/>
      <c r="E649" s="118"/>
      <c r="G649" s="158"/>
      <c r="K649" s="159"/>
      <c r="L649" s="159"/>
      <c r="M649" s="159"/>
      <c r="N649" s="159"/>
      <c r="O649" s="159"/>
      <c r="P649" s="159"/>
      <c r="Q649" s="159"/>
      <c r="R649" s="159"/>
      <c r="S649" s="159"/>
    </row>
    <row r="650" spans="2:19" x14ac:dyDescent="0.2">
      <c r="B650" s="157"/>
      <c r="C650" s="157"/>
      <c r="D650" s="118"/>
      <c r="E650" s="118"/>
      <c r="G650" s="158"/>
      <c r="K650" s="159"/>
      <c r="L650" s="159"/>
      <c r="M650" s="159"/>
      <c r="N650" s="159"/>
      <c r="O650" s="159"/>
      <c r="P650" s="159"/>
      <c r="Q650" s="159"/>
      <c r="R650" s="159"/>
      <c r="S650" s="159"/>
    </row>
    <row r="651" spans="2:19" x14ac:dyDescent="0.2">
      <c r="B651" s="157"/>
      <c r="C651" s="157"/>
      <c r="D651" s="118"/>
      <c r="E651" s="118"/>
      <c r="G651" s="158"/>
      <c r="K651" s="159"/>
      <c r="L651" s="159"/>
      <c r="M651" s="159"/>
      <c r="N651" s="159"/>
      <c r="O651" s="159"/>
      <c r="P651" s="159"/>
      <c r="Q651" s="159"/>
      <c r="R651" s="159"/>
      <c r="S651" s="159"/>
    </row>
    <row r="652" spans="2:19" x14ac:dyDescent="0.2">
      <c r="B652" s="157"/>
      <c r="C652" s="157"/>
      <c r="D652" s="118"/>
      <c r="E652" s="118"/>
      <c r="G652" s="158"/>
      <c r="K652" s="159"/>
      <c r="L652" s="159"/>
      <c r="M652" s="159"/>
      <c r="N652" s="159"/>
      <c r="O652" s="159"/>
      <c r="P652" s="159"/>
      <c r="Q652" s="159"/>
      <c r="R652" s="159"/>
      <c r="S652" s="159"/>
    </row>
    <row r="653" spans="2:19" x14ac:dyDescent="0.2">
      <c r="B653" s="157"/>
      <c r="C653" s="157"/>
      <c r="D653" s="118"/>
      <c r="E653" s="118"/>
      <c r="G653" s="158"/>
      <c r="K653" s="159"/>
      <c r="L653" s="159"/>
      <c r="M653" s="159"/>
      <c r="N653" s="159"/>
      <c r="O653" s="159"/>
      <c r="P653" s="159"/>
      <c r="Q653" s="159"/>
      <c r="R653" s="159"/>
      <c r="S653" s="159"/>
    </row>
    <row r="654" spans="2:19" x14ac:dyDescent="0.2">
      <c r="B654" s="157"/>
      <c r="C654" s="157"/>
      <c r="D654" s="118"/>
      <c r="E654" s="118"/>
      <c r="G654" s="158"/>
      <c r="K654" s="159"/>
      <c r="L654" s="159"/>
      <c r="M654" s="159"/>
      <c r="N654" s="159"/>
      <c r="O654" s="159"/>
      <c r="P654" s="159"/>
      <c r="Q654" s="159"/>
      <c r="R654" s="159"/>
      <c r="S654" s="159"/>
    </row>
    <row r="655" spans="2:19" x14ac:dyDescent="0.2">
      <c r="B655" s="157"/>
      <c r="C655" s="157"/>
      <c r="D655" s="118"/>
      <c r="E655" s="118"/>
      <c r="G655" s="158"/>
      <c r="K655" s="159"/>
      <c r="L655" s="159"/>
      <c r="M655" s="159"/>
      <c r="N655" s="159"/>
      <c r="O655" s="159"/>
      <c r="P655" s="159"/>
      <c r="Q655" s="159"/>
      <c r="R655" s="159"/>
      <c r="S655" s="159"/>
    </row>
    <row r="656" spans="2:19" x14ac:dyDescent="0.2">
      <c r="B656" s="157"/>
      <c r="C656" s="157"/>
      <c r="D656" s="118"/>
      <c r="E656" s="118"/>
      <c r="G656" s="158"/>
      <c r="K656" s="159"/>
      <c r="L656" s="159"/>
      <c r="M656" s="159"/>
      <c r="N656" s="159"/>
      <c r="O656" s="159"/>
      <c r="P656" s="159"/>
      <c r="Q656" s="159"/>
      <c r="R656" s="159"/>
      <c r="S656" s="159"/>
    </row>
    <row r="657" spans="2:19" x14ac:dyDescent="0.2">
      <c r="B657" s="157"/>
      <c r="C657" s="157"/>
      <c r="D657" s="118"/>
      <c r="E657" s="118"/>
      <c r="G657" s="158"/>
      <c r="K657" s="159"/>
      <c r="L657" s="159"/>
      <c r="M657" s="159"/>
      <c r="N657" s="159"/>
      <c r="O657" s="159"/>
      <c r="P657" s="159"/>
      <c r="Q657" s="159"/>
      <c r="R657" s="159"/>
      <c r="S657" s="159"/>
    </row>
    <row r="658" spans="2:19" x14ac:dyDescent="0.2">
      <c r="B658" s="157"/>
      <c r="C658" s="157"/>
      <c r="D658" s="118"/>
      <c r="E658" s="118"/>
      <c r="G658" s="158"/>
      <c r="K658" s="159"/>
      <c r="L658" s="159"/>
      <c r="M658" s="159"/>
      <c r="N658" s="159"/>
      <c r="O658" s="159"/>
      <c r="P658" s="159"/>
      <c r="Q658" s="159"/>
      <c r="R658" s="159"/>
      <c r="S658" s="159"/>
    </row>
    <row r="659" spans="2:19" x14ac:dyDescent="0.2">
      <c r="B659" s="157"/>
      <c r="C659" s="157"/>
      <c r="D659" s="118"/>
      <c r="E659" s="118"/>
      <c r="G659" s="158"/>
      <c r="K659" s="159"/>
      <c r="L659" s="159"/>
      <c r="M659" s="159"/>
      <c r="N659" s="159"/>
      <c r="O659" s="159"/>
      <c r="P659" s="159"/>
      <c r="Q659" s="159"/>
      <c r="R659" s="159"/>
      <c r="S659" s="159"/>
    </row>
    <row r="660" spans="2:19" x14ac:dyDescent="0.2">
      <c r="B660" s="157"/>
      <c r="C660" s="157"/>
      <c r="D660" s="118"/>
      <c r="E660" s="118"/>
      <c r="G660" s="158"/>
      <c r="K660" s="159"/>
      <c r="L660" s="159"/>
      <c r="M660" s="159"/>
      <c r="N660" s="159"/>
      <c r="O660" s="159"/>
      <c r="P660" s="159"/>
      <c r="Q660" s="159"/>
      <c r="R660" s="159"/>
      <c r="S660" s="159"/>
    </row>
    <row r="661" spans="2:19" x14ac:dyDescent="0.2">
      <c r="B661" s="157"/>
      <c r="C661" s="157"/>
      <c r="D661" s="118"/>
      <c r="E661" s="118"/>
      <c r="G661" s="158"/>
      <c r="K661" s="159"/>
      <c r="L661" s="159"/>
      <c r="M661" s="159"/>
      <c r="N661" s="159"/>
      <c r="O661" s="159"/>
      <c r="P661" s="159"/>
      <c r="Q661" s="159"/>
      <c r="R661" s="159"/>
      <c r="S661" s="159"/>
    </row>
    <row r="662" spans="2:19" x14ac:dyDescent="0.2">
      <c r="B662" s="157"/>
      <c r="C662" s="157"/>
      <c r="D662" s="118"/>
      <c r="E662" s="118"/>
      <c r="G662" s="158"/>
      <c r="K662" s="159"/>
      <c r="L662" s="159"/>
      <c r="M662" s="159"/>
      <c r="N662" s="159"/>
      <c r="O662" s="159"/>
      <c r="P662" s="159"/>
      <c r="Q662" s="159"/>
      <c r="R662" s="159"/>
      <c r="S662" s="159"/>
    </row>
    <row r="663" spans="2:19" x14ac:dyDescent="0.2">
      <c r="B663" s="157"/>
      <c r="C663" s="157"/>
      <c r="D663" s="118"/>
      <c r="E663" s="118"/>
      <c r="G663" s="158"/>
      <c r="K663" s="159"/>
      <c r="L663" s="159"/>
      <c r="M663" s="159"/>
      <c r="N663" s="159"/>
      <c r="O663" s="159"/>
      <c r="P663" s="159"/>
      <c r="Q663" s="159"/>
      <c r="R663" s="159"/>
      <c r="S663" s="159"/>
    </row>
    <row r="664" spans="2:19" x14ac:dyDescent="0.2">
      <c r="B664" s="157"/>
      <c r="C664" s="157"/>
      <c r="D664" s="118"/>
      <c r="E664" s="118"/>
      <c r="G664" s="158"/>
      <c r="K664" s="159"/>
      <c r="L664" s="159"/>
      <c r="M664" s="159"/>
      <c r="N664" s="159"/>
      <c r="O664" s="159"/>
      <c r="P664" s="159"/>
      <c r="Q664" s="159"/>
      <c r="R664" s="159"/>
      <c r="S664" s="159"/>
    </row>
    <row r="665" spans="2:19" x14ac:dyDescent="0.2">
      <c r="B665" s="157"/>
      <c r="C665" s="157"/>
      <c r="D665" s="118"/>
      <c r="E665" s="118"/>
      <c r="G665" s="158"/>
      <c r="K665" s="159"/>
      <c r="L665" s="159"/>
      <c r="M665" s="159"/>
      <c r="N665" s="159"/>
      <c r="O665" s="159"/>
      <c r="P665" s="159"/>
      <c r="Q665" s="159"/>
      <c r="R665" s="159"/>
      <c r="S665" s="159"/>
    </row>
    <row r="666" spans="2:19" x14ac:dyDescent="0.2">
      <c r="B666" s="157"/>
      <c r="C666" s="157"/>
      <c r="D666" s="118"/>
      <c r="E666" s="118"/>
      <c r="G666" s="158"/>
      <c r="K666" s="159"/>
      <c r="L666" s="159"/>
      <c r="M666" s="159"/>
      <c r="N666" s="159"/>
      <c r="O666" s="159"/>
      <c r="P666" s="159"/>
      <c r="Q666" s="159"/>
      <c r="R666" s="159"/>
      <c r="S666" s="159"/>
    </row>
    <row r="667" spans="2:19" x14ac:dyDescent="0.2">
      <c r="B667" s="157"/>
      <c r="C667" s="157"/>
      <c r="D667" s="118"/>
      <c r="E667" s="118"/>
      <c r="G667" s="158"/>
      <c r="K667" s="159"/>
      <c r="L667" s="159"/>
      <c r="M667" s="159"/>
      <c r="N667" s="159"/>
      <c r="O667" s="159"/>
      <c r="P667" s="159"/>
      <c r="Q667" s="159"/>
      <c r="R667" s="159"/>
      <c r="S667" s="159"/>
    </row>
    <row r="668" spans="2:19" x14ac:dyDescent="0.2">
      <c r="B668" s="157"/>
      <c r="C668" s="157"/>
      <c r="D668" s="118"/>
      <c r="E668" s="118"/>
      <c r="G668" s="158"/>
      <c r="K668" s="159"/>
      <c r="L668" s="159"/>
      <c r="M668" s="159"/>
      <c r="N668" s="159"/>
      <c r="O668" s="159"/>
      <c r="P668" s="159"/>
      <c r="Q668" s="159"/>
      <c r="R668" s="159"/>
      <c r="S668" s="159"/>
    </row>
    <row r="669" spans="2:19" x14ac:dyDescent="0.2">
      <c r="B669" s="157"/>
      <c r="C669" s="157"/>
      <c r="D669" s="118"/>
      <c r="E669" s="118"/>
      <c r="G669" s="158"/>
      <c r="K669" s="159"/>
      <c r="L669" s="159"/>
      <c r="M669" s="159"/>
      <c r="N669" s="159"/>
      <c r="O669" s="159"/>
      <c r="P669" s="159"/>
      <c r="Q669" s="159"/>
      <c r="R669" s="159"/>
      <c r="S669" s="159"/>
    </row>
    <row r="670" spans="2:19" x14ac:dyDescent="0.2">
      <c r="B670" s="157"/>
      <c r="C670" s="157"/>
      <c r="D670" s="118"/>
      <c r="E670" s="118"/>
      <c r="G670" s="158"/>
      <c r="K670" s="159"/>
      <c r="L670" s="159"/>
      <c r="M670" s="159"/>
      <c r="N670" s="159"/>
      <c r="O670" s="159"/>
      <c r="P670" s="159"/>
      <c r="Q670" s="159"/>
      <c r="R670" s="159"/>
      <c r="S670" s="159"/>
    </row>
    <row r="671" spans="2:19" x14ac:dyDescent="0.2">
      <c r="B671" s="157"/>
      <c r="C671" s="157"/>
      <c r="D671" s="118"/>
      <c r="E671" s="118"/>
      <c r="G671" s="158"/>
      <c r="K671" s="159"/>
      <c r="L671" s="159"/>
      <c r="M671" s="159"/>
      <c r="N671" s="159"/>
      <c r="O671" s="159"/>
      <c r="P671" s="159"/>
      <c r="Q671" s="159"/>
      <c r="R671" s="159"/>
      <c r="S671" s="159"/>
    </row>
    <row r="672" spans="2:19" x14ac:dyDescent="0.2">
      <c r="B672" s="157"/>
      <c r="C672" s="157"/>
      <c r="D672" s="118"/>
      <c r="E672" s="118"/>
      <c r="G672" s="158"/>
      <c r="K672" s="159"/>
      <c r="L672" s="159"/>
      <c r="M672" s="159"/>
      <c r="N672" s="159"/>
      <c r="O672" s="159"/>
      <c r="P672" s="159"/>
      <c r="Q672" s="159"/>
      <c r="R672" s="159"/>
      <c r="S672" s="159"/>
    </row>
    <row r="673" spans="2:19" x14ac:dyDescent="0.2">
      <c r="B673" s="157"/>
      <c r="C673" s="157"/>
      <c r="D673" s="118"/>
      <c r="E673" s="118"/>
      <c r="G673" s="158"/>
      <c r="K673" s="159"/>
      <c r="L673" s="159"/>
      <c r="M673" s="159"/>
      <c r="N673" s="159"/>
      <c r="O673" s="159"/>
      <c r="P673" s="159"/>
      <c r="Q673" s="159"/>
      <c r="R673" s="159"/>
      <c r="S673" s="159"/>
    </row>
    <row r="674" spans="2:19" x14ac:dyDescent="0.2">
      <c r="B674" s="157"/>
      <c r="C674" s="157"/>
      <c r="D674" s="118"/>
      <c r="E674" s="118"/>
      <c r="G674" s="158"/>
      <c r="K674" s="159"/>
      <c r="L674" s="159"/>
      <c r="M674" s="159"/>
      <c r="N674" s="159"/>
      <c r="O674" s="159"/>
      <c r="P674" s="159"/>
      <c r="Q674" s="159"/>
      <c r="R674" s="159"/>
      <c r="S674" s="159"/>
    </row>
    <row r="675" spans="2:19" x14ac:dyDescent="0.2">
      <c r="B675" s="157"/>
      <c r="C675" s="157"/>
      <c r="D675" s="118"/>
      <c r="E675" s="118"/>
      <c r="G675" s="158"/>
      <c r="K675" s="159"/>
      <c r="L675" s="159"/>
      <c r="M675" s="159"/>
      <c r="N675" s="159"/>
      <c r="O675" s="159"/>
      <c r="P675" s="159"/>
      <c r="Q675" s="159"/>
      <c r="R675" s="159"/>
      <c r="S675" s="159"/>
    </row>
    <row r="676" spans="2:19" x14ac:dyDescent="0.2">
      <c r="B676" s="157"/>
      <c r="C676" s="157"/>
      <c r="D676" s="118"/>
      <c r="E676" s="118"/>
      <c r="G676" s="158"/>
      <c r="K676" s="159"/>
      <c r="L676" s="159"/>
      <c r="M676" s="159"/>
      <c r="N676" s="159"/>
      <c r="O676" s="159"/>
      <c r="P676" s="159"/>
      <c r="Q676" s="159"/>
      <c r="R676" s="159"/>
      <c r="S676" s="159"/>
    </row>
    <row r="677" spans="2:19" x14ac:dyDescent="0.2">
      <c r="B677" s="157"/>
      <c r="C677" s="157"/>
      <c r="D677" s="118"/>
      <c r="E677" s="118"/>
      <c r="G677" s="158"/>
      <c r="K677" s="159"/>
      <c r="L677" s="159"/>
      <c r="M677" s="159"/>
      <c r="N677" s="159"/>
      <c r="O677" s="159"/>
      <c r="P677" s="159"/>
      <c r="Q677" s="159"/>
      <c r="R677" s="159"/>
      <c r="S677" s="159"/>
    </row>
    <row r="678" spans="2:19" x14ac:dyDescent="0.2">
      <c r="B678" s="157"/>
      <c r="C678" s="157"/>
      <c r="D678" s="118"/>
      <c r="E678" s="118"/>
      <c r="G678" s="158"/>
      <c r="K678" s="159"/>
      <c r="L678" s="159"/>
      <c r="M678" s="159"/>
      <c r="N678" s="159"/>
      <c r="O678" s="159"/>
      <c r="P678" s="159"/>
      <c r="Q678" s="159"/>
      <c r="R678" s="159"/>
      <c r="S678" s="159"/>
    </row>
    <row r="679" spans="2:19" x14ac:dyDescent="0.2">
      <c r="B679" s="157"/>
      <c r="C679" s="157"/>
      <c r="D679" s="118"/>
      <c r="E679" s="118"/>
      <c r="G679" s="158"/>
      <c r="K679" s="159"/>
      <c r="L679" s="159"/>
      <c r="M679" s="159"/>
      <c r="N679" s="159"/>
      <c r="O679" s="159"/>
      <c r="P679" s="159"/>
      <c r="Q679" s="159"/>
      <c r="R679" s="159"/>
      <c r="S679" s="159"/>
    </row>
    <row r="683" spans="2:19" x14ac:dyDescent="0.2">
      <c r="B683" s="157"/>
      <c r="C683" s="157"/>
      <c r="D683" s="118"/>
      <c r="E683" s="118"/>
      <c r="G683" s="158"/>
      <c r="K683" s="159"/>
      <c r="L683" s="159"/>
      <c r="M683" s="159"/>
      <c r="N683" s="159"/>
      <c r="O683" s="159"/>
      <c r="P683" s="159"/>
      <c r="Q683" s="159"/>
      <c r="R683" s="159"/>
      <c r="S683" s="159"/>
    </row>
    <row r="684" spans="2:19" x14ac:dyDescent="0.2">
      <c r="B684" s="157"/>
      <c r="C684" s="157"/>
      <c r="D684" s="118"/>
      <c r="E684" s="118"/>
      <c r="G684" s="158"/>
      <c r="K684" s="159"/>
      <c r="L684" s="159"/>
      <c r="M684" s="159"/>
      <c r="N684" s="159"/>
      <c r="O684" s="159"/>
      <c r="P684" s="159"/>
      <c r="Q684" s="159"/>
      <c r="R684" s="159"/>
      <c r="S684" s="159"/>
    </row>
    <row r="685" spans="2:19" x14ac:dyDescent="0.2">
      <c r="B685" s="157"/>
      <c r="C685" s="157"/>
      <c r="D685" s="118"/>
      <c r="E685" s="118"/>
      <c r="G685" s="158"/>
      <c r="K685" s="159"/>
      <c r="L685" s="159"/>
      <c r="M685" s="159"/>
      <c r="N685" s="159"/>
      <c r="O685" s="159"/>
      <c r="P685" s="159"/>
      <c r="Q685" s="159"/>
      <c r="R685" s="159"/>
      <c r="S685" s="159"/>
    </row>
    <row r="686" spans="2:19" x14ac:dyDescent="0.2">
      <c r="B686" s="157"/>
      <c r="C686" s="157"/>
      <c r="D686" s="118"/>
      <c r="E686" s="118"/>
      <c r="G686" s="158"/>
      <c r="K686" s="159"/>
      <c r="L686" s="159"/>
      <c r="M686" s="159"/>
      <c r="N686" s="159"/>
      <c r="O686" s="159"/>
      <c r="P686" s="159"/>
      <c r="Q686" s="159"/>
      <c r="R686" s="159"/>
      <c r="S686" s="159"/>
    </row>
    <row r="687" spans="2:19" x14ac:dyDescent="0.2">
      <c r="B687" s="157"/>
      <c r="C687" s="157"/>
      <c r="D687" s="118"/>
      <c r="E687" s="118"/>
      <c r="G687" s="158"/>
      <c r="K687" s="159"/>
      <c r="L687" s="159"/>
      <c r="M687" s="159"/>
      <c r="N687" s="159"/>
      <c r="O687" s="159"/>
      <c r="P687" s="159"/>
      <c r="Q687" s="159"/>
      <c r="R687" s="159"/>
      <c r="S687" s="159"/>
    </row>
    <row r="688" spans="2:19" x14ac:dyDescent="0.2">
      <c r="B688" s="157"/>
      <c r="C688" s="157"/>
      <c r="D688" s="118"/>
      <c r="E688" s="118"/>
      <c r="G688" s="158"/>
      <c r="K688" s="159"/>
      <c r="L688" s="159"/>
      <c r="M688" s="159"/>
      <c r="N688" s="159"/>
      <c r="O688" s="159"/>
      <c r="P688" s="159"/>
      <c r="Q688" s="159"/>
      <c r="R688" s="159"/>
      <c r="S688" s="159"/>
    </row>
    <row r="689" spans="2:19" x14ac:dyDescent="0.2">
      <c r="B689" s="157"/>
      <c r="C689" s="157"/>
      <c r="D689" s="118"/>
      <c r="E689" s="118"/>
      <c r="G689" s="158"/>
      <c r="K689" s="159"/>
      <c r="L689" s="159"/>
      <c r="M689" s="159"/>
      <c r="N689" s="159"/>
      <c r="O689" s="159"/>
      <c r="P689" s="159"/>
      <c r="Q689" s="159"/>
      <c r="R689" s="159"/>
      <c r="S689" s="159"/>
    </row>
    <row r="690" spans="2:19" x14ac:dyDescent="0.2">
      <c r="B690" s="157"/>
      <c r="C690" s="157"/>
      <c r="D690" s="118"/>
      <c r="E690" s="118"/>
      <c r="G690" s="158"/>
      <c r="K690" s="159"/>
      <c r="L690" s="159"/>
      <c r="M690" s="159"/>
      <c r="N690" s="159"/>
      <c r="O690" s="159"/>
      <c r="P690" s="159"/>
      <c r="Q690" s="159"/>
      <c r="R690" s="159"/>
      <c r="S690" s="159"/>
    </row>
    <row r="691" spans="2:19" x14ac:dyDescent="0.2">
      <c r="B691" s="157"/>
      <c r="C691" s="157"/>
      <c r="D691" s="118"/>
      <c r="E691" s="118"/>
      <c r="G691" s="158"/>
      <c r="K691" s="159"/>
      <c r="L691" s="159"/>
      <c r="M691" s="159"/>
      <c r="N691" s="159"/>
      <c r="O691" s="159"/>
      <c r="P691" s="159"/>
      <c r="Q691" s="159"/>
      <c r="R691" s="159"/>
      <c r="S691" s="159"/>
    </row>
    <row r="692" spans="2:19" x14ac:dyDescent="0.2">
      <c r="B692" s="157"/>
      <c r="C692" s="157"/>
      <c r="D692" s="118"/>
      <c r="E692" s="118"/>
      <c r="G692" s="158"/>
      <c r="K692" s="159"/>
      <c r="L692" s="159"/>
      <c r="M692" s="159"/>
      <c r="N692" s="159"/>
      <c r="O692" s="159"/>
      <c r="P692" s="159"/>
      <c r="Q692" s="159"/>
      <c r="R692" s="159"/>
      <c r="S692" s="159"/>
    </row>
    <row r="693" spans="2:19" x14ac:dyDescent="0.2">
      <c r="B693" s="157"/>
      <c r="C693" s="157"/>
      <c r="D693" s="118"/>
      <c r="E693" s="118"/>
      <c r="G693" s="158"/>
      <c r="K693" s="159"/>
      <c r="L693" s="159"/>
      <c r="M693" s="159"/>
      <c r="N693" s="159"/>
      <c r="O693" s="159"/>
      <c r="P693" s="159"/>
      <c r="Q693" s="159"/>
      <c r="R693" s="159"/>
      <c r="S693" s="159"/>
    </row>
    <row r="694" spans="2:19" x14ac:dyDescent="0.2">
      <c r="B694" s="157"/>
      <c r="C694" s="157"/>
      <c r="D694" s="118"/>
      <c r="E694" s="118"/>
      <c r="G694" s="158"/>
      <c r="K694" s="159"/>
      <c r="L694" s="159"/>
      <c r="M694" s="159"/>
      <c r="N694" s="159"/>
      <c r="O694" s="159"/>
      <c r="P694" s="159"/>
      <c r="Q694" s="159"/>
      <c r="R694" s="159"/>
      <c r="S694" s="159"/>
    </row>
    <row r="695" spans="2:19" x14ac:dyDescent="0.2">
      <c r="B695" s="157"/>
      <c r="C695" s="157"/>
      <c r="D695" s="118"/>
      <c r="E695" s="118"/>
      <c r="G695" s="158"/>
      <c r="K695" s="159"/>
      <c r="L695" s="159"/>
      <c r="M695" s="159"/>
      <c r="N695" s="159"/>
      <c r="O695" s="159"/>
      <c r="P695" s="159"/>
      <c r="Q695" s="159"/>
      <c r="R695" s="159"/>
      <c r="S695" s="159"/>
    </row>
    <row r="696" spans="2:19" x14ac:dyDescent="0.2">
      <c r="B696" s="157"/>
      <c r="C696" s="157"/>
      <c r="D696" s="118"/>
      <c r="E696" s="118"/>
      <c r="G696" s="158"/>
      <c r="K696" s="159"/>
      <c r="L696" s="159"/>
      <c r="M696" s="159"/>
      <c r="N696" s="159"/>
      <c r="O696" s="159"/>
      <c r="P696" s="159"/>
      <c r="Q696" s="159"/>
      <c r="R696" s="159"/>
      <c r="S696" s="159"/>
    </row>
    <row r="697" spans="2:19" x14ac:dyDescent="0.2">
      <c r="B697" s="157"/>
      <c r="C697" s="157"/>
      <c r="D697" s="118"/>
      <c r="E697" s="118"/>
      <c r="G697" s="158"/>
      <c r="K697" s="159"/>
      <c r="L697" s="159"/>
      <c r="M697" s="159"/>
      <c r="N697" s="159"/>
      <c r="O697" s="159"/>
      <c r="P697" s="159"/>
      <c r="Q697" s="159"/>
      <c r="R697" s="159"/>
      <c r="S697" s="159"/>
    </row>
    <row r="698" spans="2:19" x14ac:dyDescent="0.2">
      <c r="B698" s="157"/>
      <c r="C698" s="157"/>
      <c r="D698" s="118"/>
      <c r="E698" s="118"/>
      <c r="G698" s="158"/>
      <c r="K698" s="159"/>
      <c r="L698" s="159"/>
      <c r="M698" s="159"/>
      <c r="N698" s="159"/>
      <c r="O698" s="159"/>
      <c r="P698" s="159"/>
      <c r="Q698" s="159"/>
      <c r="R698" s="159"/>
      <c r="S698" s="159"/>
    </row>
    <row r="699" spans="2:19" x14ac:dyDescent="0.2">
      <c r="B699" s="157"/>
      <c r="C699" s="157"/>
      <c r="D699" s="118"/>
      <c r="E699" s="118"/>
      <c r="G699" s="158"/>
      <c r="K699" s="159"/>
      <c r="L699" s="159"/>
      <c r="M699" s="159"/>
      <c r="N699" s="159"/>
      <c r="O699" s="159"/>
      <c r="P699" s="159"/>
      <c r="Q699" s="159"/>
      <c r="R699" s="159"/>
      <c r="S699" s="159"/>
    </row>
    <row r="700" spans="2:19" x14ac:dyDescent="0.2">
      <c r="B700" s="157"/>
      <c r="C700" s="157"/>
      <c r="D700" s="118"/>
      <c r="E700" s="118"/>
      <c r="G700" s="158"/>
      <c r="K700" s="159"/>
      <c r="L700" s="159"/>
      <c r="M700" s="159"/>
      <c r="N700" s="159"/>
      <c r="O700" s="159"/>
      <c r="P700" s="159"/>
      <c r="Q700" s="159"/>
      <c r="R700" s="159"/>
      <c r="S700" s="159"/>
    </row>
    <row r="701" spans="2:19" x14ac:dyDescent="0.2">
      <c r="B701" s="157"/>
      <c r="C701" s="157"/>
      <c r="D701" s="118"/>
      <c r="E701" s="118"/>
      <c r="G701" s="158"/>
      <c r="K701" s="159"/>
      <c r="L701" s="159"/>
      <c r="M701" s="159"/>
      <c r="N701" s="159"/>
      <c r="O701" s="159"/>
      <c r="P701" s="159"/>
      <c r="Q701" s="159"/>
      <c r="R701" s="159"/>
      <c r="S701" s="159"/>
    </row>
    <row r="702" spans="2:19" x14ac:dyDescent="0.2">
      <c r="B702" s="157"/>
      <c r="C702" s="157"/>
      <c r="D702" s="118"/>
      <c r="E702" s="118"/>
      <c r="G702" s="158"/>
      <c r="K702" s="159"/>
      <c r="L702" s="159"/>
      <c r="M702" s="159"/>
      <c r="N702" s="159"/>
      <c r="O702" s="159"/>
      <c r="P702" s="159"/>
      <c r="Q702" s="159"/>
      <c r="R702" s="159"/>
      <c r="S702" s="159"/>
    </row>
    <row r="703" spans="2:19" x14ac:dyDescent="0.2">
      <c r="B703" s="157"/>
      <c r="C703" s="157"/>
      <c r="D703" s="118"/>
      <c r="E703" s="118"/>
      <c r="G703" s="158"/>
      <c r="K703" s="159"/>
      <c r="L703" s="159"/>
      <c r="M703" s="159"/>
      <c r="N703" s="159"/>
      <c r="O703" s="159"/>
      <c r="P703" s="159"/>
      <c r="Q703" s="159"/>
      <c r="R703" s="159"/>
      <c r="S703" s="159"/>
    </row>
    <row r="704" spans="2:19" x14ac:dyDescent="0.2">
      <c r="B704" s="157"/>
      <c r="C704" s="157"/>
      <c r="D704" s="118"/>
      <c r="E704" s="118"/>
      <c r="G704" s="158"/>
      <c r="K704" s="159"/>
      <c r="L704" s="159"/>
      <c r="M704" s="159"/>
      <c r="N704" s="159"/>
      <c r="O704" s="159"/>
      <c r="P704" s="159"/>
      <c r="Q704" s="159"/>
      <c r="R704" s="159"/>
      <c r="S704" s="159"/>
    </row>
    <row r="705" spans="2:19" x14ac:dyDescent="0.2">
      <c r="B705" s="157"/>
      <c r="C705" s="157"/>
      <c r="D705" s="118"/>
      <c r="E705" s="118"/>
      <c r="G705" s="158"/>
      <c r="K705" s="159"/>
      <c r="L705" s="159"/>
      <c r="M705" s="159"/>
      <c r="N705" s="159"/>
      <c r="O705" s="159"/>
      <c r="P705" s="159"/>
      <c r="Q705" s="159"/>
      <c r="R705" s="159"/>
      <c r="S705" s="159"/>
    </row>
    <row r="706" spans="2:19" x14ac:dyDescent="0.2">
      <c r="B706" s="157"/>
      <c r="C706" s="157"/>
      <c r="D706" s="118"/>
      <c r="E706" s="118"/>
      <c r="G706" s="158"/>
      <c r="K706" s="159"/>
      <c r="L706" s="159"/>
      <c r="M706" s="159"/>
      <c r="N706" s="159"/>
      <c r="O706" s="159"/>
      <c r="P706" s="159"/>
      <c r="Q706" s="159"/>
      <c r="R706" s="159"/>
      <c r="S706" s="159"/>
    </row>
    <row r="707" spans="2:19" x14ac:dyDescent="0.2">
      <c r="B707" s="157"/>
      <c r="C707" s="157"/>
      <c r="D707" s="118"/>
      <c r="E707" s="118"/>
      <c r="G707" s="158"/>
      <c r="K707" s="159"/>
      <c r="L707" s="159"/>
      <c r="M707" s="159"/>
      <c r="N707" s="159"/>
      <c r="O707" s="159"/>
      <c r="P707" s="159"/>
      <c r="Q707" s="159"/>
      <c r="R707" s="159"/>
      <c r="S707" s="159"/>
    </row>
    <row r="708" spans="2:19" x14ac:dyDescent="0.2">
      <c r="B708" s="157"/>
      <c r="C708" s="157"/>
      <c r="D708" s="118"/>
      <c r="E708" s="118"/>
      <c r="G708" s="158"/>
      <c r="K708" s="159"/>
      <c r="L708" s="159"/>
      <c r="M708" s="159"/>
      <c r="N708" s="159"/>
      <c r="O708" s="159"/>
      <c r="P708" s="159"/>
      <c r="Q708" s="159"/>
      <c r="R708" s="159"/>
      <c r="S708" s="159"/>
    </row>
    <row r="709" spans="2:19" x14ac:dyDescent="0.2">
      <c r="B709" s="157"/>
      <c r="C709" s="157"/>
      <c r="D709" s="118"/>
      <c r="E709" s="118"/>
      <c r="G709" s="158"/>
      <c r="K709" s="159"/>
      <c r="L709" s="159"/>
      <c r="M709" s="159"/>
      <c r="N709" s="159"/>
      <c r="O709" s="159"/>
      <c r="P709" s="159"/>
      <c r="Q709" s="159"/>
      <c r="R709" s="159"/>
      <c r="S709" s="159"/>
    </row>
    <row r="710" spans="2:19" x14ac:dyDescent="0.2">
      <c r="B710" s="157"/>
      <c r="C710" s="157"/>
      <c r="D710" s="118"/>
      <c r="E710" s="118"/>
      <c r="G710" s="158"/>
      <c r="K710" s="159"/>
      <c r="L710" s="159"/>
      <c r="M710" s="159"/>
      <c r="N710" s="159"/>
      <c r="O710" s="159"/>
      <c r="P710" s="159"/>
      <c r="Q710" s="159"/>
      <c r="R710" s="159"/>
      <c r="S710" s="159"/>
    </row>
    <row r="711" spans="2:19" x14ac:dyDescent="0.2">
      <c r="B711" s="157"/>
      <c r="C711" s="157"/>
      <c r="D711" s="118"/>
      <c r="E711" s="118"/>
      <c r="G711" s="158"/>
      <c r="K711" s="159"/>
      <c r="L711" s="159"/>
      <c r="M711" s="159"/>
      <c r="N711" s="159"/>
      <c r="O711" s="159"/>
      <c r="P711" s="159"/>
      <c r="Q711" s="159"/>
      <c r="R711" s="159"/>
      <c r="S711" s="159"/>
    </row>
    <row r="712" spans="2:19" x14ac:dyDescent="0.2">
      <c r="B712" s="157"/>
      <c r="C712" s="157"/>
      <c r="D712" s="118"/>
      <c r="E712" s="118"/>
      <c r="G712" s="158"/>
      <c r="K712" s="159"/>
      <c r="L712" s="159"/>
      <c r="M712" s="159"/>
      <c r="N712" s="159"/>
      <c r="O712" s="159"/>
      <c r="P712" s="159"/>
      <c r="Q712" s="159"/>
      <c r="R712" s="159"/>
      <c r="S712" s="159"/>
    </row>
    <row r="713" spans="2:19" x14ac:dyDescent="0.2">
      <c r="B713" s="157"/>
      <c r="C713" s="157"/>
      <c r="D713" s="118"/>
      <c r="E713" s="118"/>
      <c r="G713" s="158"/>
      <c r="K713" s="159"/>
      <c r="L713" s="159"/>
      <c r="M713" s="159"/>
      <c r="N713" s="159"/>
      <c r="O713" s="159"/>
      <c r="P713" s="159"/>
      <c r="Q713" s="159"/>
      <c r="R713" s="159"/>
      <c r="S713" s="159"/>
    </row>
    <row r="714" spans="2:19" x14ac:dyDescent="0.2">
      <c r="B714" s="157"/>
      <c r="C714" s="157"/>
      <c r="D714" s="118"/>
      <c r="E714" s="118"/>
      <c r="G714" s="158"/>
      <c r="K714" s="159"/>
      <c r="L714" s="159"/>
      <c r="M714" s="159"/>
      <c r="N714" s="159"/>
      <c r="O714" s="159"/>
      <c r="P714" s="159"/>
      <c r="Q714" s="159"/>
      <c r="R714" s="159"/>
      <c r="S714" s="159"/>
    </row>
    <row r="715" spans="2:19" x14ac:dyDescent="0.2">
      <c r="B715" s="157"/>
      <c r="C715" s="157"/>
      <c r="D715" s="118"/>
      <c r="E715" s="118"/>
      <c r="G715" s="158"/>
      <c r="K715" s="159"/>
      <c r="L715" s="159"/>
      <c r="M715" s="159"/>
      <c r="N715" s="159"/>
      <c r="O715" s="159"/>
      <c r="P715" s="159"/>
      <c r="Q715" s="159"/>
      <c r="R715" s="159"/>
      <c r="S715" s="159"/>
    </row>
    <row r="716" spans="2:19" x14ac:dyDescent="0.2">
      <c r="B716" s="157"/>
      <c r="C716" s="157"/>
      <c r="D716" s="118"/>
      <c r="E716" s="118"/>
      <c r="G716" s="158"/>
      <c r="K716" s="159"/>
      <c r="L716" s="159"/>
      <c r="M716" s="159"/>
      <c r="N716" s="159"/>
      <c r="O716" s="159"/>
      <c r="P716" s="159"/>
      <c r="Q716" s="159"/>
      <c r="R716" s="159"/>
      <c r="S716" s="159"/>
    </row>
    <row r="717" spans="2:19" x14ac:dyDescent="0.2">
      <c r="B717" s="157"/>
      <c r="C717" s="157"/>
      <c r="D717" s="118"/>
      <c r="E717" s="118"/>
      <c r="G717" s="158"/>
      <c r="K717" s="159"/>
      <c r="L717" s="159"/>
      <c r="M717" s="159"/>
      <c r="N717" s="159"/>
      <c r="O717" s="159"/>
      <c r="P717" s="159"/>
      <c r="Q717" s="159"/>
      <c r="R717" s="159"/>
      <c r="S717" s="159"/>
    </row>
    <row r="718" spans="2:19" x14ac:dyDescent="0.2">
      <c r="B718" s="157"/>
      <c r="C718" s="157"/>
      <c r="D718" s="118"/>
      <c r="E718" s="118"/>
      <c r="G718" s="158"/>
      <c r="K718" s="159"/>
      <c r="L718" s="159"/>
      <c r="M718" s="159"/>
      <c r="N718" s="159"/>
      <c r="O718" s="159"/>
      <c r="P718" s="159"/>
      <c r="Q718" s="159"/>
      <c r="R718" s="159"/>
      <c r="S718" s="159"/>
    </row>
    <row r="719" spans="2:19" x14ac:dyDescent="0.2">
      <c r="B719" s="157"/>
      <c r="C719" s="157"/>
      <c r="D719" s="118"/>
      <c r="E719" s="118"/>
      <c r="G719" s="158"/>
      <c r="K719" s="159"/>
      <c r="L719" s="159"/>
      <c r="M719" s="159"/>
      <c r="N719" s="159"/>
      <c r="O719" s="159"/>
      <c r="P719" s="159"/>
      <c r="Q719" s="159"/>
      <c r="R719" s="159"/>
      <c r="S719" s="159"/>
    </row>
    <row r="720" spans="2:19" x14ac:dyDescent="0.2">
      <c r="B720" s="157"/>
      <c r="C720" s="157"/>
      <c r="D720" s="118"/>
      <c r="E720" s="118"/>
      <c r="G720" s="158"/>
      <c r="K720" s="159"/>
      <c r="L720" s="159"/>
      <c r="M720" s="159"/>
      <c r="N720" s="159"/>
      <c r="O720" s="159"/>
      <c r="P720" s="159"/>
      <c r="Q720" s="159"/>
      <c r="R720" s="159"/>
      <c r="S720" s="159"/>
    </row>
  </sheetData>
  <sheetProtection algorithmName="SHA-512" hashValue="6yOzKsI9kq3UHkoiI/3+E3E5cD3NZffx//lX38uuZPs8jmx7CG5qf6W9CHzzZiYAERAr2sHprxrhaFyHIqTnyQ==" saltValue="acpLNOux0TTfS8WQUtayQA==" spinCount="100000" sheet="1" objects="1" scenarios="1"/>
  <mergeCells count="26"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N35:S35" r:id="rId1" display="http://bilgetube/video/276/Global-Alfa-Avc%C4%B1s%C4%B1-Raporu-"/>
    <hyperlink ref="B34" r:id="rId2" display="https://www.isyatirim.com.tr/tr-tr/analiz/hisse/Sayfalar/gelismis-hisse-arama.aspx"/>
    <hyperlink ref="B34:P34" r:id="rId3" display="https://www.isyatirim.com.tr/tr-tr/analiz/hisse/Sayfalar/gelismis-hisse-arama.aspx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v>43487.334569791667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867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60</v>
      </c>
      <c r="V5" s="26">
        <f>Sonuc!B41</f>
        <v>-60</v>
      </c>
      <c r="W5" s="26">
        <f>Sonuc!M38</f>
        <v>10</v>
      </c>
      <c r="X5" s="26">
        <f>Sonuc!H38</f>
        <v>-10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106</v>
      </c>
      <c r="C6" s="31"/>
      <c r="D6" s="31"/>
      <c r="E6" s="31"/>
      <c r="F6" s="31"/>
      <c r="G6" s="32"/>
      <c r="H6" s="32"/>
      <c r="I6" s="33"/>
      <c r="J6" s="32">
        <v>6.4004094264818354</v>
      </c>
      <c r="K6" s="32">
        <v>4.4496133526114958</v>
      </c>
      <c r="L6" s="32">
        <v>5.1990592448270823</v>
      </c>
      <c r="M6" s="32">
        <v>4.5274782791465498</v>
      </c>
      <c r="N6" s="32"/>
      <c r="O6" s="32"/>
      <c r="P6" s="32">
        <v>5.0837077975269498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42</v>
      </c>
      <c r="C7" s="4">
        <v>11</v>
      </c>
      <c r="D7" s="4">
        <v>0</v>
      </c>
      <c r="E7" s="4">
        <v>6</v>
      </c>
      <c r="F7" s="4">
        <v>17</v>
      </c>
      <c r="G7" s="4">
        <v>28.399999618530273</v>
      </c>
      <c r="H7" s="4">
        <v>21.06</v>
      </c>
      <c r="I7" s="34">
        <v>2336.1191461240974</v>
      </c>
      <c r="J7" s="35">
        <v>15.954545454545453</v>
      </c>
      <c r="K7" s="35">
        <v>2.6424090338770387</v>
      </c>
      <c r="L7" s="35">
        <v>8.2565042012017642</v>
      </c>
      <c r="M7" s="35">
        <v>7.2723284940944888</v>
      </c>
      <c r="N7" s="4">
        <v>0.64300000000000002</v>
      </c>
      <c r="O7" s="4" t="s">
        <v>140</v>
      </c>
      <c r="P7" s="35">
        <v>3.475783475783476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0.34852799718120964</v>
      </c>
      <c r="T7" s="37" t="str">
        <f>IF(ISERROR((IF((G7/H7-1)&lt;$T$5,(G7/H7-1)+A7,"")))=TRUE," ",((IF((G7/H7-1)&lt;$T$5,(G7/H7-1)+A7,""))))</f>
        <v/>
      </c>
      <c r="U7" s="37">
        <f>IF(ISERROR((IF(((J7/$J$6-1))&gt;($U$5/100),((J7/$J$6-1)),"")))=TRUE," ",((IF(((J7/$J$6-1))&gt;($U$5/100),((J7/$J$6-1)),""))))</f>
        <v>1.4927382596077634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0.58807657547214021</v>
      </c>
      <c r="X7" s="37" t="str">
        <f>IF(ISERROR((IF(((L7/$L$6-1))&lt;($X$5/100),((L7/$L$6-1)),"")))=TRUE," ",((IF(((L7/$L$6-1))&lt;($X$5/100),((L7/$L$6-1)),""))))</f>
        <v/>
      </c>
      <c r="Y7" s="1">
        <f>IF(ISERROR((RANK(U7,U$7:U$391,0)))=TRUE," ",((RANK(U7,U$7:U$391,0))))</f>
        <v>5</v>
      </c>
      <c r="Z7" s="1" t="str">
        <f>IF(ISERROR((RANK(V7,V$7:V$391,1)))=TRUE," ",((RANK(V7,V$7:V$391,1))))</f>
        <v xml:space="preserve"> </v>
      </c>
      <c r="AA7" s="1">
        <f>IF(ISERROR((RANK(W7,W$7:W$391,0)))=TRUE," ",((RANK(W7,W$7:W$391,0))))</f>
        <v>7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29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>
        <f>IF(ISERROR((IF((AND(P7&gt;$AG$6,P7&lt;$AG$5))=TRUE,P7+A7," ")))=TRUE," ",((IF((AND(P7&gt;$AG$6,P7&lt;$AG$5))=TRUE,P7+A7," "))))</f>
        <v>3.475783475883476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27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42</v>
      </c>
      <c r="AP7" t="s">
        <v>1020</v>
      </c>
      <c r="AQ7" s="22">
        <v>-149.27382596077635</v>
      </c>
      <c r="AR7" s="21">
        <v>-58.807657547214021</v>
      </c>
      <c r="AS7">
        <v>34.852799708120962</v>
      </c>
      <c r="AT7">
        <v>149.27382596077635</v>
      </c>
      <c r="AU7">
        <v>58.807657547214021</v>
      </c>
      <c r="AV7" t="s">
        <v>1021</v>
      </c>
    </row>
    <row r="8" spans="1:48" x14ac:dyDescent="0.25">
      <c r="A8" s="14">
        <v>1.1000000000000001E-10</v>
      </c>
      <c r="B8" t="s">
        <v>80</v>
      </c>
      <c r="C8" s="4">
        <v>0</v>
      </c>
      <c r="D8" s="4">
        <v>0</v>
      </c>
      <c r="E8" s="4">
        <v>0</v>
      </c>
      <c r="F8" s="4">
        <v>0</v>
      </c>
      <c r="G8" s="4" t="s">
        <v>140</v>
      </c>
      <c r="H8" s="4">
        <v>4.75</v>
      </c>
      <c r="I8" s="34">
        <v>88.987972140518053</v>
      </c>
      <c r="J8" s="35" t="s">
        <v>1019</v>
      </c>
      <c r="K8" s="35" t="s">
        <v>1019</v>
      </c>
      <c r="L8" s="35" t="s">
        <v>1019</v>
      </c>
      <c r="M8" s="35" t="s">
        <v>1019</v>
      </c>
      <c r="N8" s="4" t="s">
        <v>140</v>
      </c>
      <c r="O8" s="4" t="s">
        <v>140</v>
      </c>
      <c r="P8" s="35" t="s">
        <v>145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>IF(ISERROR((IF((G8/H8-1)&gt;($S$5/100),(G8/H8-1)+A8,"")))=TRUE," ",((IF((G8/H8-1)&gt;($S$5/100),(G8/H8-1)+A8,""))))</f>
        <v xml:space="preserve"> </v>
      </c>
      <c r="T8" s="37" t="str">
        <f>IF(ISERROR((IF((G8/H8-1)&lt;($T$5/100),(G8/H8-1)+A8,"")))=TRUE," ",((IF((G8/H8-1)&lt;($T$5/100),(G8/H8-1)+A8,""))))</f>
        <v xml:space="preserve"> </v>
      </c>
      <c r="U8" s="37" t="str">
        <f t="shared" ref="U8:U71" si="2">IF(ISERROR((IF(((J8/$J$6-1))&gt;($U$5/100),((J8/$J$6-1)),"")))=TRUE," ",((IF(((J8/$J$6-1))&gt;($U$5/100),((J8/$J$6-1)),""))))</f>
        <v xml:space="preserve"> </v>
      </c>
      <c r="V8" s="37" t="str">
        <f t="shared" ref="V8:V71" si="3">IF(ISERROR((IF(((J8/$J$6-1))&lt;($V$5/100),((J8/$J$6-1)),"")))=TRUE," ",((IF(((J8/$J$6-1))&lt;($V$5/100),((J8/$J$6-1)),""))))</f>
        <v xml:space="preserve"> </v>
      </c>
      <c r="W8" s="37" t="str">
        <f t="shared" ref="W8:W71" si="4">IF(ISERROR((IF(((L8/$L$6-1))&gt;($W$5/100),((L8/$L$6-1)),"")))=TRUE," ",((IF(((L8/$L$6-1))&gt;($W$5/100),((L8/$L$6-1)),""))))</f>
        <v xml:space="preserve"> </v>
      </c>
      <c r="X8" s="37" t="str">
        <f t="shared" ref="X8:X71" si="5">IF(ISERROR((IF(((L8/$L$6-1))&lt;($X$5/100),((L8/$L$6-1)),"")))=TRUE," ",((IF(((L8/$L$6-1))&lt;($X$5/100),((L8/$L$6-1)),""))))</f>
        <v xml:space="preserve"> </v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 t="str">
        <f t="shared" ref="AC8:AC71" si="10">IF(ISERROR((RANK(S8,S$7:S$391,0)))=TRUE," ",((RANK(S8,S$7:S$391,0))))</f>
        <v xml:space="preserve"> </v>
      </c>
      <c r="AD8" s="1" t="str">
        <f t="shared" ref="AD8:AD71" si="11">IF(ISERROR((RANK(T8,T$7:T$391,1)))=TRUE," ",((RANK(T8,T$7:T$391,1))))</f>
        <v xml:space="preserve"> </v>
      </c>
      <c r="AE8" s="1" t="str">
        <f t="shared" ref="AE8:AE71" si="12">IF(ISERROR((RANK(Q8,Q$7:Q$391,0)))=TRUE," ",((RANK(Q8,Q$7:Q$391,0))))</f>
        <v xml:space="preserve"> </v>
      </c>
      <c r="AF8" s="1" t="str">
        <f t="shared" ref="AF8:AF71" si="13">IF(ISERROR((RANK(R8,R$7:R$391,0)))=TRUE," ",((RANK(R8,R$7:R$391,0))))</f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I71" si="16">IF(ISERROR((RANK(AG8,AG$7:AG$391,0)))=TRUE," ",((RANK(AG8,AG$7:AG$391,0))))</f>
        <v xml:space="preserve"> 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80</v>
      </c>
      <c r="AP8" t="s">
        <v>1022</v>
      </c>
      <c r="AQ8" s="22" t="e">
        <v>#VALUE!</v>
      </c>
      <c r="AR8" s="21" t="e">
        <v>#VALUE!</v>
      </c>
      <c r="AS8" t="s">
        <v>145</v>
      </c>
      <c r="AT8" t="e">
        <v>#VALUE!</v>
      </c>
      <c r="AU8" t="e">
        <v>#VALUE!</v>
      </c>
      <c r="AV8" t="s">
        <v>1023</v>
      </c>
    </row>
    <row r="9" spans="1:48" x14ac:dyDescent="0.25">
      <c r="A9" s="14">
        <v>1.2E-10</v>
      </c>
      <c r="B9" t="s">
        <v>911</v>
      </c>
      <c r="C9" s="4">
        <v>3</v>
      </c>
      <c r="D9" s="4">
        <v>0</v>
      </c>
      <c r="E9" s="4">
        <v>0</v>
      </c>
      <c r="F9" s="4">
        <v>3</v>
      </c>
      <c r="G9" s="4">
        <v>28</v>
      </c>
      <c r="H9" s="4">
        <v>11.19</v>
      </c>
      <c r="I9" s="34">
        <v>510.53828228421207</v>
      </c>
      <c r="J9" s="35" t="s">
        <v>1019</v>
      </c>
      <c r="K9" s="35" t="s">
        <v>1019</v>
      </c>
      <c r="L9" s="35">
        <v>6.4430481622306717</v>
      </c>
      <c r="M9" s="35" t="s">
        <v>1019</v>
      </c>
      <c r="N9" s="4" t="s">
        <v>140</v>
      </c>
      <c r="O9" s="4" t="s">
        <v>140</v>
      </c>
      <c r="P9" s="35" t="s">
        <v>145</v>
      </c>
      <c r="Q9" s="36">
        <f t="shared" si="0"/>
        <v>100.00000000012</v>
      </c>
      <c r="R9" s="36" t="str">
        <f t="shared" si="1"/>
        <v xml:space="preserve"> </v>
      </c>
      <c r="S9" s="37">
        <f t="shared" ref="S9:S71" si="22">IF(ISERROR((IF((G9/H9-1)&gt;($S$5/100),(G9/H9-1)+A9,"")))=TRUE," ",((IF((G9/H9-1)&gt;($S$5/100),(G9/H9-1)+A9,""))))</f>
        <v>1.5022341377428776</v>
      </c>
      <c r="T9" s="37" t="str">
        <f t="shared" ref="T9:T72" si="23">IF(ISERROR((IF((G9/H9-1)&lt;($T$5/100),(G9/H9-1)+A9,"")))=TRUE," ",((IF((G9/H9-1)&lt;($T$5/100),(G9/H9-1)+A9,""))))</f>
        <v/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>
        <f t="shared" si="4"/>
        <v>0.23927192571258415</v>
      </c>
      <c r="X9" s="37" t="str">
        <f t="shared" si="5"/>
        <v/>
      </c>
      <c r="Y9" s="1" t="str">
        <f t="shared" si="6"/>
        <v xml:space="preserve"> </v>
      </c>
      <c r="Z9" s="1" t="str">
        <f t="shared" si="7"/>
        <v xml:space="preserve"> </v>
      </c>
      <c r="AA9" s="1">
        <f t="shared" si="8"/>
        <v>13</v>
      </c>
      <c r="AB9" s="1" t="str">
        <f t="shared" si="9"/>
        <v xml:space="preserve"> </v>
      </c>
      <c r="AC9" s="1">
        <f t="shared" si="10"/>
        <v>3</v>
      </c>
      <c r="AD9" s="1" t="str">
        <f t="shared" si="11"/>
        <v xml:space="preserve"> </v>
      </c>
      <c r="AE9" s="1">
        <f t="shared" si="12"/>
        <v>9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911</v>
      </c>
      <c r="AP9" t="s">
        <v>1024</v>
      </c>
      <c r="AQ9" s="22" t="e">
        <v>#VALUE!</v>
      </c>
      <c r="AR9" s="21">
        <v>-23.927192571258416</v>
      </c>
      <c r="AS9">
        <v>150.22341376228775</v>
      </c>
      <c r="AT9" t="e">
        <v>#VALUE!</v>
      </c>
      <c r="AU9">
        <v>23.927192571258416</v>
      </c>
      <c r="AV9" t="s">
        <v>1025</v>
      </c>
    </row>
    <row r="10" spans="1:48" x14ac:dyDescent="0.25">
      <c r="A10" s="14">
        <v>1.2999999999999999E-10</v>
      </c>
      <c r="B10" t="s">
        <v>30</v>
      </c>
      <c r="C10" s="4">
        <v>17</v>
      </c>
      <c r="D10" s="4">
        <v>1</v>
      </c>
      <c r="E10" s="4">
        <v>8</v>
      </c>
      <c r="F10" s="4">
        <v>26</v>
      </c>
      <c r="G10" s="4">
        <v>7.4118413925170898</v>
      </c>
      <c r="H10" s="4">
        <v>6.43</v>
      </c>
      <c r="I10" s="34">
        <v>6264.0038662954976</v>
      </c>
      <c r="J10" s="35">
        <v>5.8137432188065095</v>
      </c>
      <c r="K10" s="35">
        <v>4.3445945945945947</v>
      </c>
      <c r="L10" s="35" t="s">
        <v>1019</v>
      </c>
      <c r="M10" s="35" t="s">
        <v>1019</v>
      </c>
      <c r="N10" s="4">
        <v>1.268</v>
      </c>
      <c r="O10" s="4" t="s">
        <v>140</v>
      </c>
      <c r="P10" s="35">
        <v>4.8211508553654747</v>
      </c>
      <c r="Q10" s="36" t="str">
        <f t="shared" si="0"/>
        <v xml:space="preserve"> </v>
      </c>
      <c r="R10" s="36" t="str">
        <f t="shared" si="1"/>
        <v xml:space="preserve"> </v>
      </c>
      <c r="S10" s="37">
        <f t="shared" si="22"/>
        <v>0.15269695075474177</v>
      </c>
      <c r="T10" s="37" t="str">
        <f t="shared" si="23"/>
        <v/>
      </c>
      <c r="U10" s="37" t="str">
        <f t="shared" si="2"/>
        <v/>
      </c>
      <c r="V10" s="37" t="str">
        <f t="shared" si="3"/>
        <v/>
      </c>
      <c r="W10" s="37" t="str">
        <f t="shared" si="4"/>
        <v xml:space="preserve"> </v>
      </c>
      <c r="X10" s="37" t="str">
        <f t="shared" si="5"/>
        <v xml:space="preserve"> </v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>
        <f t="shared" si="10"/>
        <v>47</v>
      </c>
      <c r="AD10" s="1" t="str">
        <f t="shared" si="11"/>
        <v xml:space="preserve"> </v>
      </c>
      <c r="AE10" s="1" t="str">
        <f t="shared" si="12"/>
        <v xml:space="preserve"> </v>
      </c>
      <c r="AF10" s="1" t="str">
        <f t="shared" si="13"/>
        <v xml:space="preserve"> </v>
      </c>
      <c r="AG10" s="38">
        <f t="shared" si="14"/>
        <v>4.8211508554954747</v>
      </c>
      <c r="AH10" s="38" t="str">
        <f t="shared" si="15"/>
        <v xml:space="preserve"> </v>
      </c>
      <c r="AI10" s="1">
        <f t="shared" si="16"/>
        <v>19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30</v>
      </c>
      <c r="AP10" t="s">
        <v>1026</v>
      </c>
      <c r="AQ10" s="22">
        <v>9.1660731147601542</v>
      </c>
      <c r="AR10" s="21" t="e">
        <v>#VALUE!</v>
      </c>
      <c r="AS10">
        <v>15.269695062474176</v>
      </c>
      <c r="AT10">
        <v>-9.1660731147601542</v>
      </c>
      <c r="AU10" t="e">
        <v>#VALUE!</v>
      </c>
      <c r="AV10" t="s">
        <v>1027</v>
      </c>
    </row>
    <row r="11" spans="1:48" x14ac:dyDescent="0.25">
      <c r="A11" s="14">
        <v>1.3999999999999998E-10</v>
      </c>
      <c r="B11" t="s">
        <v>64</v>
      </c>
      <c r="C11" s="4">
        <v>2</v>
      </c>
      <c r="D11" s="4">
        <v>0</v>
      </c>
      <c r="E11" s="4">
        <v>4</v>
      </c>
      <c r="F11" s="4">
        <v>6</v>
      </c>
      <c r="G11" s="4">
        <v>10.380000114440918</v>
      </c>
      <c r="H11" s="4">
        <v>7.86</v>
      </c>
      <c r="I11" s="34">
        <v>272.42071115443605</v>
      </c>
      <c r="J11" s="35">
        <v>3.2750000000000004</v>
      </c>
      <c r="K11" s="35">
        <v>0.60648148148148151</v>
      </c>
      <c r="L11" s="35">
        <v>4.2675112648606222</v>
      </c>
      <c r="M11" s="35" t="s">
        <v>1019</v>
      </c>
      <c r="N11" s="4">
        <v>0.495</v>
      </c>
      <c r="O11" s="4">
        <v>-68.784408095621885</v>
      </c>
      <c r="P11" s="35" t="s">
        <v>145</v>
      </c>
      <c r="Q11" s="36" t="str">
        <f t="shared" si="0"/>
        <v xml:space="preserve"> </v>
      </c>
      <c r="R11" s="36" t="str">
        <f t="shared" si="1"/>
        <v xml:space="preserve"> </v>
      </c>
      <c r="S11" s="37">
        <f t="shared" si="22"/>
        <v>0.32061070172281392</v>
      </c>
      <c r="T11" s="37" t="str">
        <f t="shared" si="23"/>
        <v/>
      </c>
      <c r="U11" s="37" t="str">
        <f t="shared" si="2"/>
        <v/>
      </c>
      <c r="V11" s="37" t="str">
        <f t="shared" si="3"/>
        <v/>
      </c>
      <c r="W11" s="37" t="str">
        <f t="shared" si="4"/>
        <v/>
      </c>
      <c r="X11" s="37">
        <f t="shared" si="5"/>
        <v>-0.17917625787652336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>
        <f t="shared" si="9"/>
        <v>13</v>
      </c>
      <c r="AC11" s="1">
        <f t="shared" si="10"/>
        <v>34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>
        <f t="shared" si="19"/>
        <v>-68.784408095481879</v>
      </c>
      <c r="AM11" s="1" t="str">
        <f t="shared" si="20"/>
        <v xml:space="preserve"> </v>
      </c>
      <c r="AN11" s="1">
        <f t="shared" si="21"/>
        <v>2</v>
      </c>
      <c r="AO11" t="s">
        <v>64</v>
      </c>
      <c r="AP11" t="s">
        <v>1028</v>
      </c>
      <c r="AQ11" s="22">
        <v>48.831398403208148</v>
      </c>
      <c r="AR11" s="21">
        <v>17.917625787652337</v>
      </c>
      <c r="AS11">
        <v>32.061070158281389</v>
      </c>
      <c r="AT11">
        <v>-48.831398403208148</v>
      </c>
      <c r="AU11">
        <v>-17.917625787652337</v>
      </c>
      <c r="AV11" t="s">
        <v>1029</v>
      </c>
    </row>
    <row r="12" spans="1:48" x14ac:dyDescent="0.25">
      <c r="A12" s="14">
        <v>1.4999999999999997E-10</v>
      </c>
      <c r="B12" t="s">
        <v>77</v>
      </c>
      <c r="C12" s="4">
        <v>6</v>
      </c>
      <c r="D12" s="4">
        <v>0</v>
      </c>
      <c r="E12" s="4">
        <v>2</v>
      </c>
      <c r="F12" s="4">
        <v>8</v>
      </c>
      <c r="G12" s="4">
        <v>4.9250001907348633</v>
      </c>
      <c r="H12" s="4">
        <v>2.85</v>
      </c>
      <c r="I12" s="34">
        <v>327.38805834006018</v>
      </c>
      <c r="J12" s="35">
        <v>4.7107438016528924</v>
      </c>
      <c r="K12" s="35">
        <v>1.5175718849840256</v>
      </c>
      <c r="L12" s="35">
        <v>4.5980116682434566</v>
      </c>
      <c r="M12" s="35">
        <v>4.0332766251728911</v>
      </c>
      <c r="N12" s="4">
        <v>0.30199999999999999</v>
      </c>
      <c r="O12" s="4">
        <v>261.51028157338823</v>
      </c>
      <c r="P12" s="35" t="s">
        <v>145</v>
      </c>
      <c r="Q12" s="36">
        <f t="shared" si="0"/>
        <v>75.000000000149996</v>
      </c>
      <c r="R12" s="36" t="str">
        <f t="shared" si="1"/>
        <v xml:space="preserve"> </v>
      </c>
      <c r="S12" s="37">
        <f t="shared" si="22"/>
        <v>0.72807024251310981</v>
      </c>
      <c r="T12" s="37" t="str">
        <f t="shared" si="23"/>
        <v/>
      </c>
      <c r="U12" s="37" t="str">
        <f t="shared" si="2"/>
        <v/>
      </c>
      <c r="V12" s="37" t="str">
        <f t="shared" si="3"/>
        <v/>
      </c>
      <c r="W12" s="37" t="str">
        <f t="shared" si="4"/>
        <v/>
      </c>
      <c r="X12" s="37">
        <f t="shared" si="5"/>
        <v>-0.11560698739520059</v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>
        <f t="shared" si="9"/>
        <v>20</v>
      </c>
      <c r="AC12" s="1">
        <f t="shared" si="10"/>
        <v>9</v>
      </c>
      <c r="AD12" s="1" t="str">
        <f t="shared" si="11"/>
        <v xml:space="preserve"> </v>
      </c>
      <c r="AE12" s="1">
        <f t="shared" si="12"/>
        <v>23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77</v>
      </c>
      <c r="AP12" t="s">
        <v>1030</v>
      </c>
      <c r="AQ12" s="22">
        <v>26.399336546157727</v>
      </c>
      <c r="AR12" s="21">
        <v>11.56069873952006</v>
      </c>
      <c r="AS12">
        <v>72.80702423631098</v>
      </c>
      <c r="AT12">
        <v>-26.399336546157727</v>
      </c>
      <c r="AU12">
        <v>-11.56069873952006</v>
      </c>
      <c r="AV12" t="s">
        <v>1031</v>
      </c>
    </row>
    <row r="13" spans="1:48" x14ac:dyDescent="0.25">
      <c r="A13" s="14">
        <v>1.5999999999999996E-10</v>
      </c>
      <c r="B13" t="s">
        <v>78</v>
      </c>
      <c r="C13" s="4">
        <v>1</v>
      </c>
      <c r="D13" s="4">
        <v>0</v>
      </c>
      <c r="E13" s="4">
        <v>1</v>
      </c>
      <c r="F13" s="4">
        <v>2</v>
      </c>
      <c r="G13" s="4">
        <v>4.3000001907348633</v>
      </c>
      <c r="H13" s="4">
        <v>2.2000000000000002</v>
      </c>
      <c r="I13" s="34">
        <v>179.28734226634512</v>
      </c>
      <c r="J13" s="35" t="s">
        <v>1019</v>
      </c>
      <c r="K13" s="35" t="s">
        <v>1019</v>
      </c>
      <c r="L13" s="35">
        <v>4.799786666666666</v>
      </c>
      <c r="M13" s="35" t="s">
        <v>1019</v>
      </c>
      <c r="N13" s="4" t="s">
        <v>140</v>
      </c>
      <c r="O13" s="4" t="s">
        <v>140</v>
      </c>
      <c r="P13" s="35" t="s">
        <v>145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2"/>
        <v>0.95454554140311942</v>
      </c>
      <c r="T13" s="37" t="str">
        <f t="shared" si="23"/>
        <v/>
      </c>
      <c r="U13" s="37" t="str">
        <f t="shared" si="2"/>
        <v xml:space="preserve"> </v>
      </c>
      <c r="V13" s="37" t="str">
        <f t="shared" si="3"/>
        <v xml:space="preserve"> </v>
      </c>
      <c r="W13" s="37" t="str">
        <f t="shared" si="4"/>
        <v/>
      </c>
      <c r="X13" s="37" t="str">
        <f t="shared" si="5"/>
        <v/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>
        <f t="shared" si="10"/>
        <v>6</v>
      </c>
      <c r="AD13" s="1" t="str">
        <f t="shared" si="11"/>
        <v xml:space="preserve"> </v>
      </c>
      <c r="AE13" s="1" t="str">
        <f t="shared" si="12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78</v>
      </c>
      <c r="AP13" t="s">
        <v>1024</v>
      </c>
      <c r="AQ13" s="22" t="e">
        <v>#VALUE!</v>
      </c>
      <c r="AR13" s="21">
        <v>7.6797081810075829</v>
      </c>
      <c r="AS13">
        <v>95.45455412431194</v>
      </c>
      <c r="AT13" t="e">
        <v>#VALUE!</v>
      </c>
      <c r="AU13">
        <v>-7.6797081810075829</v>
      </c>
      <c r="AV13" t="s">
        <v>1032</v>
      </c>
    </row>
    <row r="14" spans="1:48" x14ac:dyDescent="0.25">
      <c r="A14" s="14">
        <v>1.6999999999999996E-10</v>
      </c>
      <c r="B14" t="s">
        <v>946</v>
      </c>
      <c r="C14" s="4">
        <v>2</v>
      </c>
      <c r="D14" s="4">
        <v>3</v>
      </c>
      <c r="E14" s="4">
        <v>5</v>
      </c>
      <c r="F14" s="4">
        <v>10</v>
      </c>
      <c r="G14" s="4">
        <v>1.3835000991821289</v>
      </c>
      <c r="H14" s="4">
        <v>1.29</v>
      </c>
      <c r="I14" s="34">
        <v>217.50533822135043</v>
      </c>
      <c r="J14" s="35" t="s">
        <v>1019</v>
      </c>
      <c r="K14" s="35" t="s">
        <v>1019</v>
      </c>
      <c r="L14" s="35" t="s">
        <v>1019</v>
      </c>
      <c r="M14" s="35" t="s">
        <v>1019</v>
      </c>
      <c r="N14" s="4" t="s">
        <v>140</v>
      </c>
      <c r="O14" s="4" t="s">
        <v>140</v>
      </c>
      <c r="P14" s="35" t="s">
        <v>145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/>
      </c>
      <c r="T14" s="37" t="str">
        <f t="shared" si="23"/>
        <v/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 xml:space="preserve"> </v>
      </c>
      <c r="X14" s="37" t="str">
        <f t="shared" si="5"/>
        <v xml:space="preserve"> </v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946</v>
      </c>
      <c r="AP14" t="s">
        <v>1026</v>
      </c>
      <c r="AQ14" s="22" t="e">
        <v>#VALUE!</v>
      </c>
      <c r="AR14" s="21" t="e">
        <v>#VALUE!</v>
      </c>
      <c r="AS14">
        <v>7.2480697040409936</v>
      </c>
      <c r="AT14" t="e">
        <v>#VALUE!</v>
      </c>
      <c r="AU14" t="e">
        <v>#VALUE!</v>
      </c>
      <c r="AV14" t="s">
        <v>1033</v>
      </c>
    </row>
    <row r="15" spans="1:48" x14ac:dyDescent="0.25">
      <c r="A15" s="14">
        <v>1.7999999999999995E-10</v>
      </c>
      <c r="B15" t="s">
        <v>97</v>
      </c>
      <c r="C15" s="4">
        <v>0</v>
      </c>
      <c r="D15" s="4">
        <v>0</v>
      </c>
      <c r="E15" s="4">
        <v>0</v>
      </c>
      <c r="F15" s="4">
        <v>0</v>
      </c>
      <c r="G15" s="4" t="s">
        <v>140</v>
      </c>
      <c r="H15" s="4">
        <v>45.38</v>
      </c>
      <c r="I15" s="34">
        <v>90.549108129034707</v>
      </c>
      <c r="J15" s="35" t="s">
        <v>1019</v>
      </c>
      <c r="K15" s="35" t="s">
        <v>1019</v>
      </c>
      <c r="L15" s="35" t="s">
        <v>1019</v>
      </c>
      <c r="M15" s="35" t="s">
        <v>1019</v>
      </c>
      <c r="N15" s="4" t="s">
        <v>140</v>
      </c>
      <c r="O15" s="4" t="s">
        <v>140</v>
      </c>
      <c r="P15" s="35" t="s">
        <v>145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 xml:space="preserve"> </v>
      </c>
      <c r="T15" s="37" t="str">
        <f t="shared" si="23"/>
        <v xml:space="preserve"> </v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97</v>
      </c>
      <c r="AP15" t="s">
        <v>1034</v>
      </c>
      <c r="AQ15" s="22" t="e">
        <v>#VALUE!</v>
      </c>
      <c r="AR15" s="21" t="e">
        <v>#VALUE!</v>
      </c>
      <c r="AS15" t="s">
        <v>145</v>
      </c>
      <c r="AT15" t="e">
        <v>#VALUE!</v>
      </c>
      <c r="AU15" t="e">
        <v>#VALUE!</v>
      </c>
      <c r="AV15" t="s">
        <v>1035</v>
      </c>
    </row>
    <row r="16" spans="1:48" x14ac:dyDescent="0.25">
      <c r="A16" s="14">
        <v>1.8999999999999994E-10</v>
      </c>
      <c r="B16" t="s">
        <v>88</v>
      </c>
      <c r="C16" s="4">
        <v>6</v>
      </c>
      <c r="D16" s="4">
        <v>0</v>
      </c>
      <c r="E16" s="4">
        <v>5</v>
      </c>
      <c r="F16" s="4">
        <v>11</v>
      </c>
      <c r="G16" s="4">
        <v>3.5999999046325684</v>
      </c>
      <c r="H16" s="4">
        <v>2.74</v>
      </c>
      <c r="I16" s="34">
        <v>384.99006904743158</v>
      </c>
      <c r="J16" s="35">
        <v>4.9103942652329744</v>
      </c>
      <c r="K16" s="35">
        <v>2.0539730134932532</v>
      </c>
      <c r="L16" s="35">
        <v>4.2547033156190048</v>
      </c>
      <c r="M16" s="35">
        <v>3.7181532473850645</v>
      </c>
      <c r="N16" s="4">
        <v>0.60599999999999998</v>
      </c>
      <c r="O16" s="4" t="s">
        <v>140</v>
      </c>
      <c r="P16" s="35">
        <v>4.1240875912408761</v>
      </c>
      <c r="Q16" s="36" t="str">
        <f t="shared" si="0"/>
        <v xml:space="preserve"> </v>
      </c>
      <c r="R16" s="36" t="str">
        <f t="shared" si="1"/>
        <v xml:space="preserve"> </v>
      </c>
      <c r="S16" s="37">
        <f t="shared" si="22"/>
        <v>0.31386857852305416</v>
      </c>
      <c r="T16" s="37" t="str">
        <f t="shared" si="23"/>
        <v/>
      </c>
      <c r="U16" s="37" t="str">
        <f t="shared" si="2"/>
        <v/>
      </c>
      <c r="V16" s="37" t="str">
        <f t="shared" si="3"/>
        <v/>
      </c>
      <c r="W16" s="37" t="str">
        <f t="shared" si="4"/>
        <v/>
      </c>
      <c r="X16" s="37">
        <f t="shared" si="5"/>
        <v>-0.18163977072346016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>
        <f t="shared" si="9"/>
        <v>12</v>
      </c>
      <c r="AC16" s="1">
        <f t="shared" si="10"/>
        <v>38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>
        <f t="shared" si="14"/>
        <v>4.1240875914308761</v>
      </c>
      <c r="AH16" s="38" t="str">
        <f t="shared" si="15"/>
        <v xml:space="preserve"> </v>
      </c>
      <c r="AI16" s="1">
        <f t="shared" si="16"/>
        <v>25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88</v>
      </c>
      <c r="AP16" t="s">
        <v>1022</v>
      </c>
      <c r="AQ16" s="22">
        <v>23.279997605838943</v>
      </c>
      <c r="AR16" s="21">
        <v>18.163977072346015</v>
      </c>
      <c r="AS16">
        <v>31.386857833305413</v>
      </c>
      <c r="AT16">
        <v>-23.279997605838943</v>
      </c>
      <c r="AU16">
        <v>-18.163977072346015</v>
      </c>
      <c r="AV16" t="s">
        <v>1036</v>
      </c>
    </row>
    <row r="17" spans="1:48" x14ac:dyDescent="0.25">
      <c r="A17" s="14">
        <v>1.9999999999999993E-10</v>
      </c>
      <c r="B17" t="s">
        <v>105</v>
      </c>
      <c r="C17" s="4">
        <v>0</v>
      </c>
      <c r="D17" s="4">
        <v>0</v>
      </c>
      <c r="E17" s="4">
        <v>0</v>
      </c>
      <c r="F17" s="4">
        <v>0</v>
      </c>
      <c r="G17" s="4" t="s">
        <v>140</v>
      </c>
      <c r="H17" s="4">
        <v>1.78</v>
      </c>
      <c r="I17" s="34">
        <v>36.681778831817759</v>
      </c>
      <c r="J17" s="35" t="s">
        <v>1019</v>
      </c>
      <c r="K17" s="35" t="s">
        <v>1019</v>
      </c>
      <c r="L17" s="35" t="s">
        <v>1019</v>
      </c>
      <c r="M17" s="35" t="s">
        <v>1019</v>
      </c>
      <c r="N17" s="4" t="s">
        <v>140</v>
      </c>
      <c r="O17" s="4" t="s">
        <v>140</v>
      </c>
      <c r="P17" s="35" t="s">
        <v>145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2"/>
        <v xml:space="preserve"> </v>
      </c>
      <c r="T17" s="37" t="str">
        <f t="shared" si="23"/>
        <v xml:space="preserve"> </v>
      </c>
      <c r="U17" s="37" t="str">
        <f t="shared" si="2"/>
        <v xml:space="preserve"> </v>
      </c>
      <c r="V17" s="37" t="str">
        <f t="shared" si="3"/>
        <v xml:space="preserve"> </v>
      </c>
      <c r="W17" s="37" t="str">
        <f t="shared" si="4"/>
        <v xml:space="preserve"> </v>
      </c>
      <c r="X17" s="37" t="str">
        <f t="shared" si="5"/>
        <v xml:space="preserve"> </v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 t="str">
        <f t="shared" si="11"/>
        <v xml:space="preserve"> </v>
      </c>
      <c r="AE17" s="1" t="str">
        <f t="shared" si="12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105</v>
      </c>
      <c r="AP17" t="s">
        <v>1024</v>
      </c>
      <c r="AQ17" s="22" t="e">
        <v>#VALUE!</v>
      </c>
      <c r="AR17" s="21" t="e">
        <v>#VALUE!</v>
      </c>
      <c r="AS17" t="s">
        <v>145</v>
      </c>
      <c r="AT17" t="e">
        <v>#VALUE!</v>
      </c>
      <c r="AU17" t="e">
        <v>#VALUE!</v>
      </c>
      <c r="AV17" t="s">
        <v>1037</v>
      </c>
    </row>
    <row r="18" spans="1:48" x14ac:dyDescent="0.25">
      <c r="A18" s="14">
        <v>2.0999999999999992E-10</v>
      </c>
      <c r="B18" t="s">
        <v>7</v>
      </c>
      <c r="C18" s="4">
        <v>11</v>
      </c>
      <c r="D18" s="4">
        <v>3</v>
      </c>
      <c r="E18" s="4">
        <v>9</v>
      </c>
      <c r="F18" s="4">
        <v>23</v>
      </c>
      <c r="G18" s="4">
        <v>18.799999237060547</v>
      </c>
      <c r="H18" s="4">
        <v>18.09</v>
      </c>
      <c r="I18" s="34">
        <v>2290.0676625287156</v>
      </c>
      <c r="J18" s="35">
        <v>12.051965356429045</v>
      </c>
      <c r="K18" s="35">
        <v>8.1230354737314769</v>
      </c>
      <c r="L18" s="35">
        <v>5.9843711802618103</v>
      </c>
      <c r="M18" s="35">
        <v>4.8361262486400944</v>
      </c>
      <c r="N18" s="4">
        <v>1.1639999999999999</v>
      </c>
      <c r="O18" s="4" t="s">
        <v>140</v>
      </c>
      <c r="P18" s="35">
        <v>3.3720287451630737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2"/>
        <v/>
      </c>
      <c r="T18" s="37" t="str">
        <f t="shared" si="23"/>
        <v/>
      </c>
      <c r="U18" s="37">
        <f t="shared" si="2"/>
        <v>0.882999126050245</v>
      </c>
      <c r="V18" s="37" t="str">
        <f t="shared" si="3"/>
        <v/>
      </c>
      <c r="W18" s="37">
        <f t="shared" si="4"/>
        <v>0.1510488529662537</v>
      </c>
      <c r="X18" s="37" t="str">
        <f t="shared" si="5"/>
        <v/>
      </c>
      <c r="Y18" s="1">
        <f t="shared" si="6"/>
        <v>10</v>
      </c>
      <c r="Z18" s="1" t="str">
        <f t="shared" si="7"/>
        <v xml:space="preserve"> </v>
      </c>
      <c r="AA18" s="1">
        <f t="shared" si="8"/>
        <v>15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3.3720287453730737</v>
      </c>
      <c r="AH18" s="38" t="str">
        <f t="shared" si="15"/>
        <v xml:space="preserve"> </v>
      </c>
      <c r="AI18" s="1">
        <f t="shared" si="16"/>
        <v>28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1028</v>
      </c>
      <c r="AQ18" s="22">
        <v>-88.299912605024502</v>
      </c>
      <c r="AR18" s="21">
        <v>-15.104885296625369</v>
      </c>
      <c r="AS18">
        <v>3.9248161252656066</v>
      </c>
      <c r="AT18">
        <v>88.299912605024502</v>
      </c>
      <c r="AU18">
        <v>15.104885296625369</v>
      </c>
      <c r="AV18" t="s">
        <v>1038</v>
      </c>
    </row>
    <row r="19" spans="1:48" x14ac:dyDescent="0.25">
      <c r="A19" s="14">
        <v>2.1999999999999991E-10</v>
      </c>
      <c r="B19" t="s">
        <v>44</v>
      </c>
      <c r="C19" s="4">
        <v>7</v>
      </c>
      <c r="D19" s="4">
        <v>0</v>
      </c>
      <c r="E19" s="4">
        <v>4</v>
      </c>
      <c r="F19" s="4">
        <v>11</v>
      </c>
      <c r="G19" s="4">
        <v>31.739999771118164</v>
      </c>
      <c r="H19" s="4">
        <v>24.2</v>
      </c>
      <c r="I19" s="34">
        <v>5168.4214219212881</v>
      </c>
      <c r="J19" s="35">
        <v>9.1424253872308263</v>
      </c>
      <c r="K19" s="35">
        <v>8.15638692281766</v>
      </c>
      <c r="L19" s="35">
        <v>9.564532896638088</v>
      </c>
      <c r="M19" s="35">
        <v>8.8225889461524787</v>
      </c>
      <c r="N19" s="4">
        <v>2.4969999999999999</v>
      </c>
      <c r="O19" s="4" t="s">
        <v>140</v>
      </c>
      <c r="P19" s="35">
        <v>2.4793388429752068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2"/>
        <v>0.31157023869595735</v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>
        <f t="shared" si="4"/>
        <v>0.83966607154064055</v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>
        <f t="shared" si="8"/>
        <v>4</v>
      </c>
      <c r="AB19" s="1" t="str">
        <f t="shared" si="9"/>
        <v xml:space="preserve"> </v>
      </c>
      <c r="AC19" s="1">
        <f t="shared" si="10"/>
        <v>39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>
        <f t="shared" si="14"/>
        <v>2.4793388431952068</v>
      </c>
      <c r="AH19" s="38" t="str">
        <f t="shared" si="15"/>
        <v xml:space="preserve"> </v>
      </c>
      <c r="AI19" s="1">
        <f t="shared" si="16"/>
        <v>35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44</v>
      </c>
      <c r="AP19" t="s">
        <v>1024</v>
      </c>
      <c r="AQ19" s="22">
        <v>-42.841258707667038</v>
      </c>
      <c r="AR19" s="21">
        <v>-83.96660715406405</v>
      </c>
      <c r="AS19">
        <v>31.157023847595731</v>
      </c>
      <c r="AT19">
        <v>42.841258707667038</v>
      </c>
      <c r="AU19">
        <v>83.96660715406405</v>
      </c>
      <c r="AV19" t="s">
        <v>1039</v>
      </c>
    </row>
    <row r="20" spans="1:48" x14ac:dyDescent="0.25">
      <c r="A20" s="14">
        <v>2.299999999999999E-10</v>
      </c>
      <c r="B20" t="s">
        <v>34</v>
      </c>
      <c r="C20" s="4">
        <v>13</v>
      </c>
      <c r="D20" s="4">
        <v>3</v>
      </c>
      <c r="E20" s="4">
        <v>15</v>
      </c>
      <c r="F20" s="4">
        <v>31</v>
      </c>
      <c r="G20" s="4">
        <v>92.800003051757813</v>
      </c>
      <c r="H20" s="4">
        <v>91.4</v>
      </c>
      <c r="I20" s="34">
        <v>5198.5911546234138</v>
      </c>
      <c r="J20" s="35">
        <v>19.694031458737342</v>
      </c>
      <c r="K20" s="35">
        <v>15.96785464709993</v>
      </c>
      <c r="L20" s="35">
        <v>12.455017441047294</v>
      </c>
      <c r="M20" s="35">
        <v>10.282643318251401</v>
      </c>
      <c r="N20" s="4">
        <v>3.9279999999999999</v>
      </c>
      <c r="O20" s="4">
        <v>29.000000000000011</v>
      </c>
      <c r="P20" s="35">
        <v>3.3107221006564553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/>
      </c>
      <c r="T20" s="37" t="str">
        <f t="shared" si="23"/>
        <v/>
      </c>
      <c r="U20" s="37">
        <f t="shared" si="2"/>
        <v>2.076995571135317</v>
      </c>
      <c r="V20" s="37" t="str">
        <f t="shared" si="3"/>
        <v/>
      </c>
      <c r="W20" s="37">
        <f t="shared" si="4"/>
        <v>1.3956290656698491</v>
      </c>
      <c r="X20" s="37" t="str">
        <f t="shared" si="5"/>
        <v/>
      </c>
      <c r="Y20" s="1">
        <f t="shared" si="6"/>
        <v>4</v>
      </c>
      <c r="Z20" s="1" t="str">
        <f t="shared" si="7"/>
        <v xml:space="preserve"> </v>
      </c>
      <c r="AA20" s="1">
        <f t="shared" si="8"/>
        <v>1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>
        <f t="shared" si="14"/>
        <v>3.3107221008864554</v>
      </c>
      <c r="AH20" s="38" t="str">
        <f t="shared" si="15"/>
        <v xml:space="preserve"> </v>
      </c>
      <c r="AI20" s="1">
        <f t="shared" si="16"/>
        <v>31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34</v>
      </c>
      <c r="AP20" t="s">
        <v>1020</v>
      </c>
      <c r="AQ20" s="22">
        <v>-207.69955711353168</v>
      </c>
      <c r="AR20" s="21">
        <v>-139.56290656698491</v>
      </c>
      <c r="AS20">
        <v>1.5317320041113858</v>
      </c>
      <c r="AT20">
        <v>207.69955711353168</v>
      </c>
      <c r="AU20">
        <v>139.56290656698491</v>
      </c>
      <c r="AV20" t="s">
        <v>1040</v>
      </c>
    </row>
    <row r="21" spans="1:48" x14ac:dyDescent="0.25">
      <c r="A21" s="14">
        <v>2.399999999999999E-10</v>
      </c>
      <c r="B21" t="s">
        <v>73</v>
      </c>
      <c r="C21" s="4">
        <v>0</v>
      </c>
      <c r="D21" s="4">
        <v>0</v>
      </c>
      <c r="E21" s="4">
        <v>0</v>
      </c>
      <c r="F21" s="4">
        <v>0</v>
      </c>
      <c r="G21" s="4" t="s">
        <v>140</v>
      </c>
      <c r="H21" s="4">
        <v>1.64</v>
      </c>
      <c r="I21" s="34">
        <v>73.738243862121891</v>
      </c>
      <c r="J21" s="35" t="s">
        <v>1019</v>
      </c>
      <c r="K21" s="35" t="s">
        <v>1019</v>
      </c>
      <c r="L21" s="35" t="s">
        <v>1019</v>
      </c>
      <c r="M21" s="35" t="s">
        <v>1019</v>
      </c>
      <c r="N21" s="4" t="s">
        <v>140</v>
      </c>
      <c r="O21" s="4" t="s">
        <v>140</v>
      </c>
      <c r="P21" s="35" t="s">
        <v>145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73</v>
      </c>
      <c r="AP21" t="s">
        <v>1041</v>
      </c>
      <c r="AQ21" s="22" t="e">
        <v>#VALUE!</v>
      </c>
      <c r="AR21" s="21" t="e">
        <v>#VALUE!</v>
      </c>
      <c r="AS21" t="s">
        <v>145</v>
      </c>
      <c r="AT21" t="e">
        <v>#VALUE!</v>
      </c>
      <c r="AU21" t="e">
        <v>#VALUE!</v>
      </c>
      <c r="AV21" t="s">
        <v>1042</v>
      </c>
    </row>
    <row r="22" spans="1:48" x14ac:dyDescent="0.25">
      <c r="A22" s="14">
        <v>2.4999999999999991E-10</v>
      </c>
      <c r="B22" t="s">
        <v>947</v>
      </c>
      <c r="C22" s="4">
        <v>2</v>
      </c>
      <c r="D22" s="4">
        <v>0</v>
      </c>
      <c r="E22" s="4">
        <v>0</v>
      </c>
      <c r="F22" s="4">
        <v>2</v>
      </c>
      <c r="G22" s="4" t="s">
        <v>140</v>
      </c>
      <c r="H22" s="4">
        <v>8.08</v>
      </c>
      <c r="I22" s="34">
        <v>214.57154528720196</v>
      </c>
      <c r="J22" s="35" t="s">
        <v>1019</v>
      </c>
      <c r="K22" s="35" t="s">
        <v>1019</v>
      </c>
      <c r="L22" s="35">
        <v>4.5264022257551666</v>
      </c>
      <c r="M22" s="35" t="s">
        <v>1019</v>
      </c>
      <c r="N22" s="4" t="s">
        <v>140</v>
      </c>
      <c r="O22" s="4" t="s">
        <v>140</v>
      </c>
      <c r="P22" s="35" t="s">
        <v>145</v>
      </c>
      <c r="Q22" s="36">
        <f t="shared" si="0"/>
        <v>100.00000000025</v>
      </c>
      <c r="R22" s="36" t="str">
        <f t="shared" si="1"/>
        <v xml:space="preserve"> </v>
      </c>
      <c r="S22" s="37" t="str">
        <f t="shared" si="22"/>
        <v xml:space="preserve"> </v>
      </c>
      <c r="T22" s="37" t="str">
        <f t="shared" si="23"/>
        <v xml:space="preserve"> </v>
      </c>
      <c r="U22" s="37" t="str">
        <f t="shared" si="2"/>
        <v xml:space="preserve"> </v>
      </c>
      <c r="V22" s="37" t="str">
        <f t="shared" si="3"/>
        <v xml:space="preserve"> </v>
      </c>
      <c r="W22" s="37" t="str">
        <f t="shared" si="4"/>
        <v/>
      </c>
      <c r="X22" s="37">
        <f t="shared" si="5"/>
        <v>-0.1293805258597871</v>
      </c>
      <c r="Y22" s="1" t="str">
        <f t="shared" si="6"/>
        <v xml:space="preserve"> </v>
      </c>
      <c r="Z22" s="1" t="str">
        <f t="shared" si="7"/>
        <v xml:space="preserve"> </v>
      </c>
      <c r="AA22" s="1" t="str">
        <f t="shared" si="8"/>
        <v xml:space="preserve"> </v>
      </c>
      <c r="AB22" s="1">
        <f t="shared" si="9"/>
        <v>16</v>
      </c>
      <c r="AC22" s="1" t="str">
        <f t="shared" si="10"/>
        <v xml:space="preserve"> </v>
      </c>
      <c r="AD22" s="1" t="str">
        <f t="shared" si="11"/>
        <v xml:space="preserve"> </v>
      </c>
      <c r="AE22" s="1">
        <f t="shared" si="12"/>
        <v>8</v>
      </c>
      <c r="AF22" s="1" t="str">
        <f t="shared" si="13"/>
        <v xml:space="preserve"> </v>
      </c>
      <c r="AG22" s="38" t="str">
        <f t="shared" si="14"/>
        <v xml:space="preserve"> </v>
      </c>
      <c r="AH22" s="38" t="str">
        <f t="shared" si="15"/>
        <v xml:space="preserve"> </v>
      </c>
      <c r="AI22" s="1" t="str">
        <f t="shared" si="16"/>
        <v xml:space="preserve"> 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947</v>
      </c>
      <c r="AP22" t="s">
        <v>1022</v>
      </c>
      <c r="AQ22" s="22" t="e">
        <v>#VALUE!</v>
      </c>
      <c r="AR22" s="21">
        <v>12.93805258597871</v>
      </c>
      <c r="AS22" t="s">
        <v>145</v>
      </c>
      <c r="AT22" t="e">
        <v>#VALUE!</v>
      </c>
      <c r="AU22">
        <v>-12.93805258597871</v>
      </c>
      <c r="AV22" t="s">
        <v>1043</v>
      </c>
    </row>
    <row r="23" spans="1:48" x14ac:dyDescent="0.25">
      <c r="A23" s="14">
        <v>2.5999999999999993E-10</v>
      </c>
      <c r="B23" t="s">
        <v>53</v>
      </c>
      <c r="C23" s="4">
        <v>16</v>
      </c>
      <c r="D23" s="4">
        <v>0</v>
      </c>
      <c r="E23" s="4">
        <v>5</v>
      </c>
      <c r="F23" s="4">
        <v>21</v>
      </c>
      <c r="G23" s="4">
        <v>41.705001831054687</v>
      </c>
      <c r="H23" s="4">
        <v>33.5</v>
      </c>
      <c r="I23" s="34">
        <v>1596.4294570026441</v>
      </c>
      <c r="J23" s="35">
        <v>13.952519783423572</v>
      </c>
      <c r="K23" s="35">
        <v>3.5115303983228507</v>
      </c>
      <c r="L23" s="35">
        <v>5.6708368259258943</v>
      </c>
      <c r="M23" s="35">
        <v>5.1062588939197937</v>
      </c>
      <c r="N23" s="4">
        <v>0.64400000000000002</v>
      </c>
      <c r="O23" s="4" t="s">
        <v>140</v>
      </c>
      <c r="P23" s="35">
        <v>3.0865671641791046</v>
      </c>
      <c r="Q23" s="36">
        <f t="shared" si="0"/>
        <v>76.190476190736192</v>
      </c>
      <c r="R23" s="36" t="str">
        <f t="shared" si="1"/>
        <v xml:space="preserve"> </v>
      </c>
      <c r="S23" s="37">
        <f t="shared" si="22"/>
        <v>0.24492542805267734</v>
      </c>
      <c r="T23" s="37" t="str">
        <f t="shared" si="23"/>
        <v/>
      </c>
      <c r="U23" s="37">
        <f t="shared" si="2"/>
        <v>1.1799417589904033</v>
      </c>
      <c r="V23" s="37" t="str">
        <f t="shared" si="3"/>
        <v/>
      </c>
      <c r="W23" s="37" t="str">
        <f t="shared" si="4"/>
        <v/>
      </c>
      <c r="X23" s="37" t="str">
        <f t="shared" si="5"/>
        <v/>
      </c>
      <c r="Y23" s="1">
        <f t="shared" si="6"/>
        <v>6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>
        <f t="shared" si="10"/>
        <v>41</v>
      </c>
      <c r="AD23" s="1" t="str">
        <f t="shared" si="11"/>
        <v xml:space="preserve"> </v>
      </c>
      <c r="AE23" s="1">
        <f t="shared" si="12"/>
        <v>20</v>
      </c>
      <c r="AF23" s="1" t="str">
        <f t="shared" si="13"/>
        <v xml:space="preserve"> </v>
      </c>
      <c r="AG23" s="38">
        <f t="shared" si="14"/>
        <v>3.0865671644391046</v>
      </c>
      <c r="AH23" s="38" t="str">
        <f t="shared" si="15"/>
        <v xml:space="preserve"> </v>
      </c>
      <c r="AI23" s="1">
        <f t="shared" si="16"/>
        <v>33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53</v>
      </c>
      <c r="AP23" t="s">
        <v>1020</v>
      </c>
      <c r="AQ23" s="22">
        <v>-117.99417589904033</v>
      </c>
      <c r="AR23" s="21">
        <v>-9.0742874601442036</v>
      </c>
      <c r="AS23">
        <v>24.492542779267733</v>
      </c>
      <c r="AT23">
        <v>117.99417589904033</v>
      </c>
      <c r="AU23">
        <v>9.0742874601442036</v>
      </c>
      <c r="AV23" t="s">
        <v>1044</v>
      </c>
    </row>
    <row r="24" spans="1:48" x14ac:dyDescent="0.25">
      <c r="A24" s="14">
        <v>2.6999999999999995E-10</v>
      </c>
      <c r="B24" t="s">
        <v>948</v>
      </c>
      <c r="C24" s="4">
        <v>0</v>
      </c>
      <c r="D24" s="4">
        <v>0</v>
      </c>
      <c r="E24" s="4">
        <v>0</v>
      </c>
      <c r="F24" s="4">
        <v>0</v>
      </c>
      <c r="G24" s="4" t="s">
        <v>140</v>
      </c>
      <c r="H24" s="4">
        <v>0.79</v>
      </c>
      <c r="I24" s="34">
        <v>35.076248471303572</v>
      </c>
      <c r="J24" s="35" t="s">
        <v>1019</v>
      </c>
      <c r="K24" s="35" t="s">
        <v>1019</v>
      </c>
      <c r="L24" s="35" t="s">
        <v>1019</v>
      </c>
      <c r="M24" s="35" t="s">
        <v>1019</v>
      </c>
      <c r="N24" s="4" t="s">
        <v>140</v>
      </c>
      <c r="O24" s="4" t="s">
        <v>140</v>
      </c>
      <c r="P24" s="35" t="s">
        <v>145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2"/>
        <v xml:space="preserve"> </v>
      </c>
      <c r="T24" s="37" t="str">
        <f t="shared" si="23"/>
        <v xml:space="preserve"> </v>
      </c>
      <c r="U24" s="37" t="str">
        <f t="shared" si="2"/>
        <v xml:space="preserve"> </v>
      </c>
      <c r="V24" s="37" t="str">
        <f t="shared" si="3"/>
        <v xml:space="preserve"> </v>
      </c>
      <c r="W24" s="37" t="str">
        <f t="shared" si="4"/>
        <v xml:space="preserve"> </v>
      </c>
      <c r="X24" s="37" t="str">
        <f t="shared" si="5"/>
        <v xml:space="preserve"> </v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 t="str">
        <f t="shared" si="14"/>
        <v xml:space="preserve"> </v>
      </c>
      <c r="AH24" s="38" t="str">
        <f t="shared" si="15"/>
        <v xml:space="preserve"> </v>
      </c>
      <c r="AI24" s="1" t="str">
        <f t="shared" si="16"/>
        <v xml:space="preserve"> 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948</v>
      </c>
      <c r="AP24" t="s">
        <v>1022</v>
      </c>
      <c r="AQ24" s="22" t="e">
        <v>#VALUE!</v>
      </c>
      <c r="AR24" s="21" t="e">
        <v>#VALUE!</v>
      </c>
      <c r="AS24" t="s">
        <v>145</v>
      </c>
      <c r="AT24" t="e">
        <v>#VALUE!</v>
      </c>
      <c r="AU24" t="e">
        <v>#VALUE!</v>
      </c>
      <c r="AV24" t="s">
        <v>1045</v>
      </c>
    </row>
    <row r="25" spans="1:48" x14ac:dyDescent="0.25">
      <c r="A25" s="14">
        <v>2.7999999999999996E-10</v>
      </c>
      <c r="B25" t="s">
        <v>103</v>
      </c>
      <c r="C25" s="4">
        <v>0</v>
      </c>
      <c r="D25" s="4">
        <v>0</v>
      </c>
      <c r="E25" s="4">
        <v>0</v>
      </c>
      <c r="F25" s="4">
        <v>0</v>
      </c>
      <c r="G25" s="4" t="s">
        <v>140</v>
      </c>
      <c r="H25" s="4">
        <v>5.89</v>
      </c>
      <c r="I25" s="34">
        <v>111.42170038400232</v>
      </c>
      <c r="J25" s="35" t="s">
        <v>1019</v>
      </c>
      <c r="K25" s="35" t="s">
        <v>1019</v>
      </c>
      <c r="L25" s="35" t="s">
        <v>1019</v>
      </c>
      <c r="M25" s="35" t="s">
        <v>1019</v>
      </c>
      <c r="N25" s="4" t="s">
        <v>140</v>
      </c>
      <c r="O25" s="4" t="s">
        <v>140</v>
      </c>
      <c r="P25" s="35" t="s">
        <v>145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103</v>
      </c>
      <c r="AP25" t="s">
        <v>1022</v>
      </c>
      <c r="AQ25" s="22" t="e">
        <v>#VALUE!</v>
      </c>
      <c r="AR25" s="21" t="e">
        <v>#VALUE!</v>
      </c>
      <c r="AS25" t="s">
        <v>145</v>
      </c>
      <c r="AT25" t="e">
        <v>#VALUE!</v>
      </c>
      <c r="AU25" t="e">
        <v>#VALUE!</v>
      </c>
      <c r="AV25" t="s">
        <v>1046</v>
      </c>
    </row>
    <row r="26" spans="1:48" x14ac:dyDescent="0.25">
      <c r="A26" s="14">
        <v>2.8999999999999998E-10</v>
      </c>
      <c r="B26" t="s">
        <v>104</v>
      </c>
      <c r="C26" s="4">
        <v>0</v>
      </c>
      <c r="D26" s="4">
        <v>0</v>
      </c>
      <c r="E26" s="4">
        <v>0</v>
      </c>
      <c r="F26" s="4">
        <v>0</v>
      </c>
      <c r="G26" s="4" t="s">
        <v>140</v>
      </c>
      <c r="H26" s="4">
        <v>3.46</v>
      </c>
      <c r="I26" s="34">
        <v>129.6563594867589</v>
      </c>
      <c r="J26" s="35" t="s">
        <v>1019</v>
      </c>
      <c r="K26" s="35" t="s">
        <v>1019</v>
      </c>
      <c r="L26" s="35" t="s">
        <v>1019</v>
      </c>
      <c r="M26" s="35" t="s">
        <v>1019</v>
      </c>
      <c r="N26" s="4" t="s">
        <v>140</v>
      </c>
      <c r="O26" s="4" t="s">
        <v>140</v>
      </c>
      <c r="P26" s="35" t="s">
        <v>145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 xml:space="preserve"> </v>
      </c>
      <c r="T26" s="37" t="str">
        <f t="shared" si="23"/>
        <v xml:space="preserve"> 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104</v>
      </c>
      <c r="AP26" t="s">
        <v>1047</v>
      </c>
      <c r="AQ26" s="22" t="e">
        <v>#VALUE!</v>
      </c>
      <c r="AR26" s="21" t="e">
        <v>#VALUE!</v>
      </c>
      <c r="AS26" t="s">
        <v>145</v>
      </c>
      <c r="AT26" t="e">
        <v>#VALUE!</v>
      </c>
      <c r="AU26" t="e">
        <v>#VALUE!</v>
      </c>
      <c r="AV26" t="s">
        <v>1048</v>
      </c>
    </row>
    <row r="27" spans="1:48" x14ac:dyDescent="0.25">
      <c r="A27" s="14">
        <v>3E-10</v>
      </c>
      <c r="B27" t="s">
        <v>949</v>
      </c>
      <c r="C27" s="4">
        <v>1</v>
      </c>
      <c r="D27" s="4">
        <v>1</v>
      </c>
      <c r="E27" s="4">
        <v>0</v>
      </c>
      <c r="F27" s="4">
        <v>2</v>
      </c>
      <c r="G27" s="4">
        <v>3.2999999523162842</v>
      </c>
      <c r="H27" s="4">
        <v>1.24</v>
      </c>
      <c r="I27" s="34">
        <v>48.568044853712728</v>
      </c>
      <c r="J27" s="35" t="s">
        <v>1019</v>
      </c>
      <c r="K27" s="35" t="s">
        <v>1019</v>
      </c>
      <c r="L27" s="35">
        <v>9.533661764705883</v>
      </c>
      <c r="M27" s="35" t="s">
        <v>1019</v>
      </c>
      <c r="N27" s="4" t="s">
        <v>140</v>
      </c>
      <c r="O27" s="4" t="s">
        <v>140</v>
      </c>
      <c r="P27" s="35" t="s">
        <v>145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2"/>
        <v>1.6612902844260358</v>
      </c>
      <c r="T27" s="37" t="str">
        <f t="shared" si="23"/>
        <v/>
      </c>
      <c r="U27" s="37" t="str">
        <f t="shared" si="2"/>
        <v xml:space="preserve"> </v>
      </c>
      <c r="V27" s="37" t="str">
        <f t="shared" si="3"/>
        <v xml:space="preserve"> </v>
      </c>
      <c r="W27" s="37">
        <f t="shared" si="4"/>
        <v>0.83372824116047695</v>
      </c>
      <c r="X27" s="37" t="str">
        <f t="shared" si="5"/>
        <v/>
      </c>
      <c r="Y27" s="1" t="str">
        <f t="shared" si="6"/>
        <v xml:space="preserve"> </v>
      </c>
      <c r="Z27" s="1" t="str">
        <f t="shared" si="7"/>
        <v xml:space="preserve"> </v>
      </c>
      <c r="AA27" s="1">
        <f t="shared" si="8"/>
        <v>5</v>
      </c>
      <c r="AB27" s="1" t="str">
        <f t="shared" si="9"/>
        <v xml:space="preserve"> </v>
      </c>
      <c r="AC27" s="1">
        <f t="shared" si="10"/>
        <v>1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949</v>
      </c>
      <c r="AP27" t="s">
        <v>1028</v>
      </c>
      <c r="AQ27" s="22" t="e">
        <v>#VALUE!</v>
      </c>
      <c r="AR27" s="21">
        <v>-83.372824116047695</v>
      </c>
      <c r="AS27">
        <v>166.12902841260359</v>
      </c>
      <c r="AT27" t="e">
        <v>#VALUE!</v>
      </c>
      <c r="AU27">
        <v>83.372824116047695</v>
      </c>
      <c r="AV27" t="s">
        <v>1049</v>
      </c>
    </row>
    <row r="28" spans="1:48" x14ac:dyDescent="0.25">
      <c r="A28" s="14">
        <v>3.1000000000000002E-10</v>
      </c>
      <c r="B28" t="s">
        <v>95</v>
      </c>
      <c r="C28" s="4">
        <v>4</v>
      </c>
      <c r="D28" s="4">
        <v>2</v>
      </c>
      <c r="E28" s="4">
        <v>11</v>
      </c>
      <c r="F28" s="4">
        <v>17</v>
      </c>
      <c r="G28" s="4">
        <v>5.684999942779541</v>
      </c>
      <c r="H28" s="4">
        <v>4.58</v>
      </c>
      <c r="I28" s="34">
        <v>188.76690679744419</v>
      </c>
      <c r="J28" s="35">
        <v>3.395107487027428</v>
      </c>
      <c r="K28" s="35">
        <v>3.2667617689015689</v>
      </c>
      <c r="L28" s="35">
        <v>5.0958432653061223</v>
      </c>
      <c r="M28" s="35">
        <v>4.0032526706914622</v>
      </c>
      <c r="N28" s="4">
        <v>0.92100000000000004</v>
      </c>
      <c r="O28" s="4" t="s">
        <v>140</v>
      </c>
      <c r="P28" s="35">
        <v>8.0349344978165931</v>
      </c>
      <c r="Q28" s="36" t="str">
        <f t="shared" si="0"/>
        <v xml:space="preserve"> </v>
      </c>
      <c r="R28" s="36" t="str">
        <f t="shared" si="1"/>
        <v xml:space="preserve"> </v>
      </c>
      <c r="S28" s="37">
        <f t="shared" si="22"/>
        <v>0.24126636336230153</v>
      </c>
      <c r="T28" s="37" t="str">
        <f t="shared" si="23"/>
        <v/>
      </c>
      <c r="U28" s="37" t="str">
        <f t="shared" si="2"/>
        <v/>
      </c>
      <c r="V28" s="37" t="str">
        <f t="shared" si="3"/>
        <v/>
      </c>
      <c r="W28" s="37" t="str">
        <f t="shared" si="4"/>
        <v/>
      </c>
      <c r="X28" s="37" t="str">
        <f t="shared" si="5"/>
        <v/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>
        <f t="shared" si="10"/>
        <v>42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>
        <f t="shared" si="14"/>
        <v>8.0349344981265922</v>
      </c>
      <c r="AH28" s="38" t="str">
        <f t="shared" si="15"/>
        <v xml:space="preserve"> </v>
      </c>
      <c r="AI28" s="1">
        <f t="shared" si="16"/>
        <v>8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95</v>
      </c>
      <c r="AP28" t="s">
        <v>1028</v>
      </c>
      <c r="AQ28" s="22">
        <v>46.954838967330815</v>
      </c>
      <c r="AR28" s="21">
        <v>1.9852818492818058</v>
      </c>
      <c r="AS28">
        <v>24.126636305230154</v>
      </c>
      <c r="AT28">
        <v>-46.954838967330815</v>
      </c>
      <c r="AU28">
        <v>-1.9852818492818058</v>
      </c>
      <c r="AV28" t="s">
        <v>1050</v>
      </c>
    </row>
    <row r="29" spans="1:48" x14ac:dyDescent="0.25">
      <c r="A29" s="14">
        <v>3.2000000000000003E-10</v>
      </c>
      <c r="B29" t="s">
        <v>65</v>
      </c>
      <c r="C29" s="4">
        <v>0</v>
      </c>
      <c r="D29" s="4">
        <v>0</v>
      </c>
      <c r="E29" s="4">
        <v>0</v>
      </c>
      <c r="F29" s="4">
        <v>0</v>
      </c>
      <c r="G29" s="4" t="s">
        <v>140</v>
      </c>
      <c r="H29" s="4">
        <v>1.02</v>
      </c>
      <c r="I29" s="34">
        <v>500.07063599014521</v>
      </c>
      <c r="J29" s="35" t="s">
        <v>1019</v>
      </c>
      <c r="K29" s="35" t="s">
        <v>1019</v>
      </c>
      <c r="L29" s="35" t="s">
        <v>1019</v>
      </c>
      <c r="M29" s="35" t="s">
        <v>1019</v>
      </c>
      <c r="N29" s="4" t="s">
        <v>140</v>
      </c>
      <c r="O29" s="4" t="s">
        <v>140</v>
      </c>
      <c r="P29" s="35" t="s">
        <v>145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65</v>
      </c>
      <c r="AP29" t="s">
        <v>1024</v>
      </c>
      <c r="AQ29" s="22" t="e">
        <v>#VALUE!</v>
      </c>
      <c r="AR29" s="21" t="e">
        <v>#VALUE!</v>
      </c>
      <c r="AS29" t="s">
        <v>145</v>
      </c>
      <c r="AT29" t="e">
        <v>#VALUE!</v>
      </c>
      <c r="AU29" t="e">
        <v>#VALUE!</v>
      </c>
      <c r="AV29" t="s">
        <v>1051</v>
      </c>
    </row>
    <row r="30" spans="1:48" x14ac:dyDescent="0.25">
      <c r="A30" s="14">
        <v>3.3000000000000005E-10</v>
      </c>
      <c r="B30" t="s">
        <v>67</v>
      </c>
      <c r="C30" s="4">
        <v>0</v>
      </c>
      <c r="D30" s="4">
        <v>0</v>
      </c>
      <c r="E30" s="4">
        <v>0</v>
      </c>
      <c r="F30" s="4">
        <v>0</v>
      </c>
      <c r="G30" s="4" t="s">
        <v>140</v>
      </c>
      <c r="H30" s="4">
        <v>2.87</v>
      </c>
      <c r="I30" s="34">
        <v>368.44696137781625</v>
      </c>
      <c r="J30" s="35" t="s">
        <v>1019</v>
      </c>
      <c r="K30" s="35" t="s">
        <v>1019</v>
      </c>
      <c r="L30" s="35" t="s">
        <v>1019</v>
      </c>
      <c r="M30" s="35" t="s">
        <v>1019</v>
      </c>
      <c r="N30" s="4" t="s">
        <v>140</v>
      </c>
      <c r="O30" s="4" t="s">
        <v>140</v>
      </c>
      <c r="P30" s="35" t="s">
        <v>145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67</v>
      </c>
      <c r="AP30" t="s">
        <v>1020</v>
      </c>
      <c r="AQ30" s="22" t="e">
        <v>#VALUE!</v>
      </c>
      <c r="AR30" s="21" t="e">
        <v>#VALUE!</v>
      </c>
      <c r="AS30" t="s">
        <v>145</v>
      </c>
      <c r="AT30" t="e">
        <v>#VALUE!</v>
      </c>
      <c r="AU30" t="e">
        <v>#VALUE!</v>
      </c>
      <c r="AV30" t="s">
        <v>1052</v>
      </c>
    </row>
    <row r="31" spans="1:48" x14ac:dyDescent="0.25">
      <c r="A31" s="14">
        <v>3.4000000000000007E-10</v>
      </c>
      <c r="B31" t="s">
        <v>950</v>
      </c>
      <c r="C31" s="4">
        <v>0</v>
      </c>
      <c r="D31" s="4">
        <v>0</v>
      </c>
      <c r="E31" s="4">
        <v>0</v>
      </c>
      <c r="F31" s="4">
        <v>0</v>
      </c>
      <c r="G31" s="4" t="s">
        <v>140</v>
      </c>
      <c r="H31" s="4">
        <v>7.8</v>
      </c>
      <c r="I31" s="34">
        <v>153.43399828017743</v>
      </c>
      <c r="J31" s="35" t="s">
        <v>1019</v>
      </c>
      <c r="K31" s="35" t="s">
        <v>1019</v>
      </c>
      <c r="L31" s="35" t="s">
        <v>1019</v>
      </c>
      <c r="M31" s="35" t="s">
        <v>1019</v>
      </c>
      <c r="N31" s="4" t="s">
        <v>140</v>
      </c>
      <c r="O31" s="4" t="s">
        <v>140</v>
      </c>
      <c r="P31" s="35" t="s">
        <v>145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950</v>
      </c>
      <c r="AP31" t="s">
        <v>1024</v>
      </c>
      <c r="AQ31" s="22" t="e">
        <v>#VALUE!</v>
      </c>
      <c r="AR31" s="21" t="e">
        <v>#VALUE!</v>
      </c>
      <c r="AS31" t="s">
        <v>145</v>
      </c>
      <c r="AT31" t="e">
        <v>#VALUE!</v>
      </c>
      <c r="AU31" t="e">
        <v>#VALUE!</v>
      </c>
      <c r="AV31" t="s">
        <v>1053</v>
      </c>
    </row>
    <row r="32" spans="1:48" x14ac:dyDescent="0.25">
      <c r="A32" s="14">
        <v>3.5000000000000008E-10</v>
      </c>
      <c r="B32" t="s">
        <v>91</v>
      </c>
      <c r="C32" s="4">
        <v>0</v>
      </c>
      <c r="D32" s="4">
        <v>0</v>
      </c>
      <c r="E32" s="4">
        <v>0</v>
      </c>
      <c r="F32" s="4">
        <v>0</v>
      </c>
      <c r="G32" s="4" t="s">
        <v>140</v>
      </c>
      <c r="H32" s="4">
        <v>373.6</v>
      </c>
      <c r="I32" s="34">
        <v>220.47285291336269</v>
      </c>
      <c r="J32" s="35" t="s">
        <v>1019</v>
      </c>
      <c r="K32" s="35" t="s">
        <v>1019</v>
      </c>
      <c r="L32" s="35" t="s">
        <v>1019</v>
      </c>
      <c r="M32" s="35" t="s">
        <v>1019</v>
      </c>
      <c r="N32" s="4" t="s">
        <v>140</v>
      </c>
      <c r="O32" s="4" t="s">
        <v>140</v>
      </c>
      <c r="P32" s="35" t="s">
        <v>145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2"/>
        <v xml:space="preserve"> </v>
      </c>
      <c r="T32" s="37" t="str">
        <f t="shared" si="23"/>
        <v xml:space="preserve"> </v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 xml:space="preserve"> </v>
      </c>
      <c r="X32" s="37" t="str">
        <f t="shared" si="5"/>
        <v xml:space="preserve"> </v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91</v>
      </c>
      <c r="AP32" t="s">
        <v>1028</v>
      </c>
      <c r="AQ32" s="22" t="e">
        <v>#VALUE!</v>
      </c>
      <c r="AR32" s="21" t="e">
        <v>#VALUE!</v>
      </c>
      <c r="AS32" t="s">
        <v>145</v>
      </c>
      <c r="AT32" t="e">
        <v>#VALUE!</v>
      </c>
      <c r="AU32" t="e">
        <v>#VALUE!</v>
      </c>
      <c r="AV32" t="s">
        <v>1054</v>
      </c>
    </row>
    <row r="33" spans="1:48" x14ac:dyDescent="0.25">
      <c r="A33" s="14">
        <v>3.600000000000001E-10</v>
      </c>
      <c r="B33" t="s">
        <v>40</v>
      </c>
      <c r="C33" s="4">
        <v>6</v>
      </c>
      <c r="D33" s="4">
        <v>0</v>
      </c>
      <c r="E33" s="4">
        <v>7</v>
      </c>
      <c r="F33" s="4">
        <v>13</v>
      </c>
      <c r="G33" s="4">
        <v>3.119999885559082</v>
      </c>
      <c r="H33" s="4">
        <v>1.51</v>
      </c>
      <c r="I33" s="34">
        <v>1074.974703457458</v>
      </c>
      <c r="J33" s="35">
        <v>2.6964285714285712</v>
      </c>
      <c r="K33" s="35">
        <v>1.2583333333333333</v>
      </c>
      <c r="L33" s="35">
        <v>4.0751308791323391</v>
      </c>
      <c r="M33" s="35">
        <v>3.3412937152629327</v>
      </c>
      <c r="N33" s="4">
        <v>0.46</v>
      </c>
      <c r="O33" s="4" t="s">
        <v>140</v>
      </c>
      <c r="P33" s="35">
        <v>12.251655629139073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2"/>
        <v>1.0662250901342265</v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>
        <f t="shared" si="5"/>
        <v>-0.21617918026477967</v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>
        <f t="shared" si="9"/>
        <v>11</v>
      </c>
      <c r="AC33" s="1">
        <f t="shared" si="10"/>
        <v>5</v>
      </c>
      <c r="AD33" s="1" t="str">
        <f t="shared" si="11"/>
        <v xml:space="preserve"> </v>
      </c>
      <c r="AE33" s="1" t="str">
        <f t="shared" si="12"/>
        <v xml:space="preserve"> </v>
      </c>
      <c r="AF33" s="1" t="str">
        <f t="shared" si="13"/>
        <v xml:space="preserve"> </v>
      </c>
      <c r="AG33" s="38">
        <f t="shared" si="14"/>
        <v>12.251655629499073</v>
      </c>
      <c r="AH33" s="38" t="str">
        <f t="shared" si="15"/>
        <v xml:space="preserve"> </v>
      </c>
      <c r="AI33" s="1">
        <f t="shared" si="16"/>
        <v>4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40</v>
      </c>
      <c r="AP33" t="s">
        <v>1034</v>
      </c>
      <c r="AQ33" s="22">
        <v>57.870998685302254</v>
      </c>
      <c r="AR33" s="21">
        <v>21.617918026477966</v>
      </c>
      <c r="AS33">
        <v>106.62250897742265</v>
      </c>
      <c r="AT33">
        <v>-57.870998685302254</v>
      </c>
      <c r="AU33">
        <v>-21.617918026477966</v>
      </c>
      <c r="AV33" t="s">
        <v>1055</v>
      </c>
    </row>
    <row r="34" spans="1:48" x14ac:dyDescent="0.25">
      <c r="A34" s="14">
        <v>3.7000000000000012E-10</v>
      </c>
      <c r="B34" t="s">
        <v>951</v>
      </c>
      <c r="C34" s="4">
        <v>6</v>
      </c>
      <c r="D34" s="4">
        <v>0</v>
      </c>
      <c r="E34" s="4">
        <v>1</v>
      </c>
      <c r="F34" s="4">
        <v>7</v>
      </c>
      <c r="G34" s="4">
        <v>7.2799997329711914</v>
      </c>
      <c r="H34" s="4">
        <v>5.07</v>
      </c>
      <c r="I34" s="34">
        <v>1121.814161937541</v>
      </c>
      <c r="J34" s="35">
        <v>5.6584821428571432</v>
      </c>
      <c r="K34" s="35">
        <v>2.103734439834025</v>
      </c>
      <c r="L34" s="35">
        <v>4.0123943394176447</v>
      </c>
      <c r="M34" s="35">
        <v>4.0821747345085919</v>
      </c>
      <c r="N34" s="4">
        <v>0.69800000000000006</v>
      </c>
      <c r="O34" s="4" t="s">
        <v>140</v>
      </c>
      <c r="P34" s="35">
        <v>10.887573964497042</v>
      </c>
      <c r="Q34" s="36">
        <f t="shared" si="0"/>
        <v>85.714285714655702</v>
      </c>
      <c r="R34" s="36" t="str">
        <f t="shared" si="1"/>
        <v xml:space="preserve"> </v>
      </c>
      <c r="S34" s="37">
        <f t="shared" si="22"/>
        <v>0.4358973835990318</v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>
        <f t="shared" si="5"/>
        <v>-0.22824608251774314</v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>
        <f t="shared" si="9"/>
        <v>10</v>
      </c>
      <c r="AC34" s="1">
        <f t="shared" si="10"/>
        <v>21</v>
      </c>
      <c r="AD34" s="1" t="str">
        <f t="shared" si="11"/>
        <v xml:space="preserve"> </v>
      </c>
      <c r="AE34" s="1">
        <f t="shared" si="12"/>
        <v>12</v>
      </c>
      <c r="AF34" s="1" t="str">
        <f t="shared" si="13"/>
        <v xml:space="preserve"> </v>
      </c>
      <c r="AG34" s="38">
        <f t="shared" si="14"/>
        <v>10.887573964867041</v>
      </c>
      <c r="AH34" s="38" t="str">
        <f t="shared" si="15"/>
        <v xml:space="preserve"> </v>
      </c>
      <c r="AI34" s="1">
        <f t="shared" si="16"/>
        <v>6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951</v>
      </c>
      <c r="AP34" t="s">
        <v>1030</v>
      </c>
      <c r="AQ34" s="22">
        <v>11.591872241093693</v>
      </c>
      <c r="AR34" s="21">
        <v>22.824608251774315</v>
      </c>
      <c r="AS34">
        <v>43.58973832290318</v>
      </c>
      <c r="AT34">
        <v>-11.591872241093693</v>
      </c>
      <c r="AU34">
        <v>-22.824608251774315</v>
      </c>
      <c r="AV34" t="s">
        <v>1056</v>
      </c>
    </row>
    <row r="35" spans="1:48" x14ac:dyDescent="0.25">
      <c r="A35" s="14">
        <v>3.8000000000000014E-10</v>
      </c>
      <c r="B35" t="s">
        <v>50</v>
      </c>
      <c r="C35" s="4">
        <v>7</v>
      </c>
      <c r="D35" s="4">
        <v>0</v>
      </c>
      <c r="E35" s="4">
        <v>8</v>
      </c>
      <c r="F35" s="4">
        <v>15</v>
      </c>
      <c r="G35" s="4">
        <v>6.0300002098083496</v>
      </c>
      <c r="H35" s="4">
        <v>4.57</v>
      </c>
      <c r="I35" s="34">
        <v>4280.7897320912298</v>
      </c>
      <c r="J35" s="35">
        <v>9.1035856573705178</v>
      </c>
      <c r="K35" s="35">
        <v>9.2137096774193559</v>
      </c>
      <c r="L35" s="35">
        <v>5.0651991015562334</v>
      </c>
      <c r="M35" s="35">
        <v>4.7211667065438458</v>
      </c>
      <c r="N35" s="4">
        <v>0.443</v>
      </c>
      <c r="O35" s="4" t="s">
        <v>140</v>
      </c>
      <c r="P35" s="35">
        <v>4.5514223194748356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2"/>
        <v>0.31947488217613768</v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 t="str">
        <f t="shared" si="5"/>
        <v/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>
        <f t="shared" si="10"/>
        <v>35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>
        <f t="shared" si="14"/>
        <v>4.5514223198548356</v>
      </c>
      <c r="AH35" s="38" t="str">
        <f t="shared" si="15"/>
        <v xml:space="preserve"> </v>
      </c>
      <c r="AI35" s="1">
        <f t="shared" si="16"/>
        <v>21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50</v>
      </c>
      <c r="AP35" t="s">
        <v>1024</v>
      </c>
      <c r="AQ35" s="22">
        <v>-42.234426749392483</v>
      </c>
      <c r="AR35" s="21">
        <v>2.5746993247679595</v>
      </c>
      <c r="AS35">
        <v>31.947488179613771</v>
      </c>
      <c r="AT35">
        <v>42.234426749392483</v>
      </c>
      <c r="AU35">
        <v>-2.5746993247679595</v>
      </c>
      <c r="AV35" t="s">
        <v>1057</v>
      </c>
    </row>
    <row r="36" spans="1:48" x14ac:dyDescent="0.25">
      <c r="A36" s="14">
        <v>3.9000000000000015E-10</v>
      </c>
      <c r="B36" t="s">
        <v>33</v>
      </c>
      <c r="C36" s="4">
        <v>14</v>
      </c>
      <c r="D36" s="4">
        <v>0</v>
      </c>
      <c r="E36" s="4">
        <v>5</v>
      </c>
      <c r="F36" s="4">
        <v>19</v>
      </c>
      <c r="G36" s="4">
        <v>11.100000381469727</v>
      </c>
      <c r="H36" s="4">
        <v>8.18</v>
      </c>
      <c r="I36" s="34">
        <v>5363.6329313326987</v>
      </c>
      <c r="J36" s="35">
        <v>5.7850070721357847</v>
      </c>
      <c r="K36" s="35">
        <v>4.993894993894993</v>
      </c>
      <c r="L36" s="35">
        <v>3.4791013132966451</v>
      </c>
      <c r="M36" s="35">
        <v>3.1824787563163985</v>
      </c>
      <c r="N36" s="4">
        <v>1.4510000000000001</v>
      </c>
      <c r="O36" s="4" t="s">
        <v>140</v>
      </c>
      <c r="P36" s="35">
        <v>13.753056234718827</v>
      </c>
      <c r="Q36" s="36">
        <f t="shared" si="0"/>
        <v>73.684210526705797</v>
      </c>
      <c r="R36" s="36" t="str">
        <f t="shared" si="1"/>
        <v xml:space="preserve"> </v>
      </c>
      <c r="S36" s="37">
        <f t="shared" si="22"/>
        <v>0.35696826218336514</v>
      </c>
      <c r="T36" s="37" t="str">
        <f t="shared" si="23"/>
        <v/>
      </c>
      <c r="U36" s="37" t="str">
        <f t="shared" si="2"/>
        <v/>
      </c>
      <c r="V36" s="37" t="str">
        <f t="shared" si="3"/>
        <v/>
      </c>
      <c r="W36" s="37" t="str">
        <f t="shared" si="4"/>
        <v/>
      </c>
      <c r="X36" s="37">
        <f t="shared" si="5"/>
        <v>-0.3308209909786558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>
        <f t="shared" si="9"/>
        <v>5</v>
      </c>
      <c r="AC36" s="1">
        <f t="shared" si="10"/>
        <v>25</v>
      </c>
      <c r="AD36" s="1" t="str">
        <f t="shared" si="11"/>
        <v xml:space="preserve"> </v>
      </c>
      <c r="AE36" s="1">
        <f t="shared" si="12"/>
        <v>24</v>
      </c>
      <c r="AF36" s="1" t="str">
        <f t="shared" si="13"/>
        <v xml:space="preserve"> </v>
      </c>
      <c r="AG36" s="38">
        <f t="shared" si="14"/>
        <v>13.753056235108826</v>
      </c>
      <c r="AH36" s="38" t="str">
        <f t="shared" si="15"/>
        <v xml:space="preserve"> </v>
      </c>
      <c r="AI36" s="1">
        <f t="shared" si="16"/>
        <v>2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33</v>
      </c>
      <c r="AP36" t="s">
        <v>1022</v>
      </c>
      <c r="AQ36" s="22">
        <v>9.6150466843544447</v>
      </c>
      <c r="AR36" s="21">
        <v>33.08209909786558</v>
      </c>
      <c r="AS36">
        <v>35.696826179336519</v>
      </c>
      <c r="AT36">
        <v>-9.6150466843544447</v>
      </c>
      <c r="AU36">
        <v>-33.08209909786558</v>
      </c>
      <c r="AV36" t="s">
        <v>1058</v>
      </c>
    </row>
    <row r="37" spans="1:48" x14ac:dyDescent="0.25">
      <c r="A37" s="14">
        <v>4.0000000000000017E-10</v>
      </c>
      <c r="B37" t="s">
        <v>86</v>
      </c>
      <c r="C37" s="4">
        <v>0</v>
      </c>
      <c r="D37" s="4">
        <v>0</v>
      </c>
      <c r="E37" s="4">
        <v>0</v>
      </c>
      <c r="F37" s="4">
        <v>0</v>
      </c>
      <c r="G37" s="4" t="s">
        <v>140</v>
      </c>
      <c r="H37" s="4">
        <v>7.2</v>
      </c>
      <c r="I37" s="34">
        <v>133.51118373425902</v>
      </c>
      <c r="J37" s="35" t="s">
        <v>1019</v>
      </c>
      <c r="K37" s="35" t="s">
        <v>1019</v>
      </c>
      <c r="L37" s="35" t="s">
        <v>1019</v>
      </c>
      <c r="M37" s="35" t="s">
        <v>1019</v>
      </c>
      <c r="N37" s="4" t="s">
        <v>140</v>
      </c>
      <c r="O37" s="4" t="s">
        <v>140</v>
      </c>
      <c r="P37" s="35" t="s">
        <v>145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2"/>
        <v xml:space="preserve"> </v>
      </c>
      <c r="T37" s="37" t="str">
        <f t="shared" si="23"/>
        <v xml:space="preserve"> </v>
      </c>
      <c r="U37" s="37" t="str">
        <f t="shared" si="2"/>
        <v xml:space="preserve"> </v>
      </c>
      <c r="V37" s="37" t="str">
        <f t="shared" si="3"/>
        <v xml:space="preserve"> </v>
      </c>
      <c r="W37" s="37" t="str">
        <f t="shared" si="4"/>
        <v xml:space="preserve"> </v>
      </c>
      <c r="X37" s="37" t="str">
        <f t="shared" si="5"/>
        <v xml:space="preserve"> </v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86</v>
      </c>
      <c r="AP37" t="s">
        <v>1041</v>
      </c>
      <c r="AQ37" s="22" t="e">
        <v>#VALUE!</v>
      </c>
      <c r="AR37" s="21" t="e">
        <v>#VALUE!</v>
      </c>
      <c r="AS37" t="s">
        <v>145</v>
      </c>
      <c r="AT37" t="e">
        <v>#VALUE!</v>
      </c>
      <c r="AU37" t="e">
        <v>#VALUE!</v>
      </c>
      <c r="AV37" t="s">
        <v>1059</v>
      </c>
    </row>
    <row r="38" spans="1:48" x14ac:dyDescent="0.25">
      <c r="A38" s="14">
        <v>4.1000000000000019E-10</v>
      </c>
      <c r="B38" t="s">
        <v>952</v>
      </c>
      <c r="C38" s="4">
        <v>0</v>
      </c>
      <c r="D38" s="4">
        <v>0</v>
      </c>
      <c r="E38" s="4">
        <v>0</v>
      </c>
      <c r="F38" s="4">
        <v>0</v>
      </c>
      <c r="G38" s="4" t="s">
        <v>140</v>
      </c>
      <c r="H38" s="4">
        <v>3.06</v>
      </c>
      <c r="I38" s="34">
        <v>17.914683865130606</v>
      </c>
      <c r="J38" s="35" t="s">
        <v>1019</v>
      </c>
      <c r="K38" s="35" t="s">
        <v>1019</v>
      </c>
      <c r="L38" s="35" t="s">
        <v>1019</v>
      </c>
      <c r="M38" s="35" t="s">
        <v>1019</v>
      </c>
      <c r="N38" s="4" t="s">
        <v>140</v>
      </c>
      <c r="O38" s="4" t="s">
        <v>140</v>
      </c>
      <c r="P38" s="35" t="s">
        <v>145</v>
      </c>
      <c r="Q38" s="36" t="str">
        <f t="shared" si="0"/>
        <v xml:space="preserve"> </v>
      </c>
      <c r="R38" s="36" t="str">
        <f t="shared" si="1"/>
        <v xml:space="preserve"> </v>
      </c>
      <c r="S38" s="37" t="str">
        <f t="shared" si="22"/>
        <v xml:space="preserve"> </v>
      </c>
      <c r="T38" s="37" t="str">
        <f t="shared" si="23"/>
        <v xml:space="preserve"> </v>
      </c>
      <c r="U38" s="37" t="str">
        <f t="shared" si="2"/>
        <v xml:space="preserve"> </v>
      </c>
      <c r="V38" s="37" t="str">
        <f t="shared" si="3"/>
        <v xml:space="preserve"> </v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 t="str">
        <f t="shared" si="10"/>
        <v xml:space="preserve"> </v>
      </c>
      <c r="AD38" s="1" t="str">
        <f t="shared" si="11"/>
        <v xml:space="preserve"> </v>
      </c>
      <c r="AE38" s="1" t="str">
        <f t="shared" si="12"/>
        <v xml:space="preserve"> 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952</v>
      </c>
      <c r="AP38" t="s">
        <v>1028</v>
      </c>
      <c r="AQ38" s="22" t="e">
        <v>#VALUE!</v>
      </c>
      <c r="AR38" s="21" t="e">
        <v>#VALUE!</v>
      </c>
      <c r="AS38" t="s">
        <v>145</v>
      </c>
      <c r="AT38" t="e">
        <v>#VALUE!</v>
      </c>
      <c r="AU38" t="e">
        <v>#VALUE!</v>
      </c>
      <c r="AV38" t="s">
        <v>1060</v>
      </c>
    </row>
    <row r="39" spans="1:48" x14ac:dyDescent="0.25">
      <c r="A39" s="14">
        <v>4.200000000000002E-10</v>
      </c>
      <c r="B39" t="s">
        <v>49</v>
      </c>
      <c r="C39" s="4">
        <v>16</v>
      </c>
      <c r="D39" s="4">
        <v>2</v>
      </c>
      <c r="E39" s="4">
        <v>7</v>
      </c>
      <c r="F39" s="4">
        <v>25</v>
      </c>
      <c r="G39" s="4">
        <v>66.25</v>
      </c>
      <c r="H39" s="4">
        <v>56.45</v>
      </c>
      <c r="I39" s="34">
        <v>3711.0550046340163</v>
      </c>
      <c r="J39" s="35">
        <v>8.6926393594086857</v>
      </c>
      <c r="K39" s="35">
        <v>7.1473790833122308</v>
      </c>
      <c r="L39" s="35">
        <v>6.4991573108951526</v>
      </c>
      <c r="M39" s="35">
        <v>5.7471118010996145</v>
      </c>
      <c r="N39" s="4">
        <v>5.5350000000000001</v>
      </c>
      <c r="O39" s="4" t="s">
        <v>140</v>
      </c>
      <c r="P39" s="35">
        <v>7.1567759078830822</v>
      </c>
      <c r="Q39" s="36" t="str">
        <f t="shared" si="0"/>
        <v xml:space="preserve"> </v>
      </c>
      <c r="R39" s="36" t="str">
        <f t="shared" si="1"/>
        <v xml:space="preserve"> </v>
      </c>
      <c r="S39" s="37">
        <f t="shared" si="22"/>
        <v>0.17360496056171823</v>
      </c>
      <c r="T39" s="37" t="str">
        <f t="shared" si="23"/>
        <v/>
      </c>
      <c r="U39" s="37" t="str">
        <f t="shared" si="2"/>
        <v/>
      </c>
      <c r="V39" s="37" t="str">
        <f t="shared" si="3"/>
        <v/>
      </c>
      <c r="W39" s="37">
        <f t="shared" si="4"/>
        <v>0.25006409906977534</v>
      </c>
      <c r="X39" s="37" t="str">
        <f t="shared" si="5"/>
        <v/>
      </c>
      <c r="Y39" s="1" t="str">
        <f t="shared" si="6"/>
        <v xml:space="preserve"> </v>
      </c>
      <c r="Z39" s="1" t="str">
        <f t="shared" si="7"/>
        <v xml:space="preserve"> </v>
      </c>
      <c r="AA39" s="1">
        <f t="shared" si="8"/>
        <v>12</v>
      </c>
      <c r="AB39" s="1" t="str">
        <f t="shared" si="9"/>
        <v xml:space="preserve"> </v>
      </c>
      <c r="AC39" s="1">
        <f t="shared" si="10"/>
        <v>46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>
        <f t="shared" si="14"/>
        <v>7.1567759083030822</v>
      </c>
      <c r="AH39" s="38" t="str">
        <f t="shared" si="15"/>
        <v xml:space="preserve"> </v>
      </c>
      <c r="AI39" s="1">
        <f t="shared" si="16"/>
        <v>11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49</v>
      </c>
      <c r="AP39" t="s">
        <v>1028</v>
      </c>
      <c r="AQ39" s="22">
        <v>-35.813801589671712</v>
      </c>
      <c r="AR39" s="21">
        <v>-25.006409906977535</v>
      </c>
      <c r="AS39">
        <v>17.360496014171822</v>
      </c>
      <c r="AT39">
        <v>35.813801589671712</v>
      </c>
      <c r="AU39">
        <v>25.006409906977535</v>
      </c>
      <c r="AV39" t="s">
        <v>1061</v>
      </c>
    </row>
    <row r="40" spans="1:48" x14ac:dyDescent="0.25">
      <c r="A40" s="14">
        <v>4.3000000000000022E-10</v>
      </c>
      <c r="B40" t="s">
        <v>29</v>
      </c>
      <c r="C40" s="4">
        <v>22</v>
      </c>
      <c r="D40" s="4">
        <v>1</v>
      </c>
      <c r="E40" s="4">
        <v>3</v>
      </c>
      <c r="F40" s="4">
        <v>26</v>
      </c>
      <c r="G40" s="4">
        <v>9.7350006103515625</v>
      </c>
      <c r="H40" s="4">
        <v>8.8800000000000008</v>
      </c>
      <c r="I40" s="34">
        <v>6987.1482293742338</v>
      </c>
      <c r="J40" s="35">
        <v>5.2327637006482028</v>
      </c>
      <c r="K40" s="35">
        <v>4.1111111111111116</v>
      </c>
      <c r="L40" s="35" t="s">
        <v>1019</v>
      </c>
      <c r="M40" s="35" t="s">
        <v>1019</v>
      </c>
      <c r="N40" s="4">
        <v>1.61</v>
      </c>
      <c r="O40" s="4" t="s">
        <v>140</v>
      </c>
      <c r="P40" s="35">
        <v>4.5045045045045038</v>
      </c>
      <c r="Q40" s="36">
        <f t="shared" si="0"/>
        <v>84.615384615814619</v>
      </c>
      <c r="R40" s="36" t="str">
        <f t="shared" si="1"/>
        <v xml:space="preserve"> </v>
      </c>
      <c r="S40" s="37" t="str">
        <f t="shared" si="22"/>
        <v/>
      </c>
      <c r="T40" s="37" t="str">
        <f t="shared" si="23"/>
        <v/>
      </c>
      <c r="U40" s="37" t="str">
        <f t="shared" si="2"/>
        <v/>
      </c>
      <c r="V40" s="37" t="str">
        <f t="shared" si="3"/>
        <v/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 t="str">
        <f t="shared" si="10"/>
        <v xml:space="preserve"> </v>
      </c>
      <c r="AD40" s="1" t="str">
        <f t="shared" si="11"/>
        <v xml:space="preserve"> </v>
      </c>
      <c r="AE40" s="1">
        <f t="shared" si="12"/>
        <v>15</v>
      </c>
      <c r="AF40" s="1" t="str">
        <f t="shared" si="13"/>
        <v xml:space="preserve"> </v>
      </c>
      <c r="AG40" s="38">
        <f t="shared" si="14"/>
        <v>4.5045045049345038</v>
      </c>
      <c r="AH40" s="38" t="str">
        <f t="shared" si="15"/>
        <v xml:space="preserve"> </v>
      </c>
      <c r="AI40" s="1">
        <f t="shared" si="16"/>
        <v>22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29</v>
      </c>
      <c r="AP40" t="s">
        <v>1026</v>
      </c>
      <c r="AQ40" s="22">
        <v>18.243297389733737</v>
      </c>
      <c r="AR40" s="21" t="e">
        <v>#VALUE!</v>
      </c>
      <c r="AS40">
        <v>9.6283852517067725</v>
      </c>
      <c r="AT40">
        <v>-18.243297389733737</v>
      </c>
      <c r="AU40" t="e">
        <v>#VALUE!</v>
      </c>
      <c r="AV40" t="s">
        <v>1062</v>
      </c>
    </row>
    <row r="41" spans="1:48" x14ac:dyDescent="0.25">
      <c r="A41" s="14">
        <v>4.4000000000000024E-10</v>
      </c>
      <c r="B41" t="s">
        <v>953</v>
      </c>
      <c r="C41" s="4">
        <v>0</v>
      </c>
      <c r="D41" s="4">
        <v>0</v>
      </c>
      <c r="E41" s="4">
        <v>0</v>
      </c>
      <c r="F41" s="4">
        <v>0</v>
      </c>
      <c r="G41" s="4" t="s">
        <v>140</v>
      </c>
      <c r="H41" s="4">
        <v>1.86</v>
      </c>
      <c r="I41" s="34">
        <v>41.39682995357051</v>
      </c>
      <c r="J41" s="35" t="s">
        <v>1019</v>
      </c>
      <c r="K41" s="35" t="s">
        <v>1019</v>
      </c>
      <c r="L41" s="35" t="s">
        <v>1019</v>
      </c>
      <c r="M41" s="35" t="s">
        <v>1019</v>
      </c>
      <c r="N41" s="4" t="s">
        <v>140</v>
      </c>
      <c r="O41" s="4" t="s">
        <v>140</v>
      </c>
      <c r="P41" s="35" t="s">
        <v>145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953</v>
      </c>
      <c r="AP41" t="s">
        <v>1024</v>
      </c>
      <c r="AQ41" s="22" t="e">
        <v>#VALUE!</v>
      </c>
      <c r="AR41" s="21" t="e">
        <v>#VALUE!</v>
      </c>
      <c r="AS41" t="s">
        <v>145</v>
      </c>
      <c r="AT41" t="e">
        <v>#VALUE!</v>
      </c>
      <c r="AU41" t="e">
        <v>#VALUE!</v>
      </c>
      <c r="AV41" t="s">
        <v>1063</v>
      </c>
    </row>
    <row r="42" spans="1:48" x14ac:dyDescent="0.25">
      <c r="A42" s="14">
        <v>4.5000000000000026E-10</v>
      </c>
      <c r="B42" t="s">
        <v>954</v>
      </c>
      <c r="C42" s="4">
        <v>0</v>
      </c>
      <c r="D42" s="4">
        <v>0</v>
      </c>
      <c r="E42" s="4">
        <v>0</v>
      </c>
      <c r="F42" s="4">
        <v>0</v>
      </c>
      <c r="G42" s="4" t="s">
        <v>140</v>
      </c>
      <c r="H42" s="4">
        <v>3.3</v>
      </c>
      <c r="I42" s="34">
        <v>34.19130057572027</v>
      </c>
      <c r="J42" s="35" t="s">
        <v>1019</v>
      </c>
      <c r="K42" s="35" t="s">
        <v>1019</v>
      </c>
      <c r="L42" s="35" t="s">
        <v>1019</v>
      </c>
      <c r="M42" s="35" t="s">
        <v>1019</v>
      </c>
      <c r="N42" s="4" t="s">
        <v>140</v>
      </c>
      <c r="O42" s="4" t="s">
        <v>140</v>
      </c>
      <c r="P42" s="35" t="s">
        <v>145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954</v>
      </c>
      <c r="AP42" t="s">
        <v>1024</v>
      </c>
      <c r="AQ42" s="22" t="e">
        <v>#VALUE!</v>
      </c>
      <c r="AR42" s="21" t="e">
        <v>#VALUE!</v>
      </c>
      <c r="AS42" t="s">
        <v>145</v>
      </c>
      <c r="AT42" t="e">
        <v>#VALUE!</v>
      </c>
      <c r="AU42" t="e">
        <v>#VALUE!</v>
      </c>
      <c r="AV42" t="s">
        <v>1064</v>
      </c>
    </row>
    <row r="43" spans="1:48" x14ac:dyDescent="0.25">
      <c r="A43" s="14">
        <v>4.6000000000000027E-10</v>
      </c>
      <c r="B43" t="s">
        <v>82</v>
      </c>
      <c r="C43" s="4">
        <v>0</v>
      </c>
      <c r="D43" s="4">
        <v>0</v>
      </c>
      <c r="E43" s="4">
        <v>0</v>
      </c>
      <c r="F43" s="4">
        <v>0</v>
      </c>
      <c r="G43" s="4" t="s">
        <v>140</v>
      </c>
      <c r="H43" s="4">
        <v>3.37</v>
      </c>
      <c r="I43" s="34">
        <v>205.74842376314174</v>
      </c>
      <c r="J43" s="35" t="s">
        <v>1019</v>
      </c>
      <c r="K43" s="35" t="s">
        <v>1019</v>
      </c>
      <c r="L43" s="35" t="s">
        <v>1019</v>
      </c>
      <c r="M43" s="35" t="s">
        <v>1019</v>
      </c>
      <c r="N43" s="4" t="s">
        <v>140</v>
      </c>
      <c r="O43" s="4" t="s">
        <v>140</v>
      </c>
      <c r="P43" s="35" t="s">
        <v>145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2"/>
        <v xml:space="preserve"> </v>
      </c>
      <c r="T43" s="37" t="str">
        <f t="shared" si="23"/>
        <v xml:space="preserve"> </v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 t="str">
        <f t="shared" si="11"/>
        <v xml:space="preserve"> </v>
      </c>
      <c r="AE43" s="1" t="str">
        <f t="shared" si="12"/>
        <v xml:space="preserve"> 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82</v>
      </c>
      <c r="AP43" t="s">
        <v>1026</v>
      </c>
      <c r="AQ43" s="22" t="e">
        <v>#VALUE!</v>
      </c>
      <c r="AR43" s="21" t="e">
        <v>#VALUE!</v>
      </c>
      <c r="AS43" t="s">
        <v>145</v>
      </c>
      <c r="AT43" t="e">
        <v>#VALUE!</v>
      </c>
      <c r="AU43" t="e">
        <v>#VALUE!</v>
      </c>
      <c r="AV43" t="s">
        <v>1065</v>
      </c>
    </row>
    <row r="44" spans="1:48" x14ac:dyDescent="0.25">
      <c r="A44" s="14">
        <v>4.7000000000000024E-10</v>
      </c>
      <c r="B44" t="s">
        <v>84</v>
      </c>
      <c r="C44" s="4">
        <v>0</v>
      </c>
      <c r="D44" s="4">
        <v>0</v>
      </c>
      <c r="E44" s="4">
        <v>0</v>
      </c>
      <c r="F44" s="4">
        <v>0</v>
      </c>
      <c r="G44" s="4" t="s">
        <v>140</v>
      </c>
      <c r="H44" s="4">
        <v>11.36</v>
      </c>
      <c r="I44" s="34">
        <v>38.307916933248691</v>
      </c>
      <c r="J44" s="35" t="s">
        <v>1019</v>
      </c>
      <c r="K44" s="35" t="s">
        <v>1019</v>
      </c>
      <c r="L44" s="35" t="s">
        <v>1019</v>
      </c>
      <c r="M44" s="35" t="s">
        <v>1019</v>
      </c>
      <c r="N44" s="4" t="s">
        <v>140</v>
      </c>
      <c r="O44" s="4" t="s">
        <v>140</v>
      </c>
      <c r="P44" s="35" t="s">
        <v>145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84</v>
      </c>
      <c r="AP44" t="s">
        <v>1022</v>
      </c>
      <c r="AQ44" s="22" t="e">
        <v>#VALUE!</v>
      </c>
      <c r="AR44" s="21" t="e">
        <v>#VALUE!</v>
      </c>
      <c r="AS44" t="s">
        <v>145</v>
      </c>
      <c r="AT44" t="e">
        <v>#VALUE!</v>
      </c>
      <c r="AU44" t="e">
        <v>#VALUE!</v>
      </c>
      <c r="AV44" t="s">
        <v>1066</v>
      </c>
    </row>
    <row r="45" spans="1:48" x14ac:dyDescent="0.25">
      <c r="A45" s="14">
        <v>4.800000000000002E-10</v>
      </c>
      <c r="B45" t="s">
        <v>93</v>
      </c>
      <c r="C45" s="4">
        <v>0</v>
      </c>
      <c r="D45" s="4">
        <v>0</v>
      </c>
      <c r="E45" s="4">
        <v>0</v>
      </c>
      <c r="F45" s="4">
        <v>0</v>
      </c>
      <c r="G45" s="4" t="s">
        <v>140</v>
      </c>
      <c r="H45" s="4">
        <v>3.55</v>
      </c>
      <c r="I45" s="34">
        <v>179.56836062460326</v>
      </c>
      <c r="J45" s="35" t="s">
        <v>1019</v>
      </c>
      <c r="K45" s="35" t="s">
        <v>1019</v>
      </c>
      <c r="L45" s="35" t="s">
        <v>1019</v>
      </c>
      <c r="M45" s="35" t="s">
        <v>1019</v>
      </c>
      <c r="N45" s="4" t="s">
        <v>140</v>
      </c>
      <c r="O45" s="4" t="s">
        <v>140</v>
      </c>
      <c r="P45" s="35" t="s">
        <v>145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 xml:space="preserve"> </v>
      </c>
      <c r="T45" s="37" t="str">
        <f t="shared" si="23"/>
        <v xml:space="preserve"> 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 t="str">
        <f t="shared" si="11"/>
        <v xml:space="preserve"> 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93</v>
      </c>
      <c r="AP45" t="s">
        <v>1028</v>
      </c>
      <c r="AQ45" s="22" t="e">
        <v>#VALUE!</v>
      </c>
      <c r="AR45" s="21" t="e">
        <v>#VALUE!</v>
      </c>
      <c r="AS45" t="s">
        <v>145</v>
      </c>
      <c r="AT45" t="e">
        <v>#VALUE!</v>
      </c>
      <c r="AU45" t="e">
        <v>#VALUE!</v>
      </c>
      <c r="AV45" t="s">
        <v>1067</v>
      </c>
    </row>
    <row r="46" spans="1:48" x14ac:dyDescent="0.25">
      <c r="A46" s="14">
        <v>4.9000000000000017E-10</v>
      </c>
      <c r="B46" t="s">
        <v>83</v>
      </c>
      <c r="C46" s="4">
        <v>1</v>
      </c>
      <c r="D46" s="4">
        <v>0</v>
      </c>
      <c r="E46" s="4">
        <v>0</v>
      </c>
      <c r="F46" s="4">
        <v>1</v>
      </c>
      <c r="G46" s="4">
        <v>7.619999885559082</v>
      </c>
      <c r="H46" s="4">
        <v>2.94</v>
      </c>
      <c r="I46" s="34">
        <v>212.05365403337345</v>
      </c>
      <c r="J46" s="35" t="s">
        <v>1019</v>
      </c>
      <c r="K46" s="35" t="s">
        <v>1019</v>
      </c>
      <c r="L46" s="35" t="s">
        <v>1019</v>
      </c>
      <c r="M46" s="35" t="s">
        <v>1019</v>
      </c>
      <c r="N46" s="4" t="s">
        <v>140</v>
      </c>
      <c r="O46" s="4" t="s">
        <v>140</v>
      </c>
      <c r="P46" s="35" t="s">
        <v>145</v>
      </c>
      <c r="Q46" s="36">
        <f t="shared" si="0"/>
        <v>100.00000000049</v>
      </c>
      <c r="R46" s="36" t="str">
        <f t="shared" si="1"/>
        <v xml:space="preserve"> </v>
      </c>
      <c r="S46" s="37">
        <f t="shared" si="22"/>
        <v>1.5918366962583952</v>
      </c>
      <c r="T46" s="37" t="str">
        <f t="shared" si="23"/>
        <v/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>
        <f t="shared" si="10"/>
        <v>2</v>
      </c>
      <c r="AD46" s="1" t="str">
        <f t="shared" si="11"/>
        <v xml:space="preserve"> </v>
      </c>
      <c r="AE46" s="1">
        <f t="shared" si="12"/>
        <v>7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83</v>
      </c>
      <c r="AP46" t="s">
        <v>1026</v>
      </c>
      <c r="AQ46" s="22" t="e">
        <v>#VALUE!</v>
      </c>
      <c r="AR46" s="21" t="e">
        <v>#VALUE!</v>
      </c>
      <c r="AS46">
        <v>159.18366957683952</v>
      </c>
      <c r="AT46" t="e">
        <v>#VALUE!</v>
      </c>
      <c r="AU46" t="e">
        <v>#VALUE!</v>
      </c>
      <c r="AV46" t="s">
        <v>1068</v>
      </c>
    </row>
    <row r="47" spans="1:48" x14ac:dyDescent="0.25">
      <c r="A47" s="14">
        <v>5.0000000000000013E-10</v>
      </c>
      <c r="B47" t="s">
        <v>100</v>
      </c>
      <c r="C47" s="4">
        <v>1</v>
      </c>
      <c r="D47" s="4">
        <v>0</v>
      </c>
      <c r="E47" s="4">
        <v>0</v>
      </c>
      <c r="F47" s="4">
        <v>1</v>
      </c>
      <c r="G47" s="4" t="s">
        <v>140</v>
      </c>
      <c r="H47" s="4">
        <v>0.81</v>
      </c>
      <c r="I47" s="34">
        <v>68.286559674144897</v>
      </c>
      <c r="J47" s="35">
        <v>4.5000000000000009</v>
      </c>
      <c r="K47" s="35">
        <v>3.6818181818181821</v>
      </c>
      <c r="L47" s="35" t="s">
        <v>1019</v>
      </c>
      <c r="M47" s="35" t="s">
        <v>1019</v>
      </c>
      <c r="N47" s="4">
        <v>0.23</v>
      </c>
      <c r="O47" s="4">
        <v>48.590329999741577</v>
      </c>
      <c r="P47" s="35" t="s">
        <v>145</v>
      </c>
      <c r="Q47" s="36">
        <f t="shared" si="0"/>
        <v>100.00000000049999</v>
      </c>
      <c r="R47" s="36" t="str">
        <f t="shared" si="1"/>
        <v xml:space="preserve"> </v>
      </c>
      <c r="S47" s="37" t="str">
        <f t="shared" si="22"/>
        <v xml:space="preserve"> </v>
      </c>
      <c r="T47" s="37" t="str">
        <f t="shared" si="23"/>
        <v xml:space="preserve"> </v>
      </c>
      <c r="U47" s="37" t="str">
        <f t="shared" si="2"/>
        <v/>
      </c>
      <c r="V47" s="37" t="str">
        <f t="shared" si="3"/>
        <v/>
      </c>
      <c r="W47" s="37" t="str">
        <f t="shared" si="4"/>
        <v xml:space="preserve"> </v>
      </c>
      <c r="X47" s="37" t="str">
        <f t="shared" si="5"/>
        <v xml:space="preserve"> </v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 t="str">
        <f t="shared" si="10"/>
        <v xml:space="preserve"> </v>
      </c>
      <c r="AD47" s="1" t="str">
        <f t="shared" si="11"/>
        <v xml:space="preserve"> </v>
      </c>
      <c r="AE47" s="1">
        <f t="shared" si="12"/>
        <v>6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100</v>
      </c>
      <c r="AP47" t="s">
        <v>1026</v>
      </c>
      <c r="AQ47" s="22">
        <v>29.691997805934854</v>
      </c>
      <c r="AR47" s="21" t="e">
        <v>#VALUE!</v>
      </c>
      <c r="AS47" t="s">
        <v>145</v>
      </c>
      <c r="AT47">
        <v>-29.691997805934854</v>
      </c>
      <c r="AU47" t="e">
        <v>#VALUE!</v>
      </c>
      <c r="AV47" t="s">
        <v>1069</v>
      </c>
    </row>
    <row r="48" spans="1:48" x14ac:dyDescent="0.25">
      <c r="A48" s="14">
        <v>5.100000000000001E-10</v>
      </c>
      <c r="B48" t="s">
        <v>89</v>
      </c>
      <c r="C48" s="4">
        <v>0</v>
      </c>
      <c r="D48" s="4">
        <v>0</v>
      </c>
      <c r="E48" s="4">
        <v>0</v>
      </c>
      <c r="F48" s="4">
        <v>0</v>
      </c>
      <c r="G48" s="4" t="s">
        <v>140</v>
      </c>
      <c r="H48" s="4">
        <v>1.28</v>
      </c>
      <c r="I48" s="34">
        <v>129.49155019689701</v>
      </c>
      <c r="J48" s="35" t="s">
        <v>1019</v>
      </c>
      <c r="K48" s="35" t="s">
        <v>1019</v>
      </c>
      <c r="L48" s="35" t="s">
        <v>1019</v>
      </c>
      <c r="M48" s="35" t="s">
        <v>1019</v>
      </c>
      <c r="N48" s="4" t="s">
        <v>140</v>
      </c>
      <c r="O48" s="4" t="s">
        <v>140</v>
      </c>
      <c r="P48" s="35" t="s">
        <v>145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89</v>
      </c>
      <c r="AP48" t="s">
        <v>1041</v>
      </c>
      <c r="AQ48" s="22" t="e">
        <v>#VALUE!</v>
      </c>
      <c r="AR48" s="21" t="e">
        <v>#VALUE!</v>
      </c>
      <c r="AS48" t="s">
        <v>145</v>
      </c>
      <c r="AT48" t="e">
        <v>#VALUE!</v>
      </c>
      <c r="AU48" t="e">
        <v>#VALUE!</v>
      </c>
      <c r="AV48" t="s">
        <v>1070</v>
      </c>
    </row>
    <row r="49" spans="1:48" x14ac:dyDescent="0.25">
      <c r="A49" s="14">
        <v>5.2000000000000007E-10</v>
      </c>
      <c r="B49" t="s">
        <v>85</v>
      </c>
      <c r="C49" s="4">
        <v>0</v>
      </c>
      <c r="D49" s="4">
        <v>0</v>
      </c>
      <c r="E49" s="4">
        <v>7</v>
      </c>
      <c r="F49" s="4">
        <v>7</v>
      </c>
      <c r="G49" s="4">
        <v>4.1750001907348633</v>
      </c>
      <c r="H49" s="4">
        <v>2.91</v>
      </c>
      <c r="I49" s="34">
        <v>182.08625187843182</v>
      </c>
      <c r="J49" s="35">
        <v>32.333333333333336</v>
      </c>
      <c r="K49" s="35">
        <v>0.83142857142857152</v>
      </c>
      <c r="L49" s="35">
        <v>3.9369871668311944</v>
      </c>
      <c r="M49" s="35" t="s">
        <v>1019</v>
      </c>
      <c r="N49" s="4">
        <v>-0.185</v>
      </c>
      <c r="O49" s="4" t="s">
        <v>140</v>
      </c>
      <c r="P49" s="35" t="s">
        <v>145</v>
      </c>
      <c r="Q49" s="36" t="str">
        <f t="shared" si="0"/>
        <v xml:space="preserve"> </v>
      </c>
      <c r="R49" s="36" t="str">
        <f t="shared" si="1"/>
        <v xml:space="preserve"> </v>
      </c>
      <c r="S49" s="37">
        <f t="shared" si="22"/>
        <v>0.43470796984469512</v>
      </c>
      <c r="T49" s="37" t="str">
        <f t="shared" si="23"/>
        <v/>
      </c>
      <c r="U49" s="37">
        <f t="shared" si="2"/>
        <v>4.0517601576476432</v>
      </c>
      <c r="V49" s="37" t="str">
        <f t="shared" si="3"/>
        <v/>
      </c>
      <c r="W49" s="37" t="str">
        <f t="shared" si="4"/>
        <v/>
      </c>
      <c r="X49" s="37">
        <f t="shared" si="5"/>
        <v>-0.24275008584516788</v>
      </c>
      <c r="Y49" s="1">
        <f t="shared" si="6"/>
        <v>2</v>
      </c>
      <c r="Z49" s="1" t="str">
        <f t="shared" si="7"/>
        <v xml:space="preserve"> </v>
      </c>
      <c r="AA49" s="1" t="str">
        <f t="shared" si="8"/>
        <v xml:space="preserve"> </v>
      </c>
      <c r="AB49" s="1">
        <f t="shared" si="9"/>
        <v>8</v>
      </c>
      <c r="AC49" s="1">
        <f t="shared" si="10"/>
        <v>22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85</v>
      </c>
      <c r="AP49" t="s">
        <v>1022</v>
      </c>
      <c r="AQ49" s="22">
        <v>-405.17601576476432</v>
      </c>
      <c r="AR49" s="21">
        <v>24.27500858451679</v>
      </c>
      <c r="AS49">
        <v>43.470796932469511</v>
      </c>
      <c r="AT49">
        <v>405.17601576476432</v>
      </c>
      <c r="AU49">
        <v>-24.27500858451679</v>
      </c>
      <c r="AV49" t="s">
        <v>1071</v>
      </c>
    </row>
    <row r="50" spans="1:48" x14ac:dyDescent="0.25">
      <c r="A50" s="14">
        <v>5.3000000000000003E-10</v>
      </c>
      <c r="B50" t="s">
        <v>38</v>
      </c>
      <c r="C50" s="4">
        <v>5</v>
      </c>
      <c r="D50" s="4">
        <v>1</v>
      </c>
      <c r="E50" s="4">
        <v>19</v>
      </c>
      <c r="F50" s="4">
        <v>25</v>
      </c>
      <c r="G50" s="4">
        <v>8.3400001525878906</v>
      </c>
      <c r="H50" s="4">
        <v>7.8</v>
      </c>
      <c r="I50" s="34">
        <v>1826.5952176211599</v>
      </c>
      <c r="J50" s="35">
        <v>3.3664220975399219</v>
      </c>
      <c r="K50" s="35">
        <v>2.3904382470119523</v>
      </c>
      <c r="L50" s="35" t="s">
        <v>1019</v>
      </c>
      <c r="M50" s="35" t="s">
        <v>1019</v>
      </c>
      <c r="N50" s="4">
        <v>2.1</v>
      </c>
      <c r="O50" s="4" t="s">
        <v>140</v>
      </c>
      <c r="P50" s="35">
        <v>1.2820512820512822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2"/>
        <v/>
      </c>
      <c r="T50" s="37" t="str">
        <f t="shared" si="23"/>
        <v/>
      </c>
      <c r="U50" s="37" t="str">
        <f t="shared" si="2"/>
        <v/>
      </c>
      <c r="V50" s="37" t="str">
        <f t="shared" si="3"/>
        <v/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 t="str">
        <f t="shared" si="7"/>
        <v xml:space="preserve"> </v>
      </c>
      <c r="AA50" s="1" t="str">
        <f t="shared" si="8"/>
        <v xml:space="preserve"> </v>
      </c>
      <c r="AB50" s="1" t="str">
        <f t="shared" si="9"/>
        <v xml:space="preserve"> </v>
      </c>
      <c r="AC50" s="1" t="str">
        <f t="shared" si="10"/>
        <v xml:space="preserve"> 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38</v>
      </c>
      <c r="AP50" t="s">
        <v>1026</v>
      </c>
      <c r="AQ50" s="22">
        <v>47.403019506669743</v>
      </c>
      <c r="AR50" s="21" t="e">
        <v>#VALUE!</v>
      </c>
      <c r="AS50">
        <v>6.9230788793319231</v>
      </c>
      <c r="AT50">
        <v>-47.403019506669743</v>
      </c>
      <c r="AU50" t="e">
        <v>#VALUE!</v>
      </c>
      <c r="AV50" t="s">
        <v>1072</v>
      </c>
    </row>
    <row r="51" spans="1:48" x14ac:dyDescent="0.25">
      <c r="A51" s="14">
        <v>5.4E-10</v>
      </c>
      <c r="B51" t="s">
        <v>955</v>
      </c>
      <c r="C51" s="4">
        <v>1</v>
      </c>
      <c r="D51" s="4">
        <v>0</v>
      </c>
      <c r="E51" s="4">
        <v>1</v>
      </c>
      <c r="F51" s="4">
        <v>2</v>
      </c>
      <c r="G51" s="4">
        <v>14.630000114440918</v>
      </c>
      <c r="H51" s="4">
        <v>9.83</v>
      </c>
      <c r="I51" s="34">
        <v>139.69699773346102</v>
      </c>
      <c r="J51" s="35" t="s">
        <v>1019</v>
      </c>
      <c r="K51" s="35" t="s">
        <v>1019</v>
      </c>
      <c r="L51" s="35">
        <v>4.6119561403508778</v>
      </c>
      <c r="M51" s="35">
        <v>4.2061039999999998</v>
      </c>
      <c r="N51" s="4" t="s">
        <v>140</v>
      </c>
      <c r="O51" s="4" t="s">
        <v>140</v>
      </c>
      <c r="P51" s="35" t="s">
        <v>145</v>
      </c>
      <c r="Q51" s="36" t="str">
        <f t="shared" si="0"/>
        <v xml:space="preserve"> </v>
      </c>
      <c r="R51" s="36" t="str">
        <f t="shared" si="1"/>
        <v xml:space="preserve"> </v>
      </c>
      <c r="S51" s="37">
        <f t="shared" si="22"/>
        <v>0.48830113120540369</v>
      </c>
      <c r="T51" s="37" t="str">
        <f t="shared" si="23"/>
        <v/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/>
      </c>
      <c r="X51" s="37">
        <f t="shared" si="5"/>
        <v>-0.11292487291048969</v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>
        <f t="shared" si="9"/>
        <v>21</v>
      </c>
      <c r="AC51" s="1">
        <f t="shared" si="10"/>
        <v>16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955</v>
      </c>
      <c r="AP51" t="s">
        <v>1022</v>
      </c>
      <c r="AQ51" s="22" t="e">
        <v>#VALUE!</v>
      </c>
      <c r="AR51" s="21">
        <v>11.292487291048969</v>
      </c>
      <c r="AS51">
        <v>48.83011306654037</v>
      </c>
      <c r="AT51" t="e">
        <v>#VALUE!</v>
      </c>
      <c r="AU51">
        <v>-11.292487291048969</v>
      </c>
      <c r="AV51" t="s">
        <v>1073</v>
      </c>
    </row>
    <row r="52" spans="1:48" x14ac:dyDescent="0.25">
      <c r="A52" s="14">
        <v>5.4999999999999996E-10</v>
      </c>
      <c r="B52" t="s">
        <v>956</v>
      </c>
      <c r="C52" s="4">
        <v>0</v>
      </c>
      <c r="D52" s="4">
        <v>0</v>
      </c>
      <c r="E52" s="4">
        <v>0</v>
      </c>
      <c r="F52" s="4">
        <v>0</v>
      </c>
      <c r="G52" s="4" t="s">
        <v>140</v>
      </c>
      <c r="H52" s="4">
        <v>0.95</v>
      </c>
      <c r="I52" s="34">
        <v>105.36175901437336</v>
      </c>
      <c r="J52" s="35" t="s">
        <v>1019</v>
      </c>
      <c r="K52" s="35" t="s">
        <v>1019</v>
      </c>
      <c r="L52" s="35" t="s">
        <v>1019</v>
      </c>
      <c r="M52" s="35" t="s">
        <v>1019</v>
      </c>
      <c r="N52" s="4" t="s">
        <v>140</v>
      </c>
      <c r="O52" s="4" t="s">
        <v>140</v>
      </c>
      <c r="P52" s="35" t="s">
        <v>145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956</v>
      </c>
      <c r="AP52" t="s">
        <v>1041</v>
      </c>
      <c r="AQ52" s="22" t="e">
        <v>#VALUE!</v>
      </c>
      <c r="AR52" s="21" t="e">
        <v>#VALUE!</v>
      </c>
      <c r="AS52" t="s">
        <v>145</v>
      </c>
      <c r="AT52" t="e">
        <v>#VALUE!</v>
      </c>
      <c r="AU52" t="e">
        <v>#VALUE!</v>
      </c>
      <c r="AV52" t="s">
        <v>1074</v>
      </c>
    </row>
    <row r="53" spans="1:48" x14ac:dyDescent="0.25">
      <c r="A53" s="14">
        <v>5.5999999999999993E-10</v>
      </c>
      <c r="B53" t="s">
        <v>96</v>
      </c>
      <c r="C53" s="4">
        <v>0</v>
      </c>
      <c r="D53" s="4">
        <v>0</v>
      </c>
      <c r="E53" s="4">
        <v>0</v>
      </c>
      <c r="F53" s="4">
        <v>0</v>
      </c>
      <c r="G53" s="4" t="s">
        <v>140</v>
      </c>
      <c r="H53" s="4">
        <v>5.6</v>
      </c>
      <c r="I53" s="34">
        <v>902.24436595523139</v>
      </c>
      <c r="J53" s="35" t="s">
        <v>1019</v>
      </c>
      <c r="K53" s="35" t="s">
        <v>1019</v>
      </c>
      <c r="L53" s="35" t="s">
        <v>1019</v>
      </c>
      <c r="M53" s="35" t="s">
        <v>1019</v>
      </c>
      <c r="N53" s="4" t="s">
        <v>140</v>
      </c>
      <c r="O53" s="4" t="s">
        <v>140</v>
      </c>
      <c r="P53" s="35" t="s">
        <v>145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 xml:space="preserve"> </v>
      </c>
      <c r="T53" s="37" t="str">
        <f t="shared" si="23"/>
        <v xml:space="preserve"> </v>
      </c>
      <c r="U53" s="37" t="str">
        <f t="shared" si="2"/>
        <v xml:space="preserve"> </v>
      </c>
      <c r="V53" s="37" t="str">
        <f t="shared" si="3"/>
        <v xml:space="preserve"> </v>
      </c>
      <c r="W53" s="37" t="str">
        <f t="shared" si="4"/>
        <v xml:space="preserve"> </v>
      </c>
      <c r="X53" s="37" t="str">
        <f t="shared" si="5"/>
        <v xml:space="preserve"> </v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96</v>
      </c>
      <c r="AP53" t="s">
        <v>1026</v>
      </c>
      <c r="AQ53" s="22" t="e">
        <v>#VALUE!</v>
      </c>
      <c r="AR53" s="21" t="e">
        <v>#VALUE!</v>
      </c>
      <c r="AS53" t="s">
        <v>145</v>
      </c>
      <c r="AT53" t="e">
        <v>#VALUE!</v>
      </c>
      <c r="AU53" t="e">
        <v>#VALUE!</v>
      </c>
      <c r="AV53" t="s">
        <v>1075</v>
      </c>
    </row>
    <row r="54" spans="1:48" x14ac:dyDescent="0.25">
      <c r="A54" s="14">
        <v>5.6999999999999989E-10</v>
      </c>
      <c r="B54" t="s">
        <v>957</v>
      </c>
      <c r="C54" s="4">
        <v>0</v>
      </c>
      <c r="D54" s="4">
        <v>0</v>
      </c>
      <c r="E54" s="4">
        <v>0</v>
      </c>
      <c r="F54" s="4">
        <v>0</v>
      </c>
      <c r="G54" s="4" t="s">
        <v>140</v>
      </c>
      <c r="H54" s="4">
        <v>0.71</v>
      </c>
      <c r="I54" s="34">
        <v>72.305625642473743</v>
      </c>
      <c r="J54" s="35" t="s">
        <v>1019</v>
      </c>
      <c r="K54" s="35" t="s">
        <v>1019</v>
      </c>
      <c r="L54" s="35" t="s">
        <v>1019</v>
      </c>
      <c r="M54" s="35" t="s">
        <v>1019</v>
      </c>
      <c r="N54" s="4" t="s">
        <v>140</v>
      </c>
      <c r="O54" s="4" t="s">
        <v>140</v>
      </c>
      <c r="P54" s="35" t="s">
        <v>145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957</v>
      </c>
      <c r="AP54" t="s">
        <v>1028</v>
      </c>
      <c r="AQ54" s="22" t="e">
        <v>#VALUE!</v>
      </c>
      <c r="AR54" s="21" t="e">
        <v>#VALUE!</v>
      </c>
      <c r="AS54" t="s">
        <v>145</v>
      </c>
      <c r="AT54" t="e">
        <v>#VALUE!</v>
      </c>
      <c r="AU54" t="e">
        <v>#VALUE!</v>
      </c>
      <c r="AV54" t="s">
        <v>1076</v>
      </c>
    </row>
    <row r="55" spans="1:48" x14ac:dyDescent="0.25">
      <c r="A55" s="14">
        <v>5.7999999999999986E-10</v>
      </c>
      <c r="B55" t="s">
        <v>81</v>
      </c>
      <c r="C55" s="4">
        <v>0</v>
      </c>
      <c r="D55" s="4">
        <v>0</v>
      </c>
      <c r="E55" s="4">
        <v>0</v>
      </c>
      <c r="F55" s="4">
        <v>0</v>
      </c>
      <c r="G55" s="4" t="s">
        <v>140</v>
      </c>
      <c r="H55" s="4">
        <v>0.32</v>
      </c>
      <c r="I55" s="34">
        <v>47.384315405383049</v>
      </c>
      <c r="J55" s="35" t="s">
        <v>1019</v>
      </c>
      <c r="K55" s="35" t="s">
        <v>1019</v>
      </c>
      <c r="L55" s="35" t="s">
        <v>1019</v>
      </c>
      <c r="M55" s="35" t="s">
        <v>1019</v>
      </c>
      <c r="N55" s="4" t="s">
        <v>140</v>
      </c>
      <c r="O55" s="4" t="s">
        <v>140</v>
      </c>
      <c r="P55" s="35" t="s">
        <v>145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2"/>
        <v xml:space="preserve"> </v>
      </c>
      <c r="T55" s="37" t="str">
        <f t="shared" si="23"/>
        <v xml:space="preserve"> </v>
      </c>
      <c r="U55" s="37" t="str">
        <f t="shared" si="2"/>
        <v xml:space="preserve"> </v>
      </c>
      <c r="V55" s="37" t="str">
        <f t="shared" si="3"/>
        <v xml:space="preserve"> 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 t="str">
        <f t="shared" si="7"/>
        <v xml:space="preserve"> </v>
      </c>
      <c r="AA55" s="1" t="str">
        <f t="shared" si="8"/>
        <v xml:space="preserve"> </v>
      </c>
      <c r="AB55" s="1" t="str">
        <f t="shared" si="9"/>
        <v xml:space="preserve"> </v>
      </c>
      <c r="AC55" s="1" t="str">
        <f t="shared" si="10"/>
        <v xml:space="preserve"> 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81</v>
      </c>
      <c r="AP55" t="s">
        <v>1024</v>
      </c>
      <c r="AQ55" s="22" t="e">
        <v>#VALUE!</v>
      </c>
      <c r="AR55" s="21" t="e">
        <v>#VALUE!</v>
      </c>
      <c r="AS55" t="s">
        <v>145</v>
      </c>
      <c r="AT55" t="e">
        <v>#VALUE!</v>
      </c>
      <c r="AU55" t="e">
        <v>#VALUE!</v>
      </c>
      <c r="AV55" t="s">
        <v>1077</v>
      </c>
    </row>
    <row r="56" spans="1:48" x14ac:dyDescent="0.25">
      <c r="A56" s="14">
        <v>5.8999999999999982E-10</v>
      </c>
      <c r="B56" t="s">
        <v>958</v>
      </c>
      <c r="C56" s="4">
        <v>0</v>
      </c>
      <c r="D56" s="4">
        <v>0</v>
      </c>
      <c r="E56" s="4">
        <v>0</v>
      </c>
      <c r="F56" s="4">
        <v>0</v>
      </c>
      <c r="G56" s="4" t="s">
        <v>140</v>
      </c>
      <c r="H56" s="4">
        <v>0.98</v>
      </c>
      <c r="I56" s="34">
        <v>25.703473216166476</v>
      </c>
      <c r="J56" s="35" t="s">
        <v>1019</v>
      </c>
      <c r="K56" s="35" t="s">
        <v>1019</v>
      </c>
      <c r="L56" s="35" t="s">
        <v>1019</v>
      </c>
      <c r="M56" s="35" t="s">
        <v>1019</v>
      </c>
      <c r="N56" s="4" t="s">
        <v>140</v>
      </c>
      <c r="O56" s="4" t="s">
        <v>140</v>
      </c>
      <c r="P56" s="35" t="s">
        <v>145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2"/>
        <v xml:space="preserve"> </v>
      </c>
      <c r="T56" s="37" t="str">
        <f t="shared" si="23"/>
        <v xml:space="preserve"> </v>
      </c>
      <c r="U56" s="37" t="str">
        <f t="shared" si="2"/>
        <v xml:space="preserve"> </v>
      </c>
      <c r="V56" s="37" t="str">
        <f t="shared" si="3"/>
        <v xml:space="preserve"> </v>
      </c>
      <c r="W56" s="37" t="str">
        <f t="shared" si="4"/>
        <v xml:space="preserve"> </v>
      </c>
      <c r="X56" s="37" t="str">
        <f t="shared" si="5"/>
        <v xml:space="preserve"> </v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 t="str">
        <f t="shared" si="10"/>
        <v xml:space="preserve"> 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958</v>
      </c>
      <c r="AP56" t="s">
        <v>1022</v>
      </c>
      <c r="AQ56" s="22" t="e">
        <v>#VALUE!</v>
      </c>
      <c r="AR56" s="21" t="e">
        <v>#VALUE!</v>
      </c>
      <c r="AS56" t="s">
        <v>145</v>
      </c>
      <c r="AT56" t="e">
        <v>#VALUE!</v>
      </c>
      <c r="AU56" t="e">
        <v>#VALUE!</v>
      </c>
      <c r="AV56" t="s">
        <v>1078</v>
      </c>
    </row>
    <row r="57" spans="1:48" x14ac:dyDescent="0.25">
      <c r="A57" s="14">
        <v>5.9999999999999979E-10</v>
      </c>
      <c r="B57" t="s">
        <v>70</v>
      </c>
      <c r="C57" s="4">
        <v>0</v>
      </c>
      <c r="D57" s="4">
        <v>0</v>
      </c>
      <c r="E57" s="4">
        <v>0</v>
      </c>
      <c r="F57" s="4">
        <v>0</v>
      </c>
      <c r="G57" s="4" t="s">
        <v>140</v>
      </c>
      <c r="H57" s="4">
        <v>5.67</v>
      </c>
      <c r="I57" s="34">
        <v>275.9534126381252</v>
      </c>
      <c r="J57" s="35" t="s">
        <v>1019</v>
      </c>
      <c r="K57" s="35" t="s">
        <v>1019</v>
      </c>
      <c r="L57" s="35" t="s">
        <v>1019</v>
      </c>
      <c r="M57" s="35" t="s">
        <v>1019</v>
      </c>
      <c r="N57" s="4" t="s">
        <v>140</v>
      </c>
      <c r="O57" s="4" t="s">
        <v>140</v>
      </c>
      <c r="P57" s="35" t="s">
        <v>145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70</v>
      </c>
      <c r="AP57" t="s">
        <v>1079</v>
      </c>
      <c r="AQ57" s="22" t="e">
        <v>#VALUE!</v>
      </c>
      <c r="AR57" s="21" t="e">
        <v>#VALUE!</v>
      </c>
      <c r="AS57" t="s">
        <v>145</v>
      </c>
      <c r="AT57" t="e">
        <v>#VALUE!</v>
      </c>
      <c r="AU57" t="e">
        <v>#VALUE!</v>
      </c>
      <c r="AV57" t="s">
        <v>1080</v>
      </c>
    </row>
    <row r="58" spans="1:48" x14ac:dyDescent="0.25">
      <c r="A58" s="14">
        <v>6.0999999999999975E-10</v>
      </c>
      <c r="B58" t="s">
        <v>35</v>
      </c>
      <c r="C58" s="4">
        <v>9</v>
      </c>
      <c r="D58" s="4">
        <v>1</v>
      </c>
      <c r="E58" s="4">
        <v>15</v>
      </c>
      <c r="F58" s="4">
        <v>25</v>
      </c>
      <c r="G58" s="4">
        <v>5.125</v>
      </c>
      <c r="H58" s="4">
        <v>5.0999999999999996</v>
      </c>
      <c r="I58" s="34">
        <v>4324.3933428232785</v>
      </c>
      <c r="J58" s="35">
        <v>5.3684210526315779</v>
      </c>
      <c r="K58" s="35">
        <v>4.0572792362768491</v>
      </c>
      <c r="L58" s="35" t="s">
        <v>1019</v>
      </c>
      <c r="M58" s="35" t="s">
        <v>1019</v>
      </c>
      <c r="N58" s="4">
        <v>1.1950000000000001</v>
      </c>
      <c r="O58" s="4" t="s">
        <v>140</v>
      </c>
      <c r="P58" s="35">
        <v>5.3921568627450993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/>
      </c>
      <c r="T58" s="37" t="str">
        <f t="shared" si="23"/>
        <v/>
      </c>
      <c r="U58" s="37" t="str">
        <f t="shared" si="2"/>
        <v/>
      </c>
      <c r="V58" s="37" t="str">
        <f t="shared" si="3"/>
        <v/>
      </c>
      <c r="W58" s="37" t="str">
        <f t="shared" si="4"/>
        <v xml:space="preserve"> </v>
      </c>
      <c r="X58" s="37" t="str">
        <f t="shared" si="5"/>
        <v xml:space="preserve"> </v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>
        <f t="shared" si="14"/>
        <v>5.3921568633550994</v>
      </c>
      <c r="AH58" s="38" t="str">
        <f t="shared" si="15"/>
        <v xml:space="preserve"> </v>
      </c>
      <c r="AI58" s="1">
        <f t="shared" si="16"/>
        <v>17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35</v>
      </c>
      <c r="AP58" t="s">
        <v>1026</v>
      </c>
      <c r="AQ58" s="22">
        <v>16.123786856203026</v>
      </c>
      <c r="AR58" s="21" t="e">
        <v>#VALUE!</v>
      </c>
      <c r="AS58">
        <v>0.49019607843137081</v>
      </c>
      <c r="AT58">
        <v>-16.123786856203026</v>
      </c>
      <c r="AU58" t="e">
        <v>#VALUE!</v>
      </c>
      <c r="AV58" t="s">
        <v>1081</v>
      </c>
    </row>
    <row r="59" spans="1:48" x14ac:dyDescent="0.25">
      <c r="A59" s="14">
        <v>6.1999999999999972E-10</v>
      </c>
      <c r="B59" t="s">
        <v>959</v>
      </c>
      <c r="C59" s="4">
        <v>1</v>
      </c>
      <c r="D59" s="4">
        <v>0</v>
      </c>
      <c r="E59" s="4">
        <v>1</v>
      </c>
      <c r="F59" s="4">
        <v>2</v>
      </c>
      <c r="G59" s="4">
        <v>7.2100000381469727</v>
      </c>
      <c r="H59" s="4">
        <v>6.53</v>
      </c>
      <c r="I59" s="34">
        <v>3547.7162703684007</v>
      </c>
      <c r="J59" s="35">
        <v>6.2190476190476192</v>
      </c>
      <c r="K59" s="35">
        <v>5.2240000000000002</v>
      </c>
      <c r="L59" s="35">
        <v>4.8829484487986941</v>
      </c>
      <c r="M59" s="35">
        <v>4.0989230467985118</v>
      </c>
      <c r="N59" s="4">
        <v>1.4000000000000001</v>
      </c>
      <c r="O59" s="4" t="s">
        <v>140</v>
      </c>
      <c r="P59" s="35">
        <v>13.016845329249616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/>
      </c>
      <c r="T59" s="37" t="str">
        <f t="shared" si="23"/>
        <v/>
      </c>
      <c r="U59" s="37" t="str">
        <f t="shared" si="2"/>
        <v/>
      </c>
      <c r="V59" s="37" t="str">
        <f t="shared" si="3"/>
        <v/>
      </c>
      <c r="W59" s="37" t="str">
        <f t="shared" si="4"/>
        <v/>
      </c>
      <c r="X59" s="37" t="str">
        <f t="shared" si="5"/>
        <v/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>
        <f t="shared" si="14"/>
        <v>13.016845329869616</v>
      </c>
      <c r="AH59" s="38" t="str">
        <f t="shared" si="15"/>
        <v xml:space="preserve"> </v>
      </c>
      <c r="AI59" s="1">
        <f t="shared" si="16"/>
        <v>3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959</v>
      </c>
      <c r="AP59" t="s">
        <v>1022</v>
      </c>
      <c r="AQ59" s="22">
        <v>2.8335969677787731</v>
      </c>
      <c r="AR59" s="21">
        <v>6.0801537574881381</v>
      </c>
      <c r="AS59">
        <v>10.413476847579982</v>
      </c>
      <c r="AT59">
        <v>-2.8335969677787731</v>
      </c>
      <c r="AU59">
        <v>-6.0801537574881381</v>
      </c>
      <c r="AV59" t="s">
        <v>1082</v>
      </c>
    </row>
    <row r="60" spans="1:48" x14ac:dyDescent="0.25">
      <c r="A60" s="14">
        <v>6.2999999999999969E-10</v>
      </c>
      <c r="B60" t="s">
        <v>960</v>
      </c>
      <c r="C60" s="4">
        <v>0</v>
      </c>
      <c r="D60" s="4">
        <v>0</v>
      </c>
      <c r="E60" s="4">
        <v>0</v>
      </c>
      <c r="F60" s="4">
        <v>0</v>
      </c>
      <c r="G60" s="4" t="s">
        <v>140</v>
      </c>
      <c r="H60" s="4">
        <v>4.9000000000000004</v>
      </c>
      <c r="I60" s="34">
        <v>638.27474688882887</v>
      </c>
      <c r="J60" s="35" t="s">
        <v>1019</v>
      </c>
      <c r="K60" s="35" t="s">
        <v>1019</v>
      </c>
      <c r="L60" s="35" t="s">
        <v>1019</v>
      </c>
      <c r="M60" s="35" t="s">
        <v>1019</v>
      </c>
      <c r="N60" s="4" t="s">
        <v>140</v>
      </c>
      <c r="O60" s="4" t="s">
        <v>140</v>
      </c>
      <c r="P60" s="35" t="s">
        <v>145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960</v>
      </c>
      <c r="AP60" t="s">
        <v>1026</v>
      </c>
      <c r="AQ60" s="22" t="e">
        <v>#VALUE!</v>
      </c>
      <c r="AR60" s="21" t="e">
        <v>#VALUE!</v>
      </c>
      <c r="AS60" t="s">
        <v>145</v>
      </c>
      <c r="AT60" t="e">
        <v>#VALUE!</v>
      </c>
      <c r="AU60" t="e">
        <v>#VALUE!</v>
      </c>
      <c r="AV60" t="s">
        <v>1083</v>
      </c>
    </row>
    <row r="61" spans="1:48" x14ac:dyDescent="0.25">
      <c r="A61" s="14">
        <v>6.3999999999999965E-10</v>
      </c>
      <c r="B61" t="s">
        <v>71</v>
      </c>
      <c r="C61" s="4">
        <v>5</v>
      </c>
      <c r="D61" s="4">
        <v>0</v>
      </c>
      <c r="E61" s="4">
        <v>2</v>
      </c>
      <c r="F61" s="4">
        <v>7</v>
      </c>
      <c r="G61" s="4">
        <v>1.4900000095367432</v>
      </c>
      <c r="H61" s="4">
        <v>1.01</v>
      </c>
      <c r="I61" s="34">
        <v>181.41134741732557</v>
      </c>
      <c r="J61" s="35">
        <v>2.2444444444444445</v>
      </c>
      <c r="K61" s="35">
        <v>0.84166666666666667</v>
      </c>
      <c r="L61" s="35">
        <v>10.764947076885461</v>
      </c>
      <c r="M61" s="35">
        <v>13.791259036144579</v>
      </c>
      <c r="N61" s="4">
        <v>0.11</v>
      </c>
      <c r="O61" s="4">
        <v>-41.39559161787929</v>
      </c>
      <c r="P61" s="35" t="s">
        <v>145</v>
      </c>
      <c r="Q61" s="36">
        <f t="shared" si="0"/>
        <v>71.428571429211431</v>
      </c>
      <c r="R61" s="36" t="str">
        <f t="shared" si="1"/>
        <v xml:space="preserve"> </v>
      </c>
      <c r="S61" s="37">
        <f t="shared" si="22"/>
        <v>0.47524753483479526</v>
      </c>
      <c r="T61" s="37" t="str">
        <f t="shared" si="23"/>
        <v/>
      </c>
      <c r="U61" s="37" t="str">
        <f t="shared" si="2"/>
        <v/>
      </c>
      <c r="V61" s="37">
        <f t="shared" si="3"/>
        <v>-0.64932798905676159</v>
      </c>
      <c r="W61" s="37">
        <f t="shared" si="4"/>
        <v>1.070556723814271</v>
      </c>
      <c r="X61" s="37" t="str">
        <f t="shared" si="5"/>
        <v/>
      </c>
      <c r="Y61" s="1" t="str">
        <f t="shared" si="6"/>
        <v xml:space="preserve"> </v>
      </c>
      <c r="Z61" s="1">
        <f t="shared" si="7"/>
        <v>2</v>
      </c>
      <c r="AA61" s="1">
        <f t="shared" si="8"/>
        <v>2</v>
      </c>
      <c r="AB61" s="1" t="str">
        <f t="shared" si="9"/>
        <v xml:space="preserve"> </v>
      </c>
      <c r="AC61" s="1">
        <f t="shared" si="10"/>
        <v>18</v>
      </c>
      <c r="AD61" s="1" t="str">
        <f t="shared" si="11"/>
        <v xml:space="preserve"> </v>
      </c>
      <c r="AE61" s="1">
        <f t="shared" si="12"/>
        <v>27</v>
      </c>
      <c r="AF61" s="1" t="str">
        <f t="shared" si="13"/>
        <v xml:space="preserve"> </v>
      </c>
      <c r="AG61" s="38" t="str">
        <f t="shared" si="14"/>
        <v xml:space="preserve"> </v>
      </c>
      <c r="AH61" s="38" t="str">
        <f t="shared" si="15"/>
        <v xml:space="preserve"> </v>
      </c>
      <c r="AI61" s="1" t="str">
        <f t="shared" si="16"/>
        <v xml:space="preserve"> 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71</v>
      </c>
      <c r="AP61" t="s">
        <v>1034</v>
      </c>
      <c r="AQ61" s="22">
        <v>64.932798905676165</v>
      </c>
      <c r="AR61" s="21">
        <v>-107.0556723814271</v>
      </c>
      <c r="AS61">
        <v>47.524753419479524</v>
      </c>
      <c r="AT61">
        <v>-64.932798905676165</v>
      </c>
      <c r="AU61">
        <v>107.0556723814271</v>
      </c>
      <c r="AV61" t="s">
        <v>1084</v>
      </c>
    </row>
    <row r="62" spans="1:48" x14ac:dyDescent="0.25">
      <c r="A62" s="14">
        <v>6.4999999999999962E-10</v>
      </c>
      <c r="B62" t="s">
        <v>961</v>
      </c>
      <c r="C62" s="4">
        <v>0</v>
      </c>
      <c r="D62" s="4">
        <v>0</v>
      </c>
      <c r="E62" s="4">
        <v>0</v>
      </c>
      <c r="F62" s="4">
        <v>0</v>
      </c>
      <c r="G62" s="4" t="s">
        <v>140</v>
      </c>
      <c r="H62" s="4">
        <v>3.05</v>
      </c>
      <c r="I62" s="34">
        <v>34.283787161504847</v>
      </c>
      <c r="J62" s="35" t="s">
        <v>1019</v>
      </c>
      <c r="K62" s="35" t="s">
        <v>1019</v>
      </c>
      <c r="L62" s="35" t="s">
        <v>1019</v>
      </c>
      <c r="M62" s="35" t="s">
        <v>1019</v>
      </c>
      <c r="N62" s="4" t="s">
        <v>140</v>
      </c>
      <c r="O62" s="4" t="s">
        <v>140</v>
      </c>
      <c r="P62" s="35" t="s">
        <v>145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961</v>
      </c>
      <c r="AP62" t="s">
        <v>1028</v>
      </c>
      <c r="AQ62" s="22" t="e">
        <v>#VALUE!</v>
      </c>
      <c r="AR62" s="21" t="e">
        <v>#VALUE!</v>
      </c>
      <c r="AS62" t="s">
        <v>145</v>
      </c>
      <c r="AT62" t="e">
        <v>#VALUE!</v>
      </c>
      <c r="AU62" t="e">
        <v>#VALUE!</v>
      </c>
      <c r="AV62" t="s">
        <v>1085</v>
      </c>
    </row>
    <row r="63" spans="1:48" x14ac:dyDescent="0.25">
      <c r="A63" s="14">
        <v>6.5999999999999958E-10</v>
      </c>
      <c r="B63" t="s">
        <v>94</v>
      </c>
      <c r="C63" s="4">
        <v>0</v>
      </c>
      <c r="D63" s="4">
        <v>0</v>
      </c>
      <c r="E63" s="4">
        <v>0</v>
      </c>
      <c r="F63" s="4">
        <v>0</v>
      </c>
      <c r="G63" s="4" t="s">
        <v>140</v>
      </c>
      <c r="H63" s="4">
        <v>1.45</v>
      </c>
      <c r="I63" s="34">
        <v>172.0942284528993</v>
      </c>
      <c r="J63" s="35" t="s">
        <v>1019</v>
      </c>
      <c r="K63" s="35" t="s">
        <v>1019</v>
      </c>
      <c r="L63" s="35" t="s">
        <v>1019</v>
      </c>
      <c r="M63" s="35" t="s">
        <v>1019</v>
      </c>
      <c r="N63" s="4" t="s">
        <v>140</v>
      </c>
      <c r="O63" s="4" t="s">
        <v>140</v>
      </c>
      <c r="P63" s="35" t="s">
        <v>145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94</v>
      </c>
      <c r="AP63" t="s">
        <v>1028</v>
      </c>
      <c r="AQ63" s="22" t="e">
        <v>#VALUE!</v>
      </c>
      <c r="AR63" s="21" t="e">
        <v>#VALUE!</v>
      </c>
      <c r="AS63" t="s">
        <v>145</v>
      </c>
      <c r="AT63" t="e">
        <v>#VALUE!</v>
      </c>
      <c r="AU63" t="e">
        <v>#VALUE!</v>
      </c>
      <c r="AV63" t="s">
        <v>1086</v>
      </c>
    </row>
    <row r="64" spans="1:48" x14ac:dyDescent="0.25">
      <c r="A64" s="14">
        <v>6.6999999999999955E-10</v>
      </c>
      <c r="B64" t="s">
        <v>99</v>
      </c>
      <c r="C64" s="4">
        <v>0</v>
      </c>
      <c r="D64" s="4">
        <v>0</v>
      </c>
      <c r="E64" s="4">
        <v>0</v>
      </c>
      <c r="F64" s="4">
        <v>0</v>
      </c>
      <c r="G64" s="4" t="s">
        <v>140</v>
      </c>
      <c r="H64" s="4">
        <v>350.1</v>
      </c>
      <c r="I64" s="34">
        <v>186.0764116479053</v>
      </c>
      <c r="J64" s="35" t="s">
        <v>1019</v>
      </c>
      <c r="K64" s="35" t="s">
        <v>1019</v>
      </c>
      <c r="L64" s="35" t="s">
        <v>1019</v>
      </c>
      <c r="M64" s="35" t="s">
        <v>1019</v>
      </c>
      <c r="N64" s="4" t="s">
        <v>140</v>
      </c>
      <c r="O64" s="4" t="s">
        <v>140</v>
      </c>
      <c r="P64" s="35" t="s">
        <v>145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2"/>
        <v xml:space="preserve"> </v>
      </c>
      <c r="T64" s="37" t="str">
        <f t="shared" si="23"/>
        <v xml:space="preserve"> </v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 xml:space="preserve"> </v>
      </c>
      <c r="X64" s="37" t="str">
        <f t="shared" si="5"/>
        <v xml:space="preserve"> </v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 t="str">
        <f t="shared" si="10"/>
        <v xml:space="preserve"> </v>
      </c>
      <c r="AD64" s="1" t="str">
        <f t="shared" si="11"/>
        <v xml:space="preserve"> </v>
      </c>
      <c r="AE64" s="1" t="str">
        <f t="shared" si="12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99</v>
      </c>
      <c r="AP64" t="s">
        <v>1022</v>
      </c>
      <c r="AQ64" s="22" t="e">
        <v>#VALUE!</v>
      </c>
      <c r="AR64" s="21" t="e">
        <v>#VALUE!</v>
      </c>
      <c r="AS64" t="s">
        <v>145</v>
      </c>
      <c r="AT64" t="e">
        <v>#VALUE!</v>
      </c>
      <c r="AU64" t="e">
        <v>#VALUE!</v>
      </c>
      <c r="AV64" t="s">
        <v>1087</v>
      </c>
    </row>
    <row r="65" spans="1:48" x14ac:dyDescent="0.25">
      <c r="A65" s="14">
        <v>6.7999999999999951E-10</v>
      </c>
      <c r="B65" t="s">
        <v>37</v>
      </c>
      <c r="C65" s="4">
        <v>11</v>
      </c>
      <c r="D65" s="4">
        <v>0</v>
      </c>
      <c r="E65" s="4">
        <v>7</v>
      </c>
      <c r="F65" s="4">
        <v>18</v>
      </c>
      <c r="G65" s="4">
        <v>19</v>
      </c>
      <c r="H65" s="4">
        <v>15.78</v>
      </c>
      <c r="I65" s="34">
        <v>7496.8097408170388</v>
      </c>
      <c r="J65" s="35">
        <v>6.5859766277128546</v>
      </c>
      <c r="K65" s="35">
        <v>5.4189560439560438</v>
      </c>
      <c r="L65" s="35">
        <v>5.5303675155333858</v>
      </c>
      <c r="M65" s="35">
        <v>5.2041034306701581</v>
      </c>
      <c r="N65" s="4">
        <v>2.0409999999999999</v>
      </c>
      <c r="O65" s="4" t="s">
        <v>140</v>
      </c>
      <c r="P65" s="35">
        <v>2.9467680608365021</v>
      </c>
      <c r="Q65" s="36" t="str">
        <f t="shared" si="0"/>
        <v xml:space="preserve"> </v>
      </c>
      <c r="R65" s="36" t="str">
        <f t="shared" si="1"/>
        <v xml:space="preserve"> </v>
      </c>
      <c r="S65" s="37">
        <f t="shared" si="22"/>
        <v>0.20405576747340953</v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 t="str">
        <f t="shared" si="4"/>
        <v/>
      </c>
      <c r="X65" s="37" t="str">
        <f t="shared" si="5"/>
        <v/>
      </c>
      <c r="Y65" s="1" t="str">
        <f t="shared" si="6"/>
        <v xml:space="preserve"> </v>
      </c>
      <c r="Z65" s="1" t="str">
        <f t="shared" si="7"/>
        <v xml:space="preserve"> </v>
      </c>
      <c r="AA65" s="1" t="str">
        <f t="shared" si="8"/>
        <v xml:space="preserve"> </v>
      </c>
      <c r="AB65" s="1" t="str">
        <f t="shared" si="9"/>
        <v xml:space="preserve"> </v>
      </c>
      <c r="AC65" s="1">
        <f t="shared" si="10"/>
        <v>44</v>
      </c>
      <c r="AD65" s="1" t="str">
        <f t="shared" si="11"/>
        <v xml:space="preserve"> </v>
      </c>
      <c r="AE65" s="1" t="str">
        <f t="shared" si="12"/>
        <v xml:space="preserve"> </v>
      </c>
      <c r="AF65" s="1" t="str">
        <f t="shared" si="13"/>
        <v xml:space="preserve"> </v>
      </c>
      <c r="AG65" s="38">
        <f t="shared" si="14"/>
        <v>2.9467680615165022</v>
      </c>
      <c r="AH65" s="38" t="str">
        <f t="shared" si="15"/>
        <v xml:space="preserve"> </v>
      </c>
      <c r="AI65" s="1">
        <f t="shared" si="16"/>
        <v>34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37</v>
      </c>
      <c r="AP65" t="s">
        <v>1024</v>
      </c>
      <c r="AQ65" s="22">
        <v>-2.8993020425104543</v>
      </c>
      <c r="AR65" s="21">
        <v>-6.3724657693782882</v>
      </c>
      <c r="AS65">
        <v>20.405576679340953</v>
      </c>
      <c r="AT65">
        <v>2.8993020425104543</v>
      </c>
      <c r="AU65">
        <v>6.3724657693782882</v>
      </c>
      <c r="AV65" t="s">
        <v>1088</v>
      </c>
    </row>
    <row r="66" spans="1:48" x14ac:dyDescent="0.25">
      <c r="A66" s="14">
        <v>6.8999999999999948E-10</v>
      </c>
      <c r="B66" t="s">
        <v>79</v>
      </c>
      <c r="C66" s="4">
        <v>5</v>
      </c>
      <c r="D66" s="4">
        <v>0</v>
      </c>
      <c r="E66" s="4">
        <v>1</v>
      </c>
      <c r="F66" s="4">
        <v>6</v>
      </c>
      <c r="G66" s="4">
        <v>12.030000686645508</v>
      </c>
      <c r="H66" s="4">
        <v>9.07</v>
      </c>
      <c r="I66" s="34">
        <v>330.54417751614966</v>
      </c>
      <c r="J66" s="35">
        <v>3.4486692015209126</v>
      </c>
      <c r="K66" s="35">
        <v>0.78869565217391302</v>
      </c>
      <c r="L66" s="35">
        <v>5.3753993311036785</v>
      </c>
      <c r="M66" s="35">
        <v>5.2765738673670386</v>
      </c>
      <c r="N66" s="4">
        <v>1.58</v>
      </c>
      <c r="O66" s="4">
        <v>86.161156649900377</v>
      </c>
      <c r="P66" s="35" t="s">
        <v>145</v>
      </c>
      <c r="Q66" s="36">
        <f t="shared" si="0"/>
        <v>83.333333334023322</v>
      </c>
      <c r="R66" s="36" t="str">
        <f t="shared" si="1"/>
        <v xml:space="preserve"> </v>
      </c>
      <c r="S66" s="37">
        <f t="shared" si="22"/>
        <v>0.32635068278983542</v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 t="str">
        <f t="shared" si="5"/>
        <v/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 t="str">
        <f t="shared" si="9"/>
        <v xml:space="preserve"> </v>
      </c>
      <c r="AC66" s="1">
        <f t="shared" si="10"/>
        <v>33</v>
      </c>
      <c r="AD66" s="1" t="str">
        <f t="shared" si="11"/>
        <v xml:space="preserve"> </v>
      </c>
      <c r="AE66" s="1">
        <f t="shared" si="12"/>
        <v>17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>
        <f t="shared" si="18"/>
        <v>86.161156650590371</v>
      </c>
      <c r="AL66" s="25" t="str">
        <f t="shared" si="19"/>
        <v xml:space="preserve"> </v>
      </c>
      <c r="AM66" s="1">
        <f t="shared" si="20"/>
        <v>1</v>
      </c>
      <c r="AN66" s="1" t="str">
        <f t="shared" si="21"/>
        <v xml:space="preserve"> </v>
      </c>
      <c r="AO66" t="s">
        <v>79</v>
      </c>
      <c r="AP66" t="s">
        <v>1028</v>
      </c>
      <c r="AQ66" s="22">
        <v>46.117990713969526</v>
      </c>
      <c r="AR66" s="21">
        <v>-3.391769125386479</v>
      </c>
      <c r="AS66">
        <v>32.635068209983544</v>
      </c>
      <c r="AT66">
        <v>-46.117990713969526</v>
      </c>
      <c r="AU66">
        <v>3.391769125386479</v>
      </c>
      <c r="AV66" t="s">
        <v>1089</v>
      </c>
    </row>
    <row r="67" spans="1:48" x14ac:dyDescent="0.25">
      <c r="A67" s="14">
        <v>6.9999999999999944E-10</v>
      </c>
      <c r="B67" t="s">
        <v>61</v>
      </c>
      <c r="C67" s="4">
        <v>2</v>
      </c>
      <c r="D67" s="4">
        <v>0</v>
      </c>
      <c r="E67" s="4">
        <v>0</v>
      </c>
      <c r="F67" s="4">
        <v>2</v>
      </c>
      <c r="G67" s="4">
        <v>9.5749998092651367</v>
      </c>
      <c r="H67" s="4">
        <v>7.28</v>
      </c>
      <c r="I67" s="34">
        <v>529.28592046730012</v>
      </c>
      <c r="J67" s="35">
        <v>4.4390243902439019</v>
      </c>
      <c r="K67" s="35">
        <v>4.0220994475138125</v>
      </c>
      <c r="L67" s="35">
        <v>1.3398836436170212</v>
      </c>
      <c r="M67" s="35">
        <v>1.1903041937389249</v>
      </c>
      <c r="N67" s="4">
        <v>1.49</v>
      </c>
      <c r="O67" s="4" t="s">
        <v>140</v>
      </c>
      <c r="P67" s="35" t="s">
        <v>145</v>
      </c>
      <c r="Q67" s="36">
        <f t="shared" si="0"/>
        <v>100.0000000007</v>
      </c>
      <c r="R67" s="36" t="str">
        <f t="shared" si="1"/>
        <v xml:space="preserve"> </v>
      </c>
      <c r="S67" s="37">
        <f t="shared" si="22"/>
        <v>0.31524722724740889</v>
      </c>
      <c r="T67" s="37" t="str">
        <f t="shared" si="23"/>
        <v/>
      </c>
      <c r="U67" s="37" t="str">
        <f t="shared" si="2"/>
        <v/>
      </c>
      <c r="V67" s="37" t="str">
        <f t="shared" si="3"/>
        <v/>
      </c>
      <c r="W67" s="37" t="str">
        <f t="shared" si="4"/>
        <v/>
      </c>
      <c r="X67" s="37">
        <f t="shared" si="5"/>
        <v>-0.74228344388455136</v>
      </c>
      <c r="Y67" s="1" t="str">
        <f t="shared" si="6"/>
        <v xml:space="preserve"> </v>
      </c>
      <c r="Z67" s="1" t="str">
        <f t="shared" si="7"/>
        <v xml:space="preserve"> </v>
      </c>
      <c r="AA67" s="1" t="str">
        <f t="shared" si="8"/>
        <v xml:space="preserve"> </v>
      </c>
      <c r="AB67" s="1">
        <f t="shared" si="9"/>
        <v>1</v>
      </c>
      <c r="AC67" s="1">
        <f t="shared" si="10"/>
        <v>37</v>
      </c>
      <c r="AD67" s="1" t="str">
        <f t="shared" si="11"/>
        <v xml:space="preserve"> </v>
      </c>
      <c r="AE67" s="1">
        <f t="shared" si="12"/>
        <v>5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61</v>
      </c>
      <c r="AP67" t="s">
        <v>1022</v>
      </c>
      <c r="AQ67" s="22">
        <v>30.644680762494026</v>
      </c>
      <c r="AR67" s="21">
        <v>74.228344388455142</v>
      </c>
      <c r="AS67">
        <v>31.524722654740888</v>
      </c>
      <c r="AT67">
        <v>-30.644680762494026</v>
      </c>
      <c r="AU67">
        <v>-74.228344388455142</v>
      </c>
      <c r="AV67" t="s">
        <v>1090</v>
      </c>
    </row>
    <row r="68" spans="1:48" x14ac:dyDescent="0.25">
      <c r="A68" s="14">
        <v>7.0999999999999941E-10</v>
      </c>
      <c r="B68" t="s">
        <v>58</v>
      </c>
      <c r="C68" s="4">
        <v>6</v>
      </c>
      <c r="D68" s="4">
        <v>0</v>
      </c>
      <c r="E68" s="4">
        <v>0</v>
      </c>
      <c r="F68" s="4">
        <v>6</v>
      </c>
      <c r="G68" s="4">
        <v>77.129997253417969</v>
      </c>
      <c r="H68" s="4">
        <v>54.45</v>
      </c>
      <c r="I68" s="34">
        <v>1555.6268424532825</v>
      </c>
      <c r="J68" s="35">
        <v>5.193133047210301</v>
      </c>
      <c r="K68" s="35">
        <v>4.6927518745152117</v>
      </c>
      <c r="L68" s="35">
        <v>3.7832650887933816</v>
      </c>
      <c r="M68" s="35">
        <v>3.5047455798621518</v>
      </c>
      <c r="N68" s="4">
        <v>8.9649999999999999</v>
      </c>
      <c r="O68" s="4" t="s">
        <v>140</v>
      </c>
      <c r="P68" s="35">
        <v>5.1423324150596876</v>
      </c>
      <c r="Q68" s="36">
        <f t="shared" si="0"/>
        <v>100.00000000071</v>
      </c>
      <c r="R68" s="36" t="str">
        <f t="shared" si="1"/>
        <v xml:space="preserve"> </v>
      </c>
      <c r="S68" s="37">
        <f t="shared" si="22"/>
        <v>0.41652887588755666</v>
      </c>
      <c r="T68" s="37" t="str">
        <f t="shared" si="23"/>
        <v/>
      </c>
      <c r="U68" s="37" t="str">
        <f t="shared" si="2"/>
        <v/>
      </c>
      <c r="V68" s="37" t="str">
        <f t="shared" si="3"/>
        <v/>
      </c>
      <c r="W68" s="37" t="str">
        <f t="shared" si="4"/>
        <v/>
      </c>
      <c r="X68" s="37">
        <f t="shared" si="5"/>
        <v>-0.27231737307905768</v>
      </c>
      <c r="Y68" s="1" t="str">
        <f t="shared" si="6"/>
        <v xml:space="preserve"> </v>
      </c>
      <c r="Z68" s="1" t="str">
        <f t="shared" si="7"/>
        <v xml:space="preserve"> </v>
      </c>
      <c r="AA68" s="1" t="str">
        <f t="shared" si="8"/>
        <v xml:space="preserve"> </v>
      </c>
      <c r="AB68" s="1">
        <f t="shared" si="9"/>
        <v>7</v>
      </c>
      <c r="AC68" s="1">
        <f t="shared" si="10"/>
        <v>23</v>
      </c>
      <c r="AD68" s="1" t="str">
        <f t="shared" si="11"/>
        <v xml:space="preserve"> </v>
      </c>
      <c r="AE68" s="1">
        <f t="shared" si="12"/>
        <v>4</v>
      </c>
      <c r="AF68" s="1" t="str">
        <f t="shared" si="13"/>
        <v xml:space="preserve"> </v>
      </c>
      <c r="AG68" s="38">
        <f t="shared" si="14"/>
        <v>5.1423324157696877</v>
      </c>
      <c r="AH68" s="38" t="str">
        <f t="shared" si="15"/>
        <v xml:space="preserve"> </v>
      </c>
      <c r="AI68" s="1">
        <f t="shared" si="16"/>
        <v>18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58</v>
      </c>
      <c r="AP68" t="s">
        <v>1022</v>
      </c>
      <c r="AQ68" s="22">
        <v>18.862486738370233</v>
      </c>
      <c r="AR68" s="21">
        <v>27.231737307905767</v>
      </c>
      <c r="AS68">
        <v>41.652887517755666</v>
      </c>
      <c r="AT68">
        <v>-18.862486738370233</v>
      </c>
      <c r="AU68">
        <v>-27.231737307905767</v>
      </c>
      <c r="AV68" t="s">
        <v>1091</v>
      </c>
    </row>
    <row r="69" spans="1:48" x14ac:dyDescent="0.25">
      <c r="A69" s="14">
        <v>7.1999999999999937E-10</v>
      </c>
      <c r="B69" t="s">
        <v>56</v>
      </c>
      <c r="C69" s="4">
        <v>10</v>
      </c>
      <c r="D69" s="4">
        <v>0</v>
      </c>
      <c r="E69" s="4">
        <v>5</v>
      </c>
      <c r="F69" s="4">
        <v>15</v>
      </c>
      <c r="G69" s="4">
        <v>3.6750001907348633</v>
      </c>
      <c r="H69" s="4">
        <v>2.39</v>
      </c>
      <c r="I69" s="34">
        <v>482.35033374889673</v>
      </c>
      <c r="J69" s="35">
        <v>4.8478701825557815</v>
      </c>
      <c r="K69" s="35">
        <v>3.1613756613756614</v>
      </c>
      <c r="L69" s="35">
        <v>2.8901944134078215</v>
      </c>
      <c r="M69" s="35">
        <v>2.4290008764241895</v>
      </c>
      <c r="N69" s="4">
        <v>0.60899999999999999</v>
      </c>
      <c r="O69" s="4" t="s">
        <v>140</v>
      </c>
      <c r="P69" s="35">
        <v>2.4686192468619246</v>
      </c>
      <c r="Q69" s="36" t="str">
        <f t="shared" si="0"/>
        <v xml:space="preserve"> </v>
      </c>
      <c r="R69" s="36" t="str">
        <f t="shared" si="1"/>
        <v xml:space="preserve"> </v>
      </c>
      <c r="S69" s="37">
        <f t="shared" si="22"/>
        <v>0.53765698429107245</v>
      </c>
      <c r="T69" s="37" t="str">
        <f t="shared" si="23"/>
        <v/>
      </c>
      <c r="U69" s="37" t="str">
        <f t="shared" si="2"/>
        <v/>
      </c>
      <c r="V69" s="37" t="str">
        <f t="shared" si="3"/>
        <v/>
      </c>
      <c r="W69" s="37" t="str">
        <f t="shared" si="4"/>
        <v/>
      </c>
      <c r="X69" s="37">
        <f t="shared" si="5"/>
        <v>-0.44409281038997894</v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>
        <f t="shared" si="9"/>
        <v>3</v>
      </c>
      <c r="AC69" s="1">
        <f t="shared" si="10"/>
        <v>12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>
        <f t="shared" si="14"/>
        <v>2.4686192475819246</v>
      </c>
      <c r="AH69" s="38" t="str">
        <f t="shared" si="15"/>
        <v xml:space="preserve"> </v>
      </c>
      <c r="AI69" s="1">
        <f t="shared" si="16"/>
        <v>36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56</v>
      </c>
      <c r="AP69" t="s">
        <v>1022</v>
      </c>
      <c r="AQ69" s="22">
        <v>24.256873904072272</v>
      </c>
      <c r="AR69" s="21">
        <v>44.409281038997896</v>
      </c>
      <c r="AS69">
        <v>53.765698357107247</v>
      </c>
      <c r="AT69">
        <v>-24.256873904072272</v>
      </c>
      <c r="AU69">
        <v>-44.409281038997896</v>
      </c>
      <c r="AV69" t="s">
        <v>1092</v>
      </c>
    </row>
    <row r="70" spans="1:48" x14ac:dyDescent="0.25">
      <c r="A70" s="14">
        <v>7.2999999999999934E-10</v>
      </c>
      <c r="B70" t="s">
        <v>57</v>
      </c>
      <c r="C70" s="4">
        <v>14</v>
      </c>
      <c r="D70" s="4">
        <v>0</v>
      </c>
      <c r="E70" s="4">
        <v>0</v>
      </c>
      <c r="F70" s="4">
        <v>14</v>
      </c>
      <c r="G70" s="4">
        <v>52.060001373291016</v>
      </c>
      <c r="H70" s="4">
        <v>32</v>
      </c>
      <c r="I70" s="34">
        <v>297.69268093182006</v>
      </c>
      <c r="J70" s="35">
        <v>10.243277848911651</v>
      </c>
      <c r="K70" s="35">
        <v>8.2987551867219924</v>
      </c>
      <c r="L70" s="35">
        <v>4.7145732948452688</v>
      </c>
      <c r="M70" s="35">
        <v>3.9789461247637052</v>
      </c>
      <c r="N70" s="4">
        <v>3.1240000000000001</v>
      </c>
      <c r="O70" s="4" t="s">
        <v>140</v>
      </c>
      <c r="P70" s="35">
        <v>3.3125</v>
      </c>
      <c r="Q70" s="36">
        <f t="shared" si="0"/>
        <v>100.00000000073</v>
      </c>
      <c r="R70" s="36" t="str">
        <f t="shared" si="1"/>
        <v xml:space="preserve"> </v>
      </c>
      <c r="S70" s="37">
        <f t="shared" si="22"/>
        <v>0.62687504364534419</v>
      </c>
      <c r="T70" s="37" t="str">
        <f t="shared" si="23"/>
        <v/>
      </c>
      <c r="U70" s="37">
        <f t="shared" si="2"/>
        <v>0.60040978105710896</v>
      </c>
      <c r="V70" s="37" t="str">
        <f t="shared" si="3"/>
        <v/>
      </c>
      <c r="W70" s="37" t="str">
        <f t="shared" si="4"/>
        <v/>
      </c>
      <c r="X70" s="37" t="str">
        <f t="shared" si="5"/>
        <v/>
      </c>
      <c r="Y70" s="1">
        <f t="shared" si="6"/>
        <v>11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>
        <f t="shared" si="10"/>
        <v>10</v>
      </c>
      <c r="AD70" s="1" t="str">
        <f t="shared" si="11"/>
        <v xml:space="preserve"> </v>
      </c>
      <c r="AE70" s="1">
        <f t="shared" si="12"/>
        <v>3</v>
      </c>
      <c r="AF70" s="1" t="str">
        <f t="shared" si="13"/>
        <v xml:space="preserve"> </v>
      </c>
      <c r="AG70" s="38">
        <f t="shared" si="14"/>
        <v>3.3125000007300001</v>
      </c>
      <c r="AH70" s="38" t="str">
        <f t="shared" si="15"/>
        <v xml:space="preserve"> </v>
      </c>
      <c r="AI70" s="1">
        <f t="shared" si="16"/>
        <v>30</v>
      </c>
      <c r="AJ70" s="1" t="str">
        <f t="shared" si="17"/>
        <v xml:space="preserve"> </v>
      </c>
      <c r="AK70" s="25" t="str">
        <f t="shared" si="18"/>
        <v xml:space="preserve"> </v>
      </c>
      <c r="AL70" s="25" t="str">
        <f t="shared" si="19"/>
        <v xml:space="preserve"> </v>
      </c>
      <c r="AM70" s="1" t="str">
        <f t="shared" si="20"/>
        <v xml:space="preserve"> </v>
      </c>
      <c r="AN70" s="1" t="str">
        <f t="shared" si="21"/>
        <v xml:space="preserve"> </v>
      </c>
      <c r="AO70" t="s">
        <v>57</v>
      </c>
      <c r="AP70" t="s">
        <v>1028</v>
      </c>
      <c r="AQ70" s="22">
        <v>-60.040978105710899</v>
      </c>
      <c r="AR70" s="21">
        <v>9.3187233914263086</v>
      </c>
      <c r="AS70">
        <v>62.687504291534424</v>
      </c>
      <c r="AT70">
        <v>60.040978105710899</v>
      </c>
      <c r="AU70">
        <v>-9.3187233914263086</v>
      </c>
      <c r="AV70" t="s">
        <v>1093</v>
      </c>
    </row>
    <row r="71" spans="1:48" x14ac:dyDescent="0.25">
      <c r="A71" s="14">
        <v>7.3999999999999931E-10</v>
      </c>
      <c r="B71" t="s">
        <v>101</v>
      </c>
      <c r="C71" s="4">
        <v>0</v>
      </c>
      <c r="D71" s="4">
        <v>0</v>
      </c>
      <c r="E71" s="4">
        <v>0</v>
      </c>
      <c r="F71" s="4">
        <v>0</v>
      </c>
      <c r="G71" s="4" t="s">
        <v>140</v>
      </c>
      <c r="H71" s="4">
        <v>0.75</v>
      </c>
      <c r="I71" s="34">
        <v>42.152197329719073</v>
      </c>
      <c r="J71" s="35" t="s">
        <v>1019</v>
      </c>
      <c r="K71" s="35" t="s">
        <v>1019</v>
      </c>
      <c r="L71" s="35" t="s">
        <v>1019</v>
      </c>
      <c r="M71" s="35" t="s">
        <v>1019</v>
      </c>
      <c r="N71" s="4" t="s">
        <v>140</v>
      </c>
      <c r="O71" s="4" t="s">
        <v>140</v>
      </c>
      <c r="P71" s="35" t="s">
        <v>145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2"/>
        <v xml:space="preserve"> </v>
      </c>
      <c r="T71" s="37" t="str">
        <f t="shared" si="23"/>
        <v xml:space="preserve"> </v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 xml:space="preserve"> </v>
      </c>
      <c r="X71" s="37" t="str">
        <f t="shared" si="5"/>
        <v xml:space="preserve"> </v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 t="str">
        <f t="shared" si="10"/>
        <v xml:space="preserve"> </v>
      </c>
      <c r="AD71" s="1" t="str">
        <f t="shared" si="11"/>
        <v xml:space="preserve"> </v>
      </c>
      <c r="AE71" s="1" t="str">
        <f t="shared" si="12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101</v>
      </c>
      <c r="AP71" t="s">
        <v>1024</v>
      </c>
      <c r="AQ71" s="22" t="e">
        <v>#VALUE!</v>
      </c>
      <c r="AR71" s="21" t="e">
        <v>#VALUE!</v>
      </c>
      <c r="AS71" t="s">
        <v>145</v>
      </c>
      <c r="AT71" t="e">
        <v>#VALUE!</v>
      </c>
      <c r="AU71" t="e">
        <v>#VALUE!</v>
      </c>
      <c r="AV71" t="s">
        <v>1094</v>
      </c>
    </row>
    <row r="72" spans="1:48" x14ac:dyDescent="0.25">
      <c r="A72" s="14">
        <v>7.4999999999999927E-10</v>
      </c>
      <c r="B72" t="s">
        <v>66</v>
      </c>
      <c r="C72" s="4">
        <v>19</v>
      </c>
      <c r="D72" s="4">
        <v>0</v>
      </c>
      <c r="E72" s="4">
        <v>6</v>
      </c>
      <c r="F72" s="4">
        <v>25</v>
      </c>
      <c r="G72" s="4">
        <v>22.75</v>
      </c>
      <c r="H72" s="4">
        <v>14.93</v>
      </c>
      <c r="I72" s="34">
        <v>506.41456883990332</v>
      </c>
      <c r="J72" s="35" t="s">
        <v>1019</v>
      </c>
      <c r="K72" s="35">
        <v>6.1847555923777957</v>
      </c>
      <c r="L72" s="35">
        <v>5.1096019279692104</v>
      </c>
      <c r="M72" s="35">
        <v>4.2270105263157891</v>
      </c>
      <c r="N72" s="4">
        <v>-2.887</v>
      </c>
      <c r="O72" s="4">
        <v>106.27062706270627</v>
      </c>
      <c r="P72" s="35">
        <v>0</v>
      </c>
      <c r="Q72" s="36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>76.000000000750006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6" si="26">IF(ISERROR((IF((G72/H72-1)&gt;($S$5/100),(G72/H72-1)+A72,"")))=TRUE," ",((IF((G72/H72-1)&gt;($S$5/100),(G72/H72-1)+A72,""))))</f>
        <v>0.52377762968503017</v>
      </c>
      <c r="T72" s="37" t="str">
        <f t="shared" si="23"/>
        <v/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/>
      </c>
      <c r="X72" s="37" t="str">
        <f t="shared" ref="X72:X106" si="30">IF(ISERROR((IF(((L72/$L$6-1))&lt;($X$5/100),((L72/$L$6-1)),"")))=TRUE," ",((IF(((L72/$L$6-1))&lt;($X$5/100),((L72/$L$6-1)),""))))</f>
        <v/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>
        <f t="shared" ref="AC72:AC106" si="35">IF(ISERROR((RANK(S72,S$7:S$391,0)))=TRUE," ",((RANK(S72,S$7:S$391,0))))</f>
        <v>14</v>
      </c>
      <c r="AD72" s="1" t="str">
        <f t="shared" ref="AD72:AD105" si="36">IF(ISERROR((RANK(T72,T$7:T$391,1)))=TRUE," ",((RANK(T72,T$7:T$391,1))))</f>
        <v xml:space="preserve"> </v>
      </c>
      <c r="AE72" s="1">
        <f t="shared" ref="AE72:AE106" si="37">IF(ISERROR((RANK(Q72,Q$7:Q$391,0)))=TRUE," ",((RANK(Q72,Q$7:Q$391,0))))</f>
        <v>21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66</v>
      </c>
      <c r="AP72" t="s">
        <v>1020</v>
      </c>
      <c r="AQ72" s="22" t="e">
        <v>#VALUE!</v>
      </c>
      <c r="AR72" s="21">
        <v>1.7206443059266774</v>
      </c>
      <c r="AS72">
        <v>52.377762893503018</v>
      </c>
      <c r="AT72" t="e">
        <v>#VALUE!</v>
      </c>
      <c r="AU72">
        <v>-1.7206443059266774</v>
      </c>
      <c r="AV72" t="s">
        <v>1095</v>
      </c>
    </row>
    <row r="73" spans="1:48" x14ac:dyDescent="0.25">
      <c r="A73" s="14">
        <v>7.5999999999999924E-10</v>
      </c>
      <c r="B73" t="s">
        <v>962</v>
      </c>
      <c r="C73" s="4">
        <v>12</v>
      </c>
      <c r="D73" s="4">
        <v>0</v>
      </c>
      <c r="E73" s="4">
        <v>0</v>
      </c>
      <c r="F73" s="4">
        <v>12</v>
      </c>
      <c r="G73" s="4">
        <v>18.299999237060547</v>
      </c>
      <c r="H73" s="4">
        <v>10.55</v>
      </c>
      <c r="I73" s="34">
        <v>411.17922560493747</v>
      </c>
      <c r="J73" s="35">
        <v>21.1</v>
      </c>
      <c r="K73" s="35">
        <v>9.0948275862068986</v>
      </c>
      <c r="L73" s="35">
        <v>6.245503193509407</v>
      </c>
      <c r="M73" s="35">
        <v>5.1685999999999996</v>
      </c>
      <c r="N73" s="4">
        <v>-0.35199999999999998</v>
      </c>
      <c r="O73" s="4" t="s">
        <v>140</v>
      </c>
      <c r="P73" s="35">
        <v>0.61611374407582931</v>
      </c>
      <c r="Q73" s="36">
        <f t="shared" si="24"/>
        <v>100.00000000076</v>
      </c>
      <c r="R73" s="36" t="str">
        <f t="shared" si="25"/>
        <v xml:space="preserve"> </v>
      </c>
      <c r="S73" s="37">
        <f t="shared" si="26"/>
        <v>0.73459708484156827</v>
      </c>
      <c r="T73" s="37" t="str">
        <f t="shared" ref="T73:T106" si="47">IF(ISERROR((IF((G73/H73-1)&lt;($T$5/100),(G73/H73-1)+A73,"")))=TRUE," ",((IF((G73/H73-1)&lt;($T$5/100),(G73/H73-1)+A73,""))))</f>
        <v/>
      </c>
      <c r="U73" s="37">
        <f t="shared" si="27"/>
        <v>2.2966641028772763</v>
      </c>
      <c r="V73" s="37" t="str">
        <f t="shared" si="28"/>
        <v/>
      </c>
      <c r="W73" s="37">
        <f t="shared" si="29"/>
        <v>0.20127563457244824</v>
      </c>
      <c r="X73" s="37" t="str">
        <f t="shared" si="30"/>
        <v/>
      </c>
      <c r="Y73" s="1">
        <f t="shared" si="31"/>
        <v>3</v>
      </c>
      <c r="Z73" s="1" t="str">
        <f t="shared" si="32"/>
        <v xml:space="preserve"> </v>
      </c>
      <c r="AA73" s="1">
        <f t="shared" si="33"/>
        <v>14</v>
      </c>
      <c r="AB73" s="1" t="str">
        <f t="shared" si="34"/>
        <v xml:space="preserve"> </v>
      </c>
      <c r="AC73" s="1">
        <f t="shared" si="35"/>
        <v>8</v>
      </c>
      <c r="AD73" s="1" t="str">
        <f t="shared" si="36"/>
        <v xml:space="preserve"> </v>
      </c>
      <c r="AE73" s="1">
        <f t="shared" si="37"/>
        <v>2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962</v>
      </c>
      <c r="AP73" t="s">
        <v>1047</v>
      </c>
      <c r="AQ73" s="22">
        <v>-229.66641028772762</v>
      </c>
      <c r="AR73" s="21">
        <v>-20.127563457244825</v>
      </c>
      <c r="AS73">
        <v>73.459708408156828</v>
      </c>
      <c r="AT73">
        <v>229.66641028772762</v>
      </c>
      <c r="AU73">
        <v>20.127563457244825</v>
      </c>
      <c r="AV73" t="s">
        <v>1096</v>
      </c>
    </row>
    <row r="74" spans="1:48" x14ac:dyDescent="0.25">
      <c r="A74" s="14">
        <v>7.699999999999992E-10</v>
      </c>
      <c r="B74" t="s">
        <v>87</v>
      </c>
      <c r="C74" s="4">
        <v>0</v>
      </c>
      <c r="D74" s="4">
        <v>0</v>
      </c>
      <c r="E74" s="4">
        <v>0</v>
      </c>
      <c r="F74" s="4">
        <v>0</v>
      </c>
      <c r="G74" s="4" t="s">
        <v>140</v>
      </c>
      <c r="H74" s="4">
        <v>6.92</v>
      </c>
      <c r="I74" s="34">
        <v>84.091650833427167</v>
      </c>
      <c r="J74" s="35" t="s">
        <v>1019</v>
      </c>
      <c r="K74" s="35" t="s">
        <v>1019</v>
      </c>
      <c r="L74" s="35" t="s">
        <v>1019</v>
      </c>
      <c r="M74" s="35" t="s">
        <v>1019</v>
      </c>
      <c r="N74" s="4" t="s">
        <v>140</v>
      </c>
      <c r="O74" s="4" t="s">
        <v>140</v>
      </c>
      <c r="P74" s="35" t="s">
        <v>145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 xml:space="preserve"> </v>
      </c>
      <c r="T74" s="37" t="str">
        <f t="shared" si="47"/>
        <v xml:space="preserve"> </v>
      </c>
      <c r="U74" s="37" t="str">
        <f t="shared" si="27"/>
        <v xml:space="preserve"> </v>
      </c>
      <c r="V74" s="37" t="str">
        <f t="shared" si="28"/>
        <v xml:space="preserve"> </v>
      </c>
      <c r="W74" s="37" t="str">
        <f t="shared" si="29"/>
        <v xml:space="preserve"> </v>
      </c>
      <c r="X74" s="37" t="str">
        <f t="shared" si="30"/>
        <v xml:space="preserve"> 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87</v>
      </c>
      <c r="AP74" t="s">
        <v>1097</v>
      </c>
      <c r="AQ74" s="22" t="e">
        <v>#VALUE!</v>
      </c>
      <c r="AR74" s="21" t="e">
        <v>#VALUE!</v>
      </c>
      <c r="AS74" t="s">
        <v>145</v>
      </c>
      <c r="AT74" t="e">
        <v>#VALUE!</v>
      </c>
      <c r="AU74" t="e">
        <v>#VALUE!</v>
      </c>
      <c r="AV74" t="s">
        <v>1098</v>
      </c>
    </row>
    <row r="75" spans="1:48" x14ac:dyDescent="0.25">
      <c r="A75" s="14">
        <v>7.7999999999999917E-10</v>
      </c>
      <c r="B75" t="s">
        <v>963</v>
      </c>
      <c r="C75" s="4">
        <v>2</v>
      </c>
      <c r="D75" s="4">
        <v>0</v>
      </c>
      <c r="E75" s="4">
        <v>0</v>
      </c>
      <c r="F75" s="4">
        <v>2</v>
      </c>
      <c r="G75" s="4">
        <v>4</v>
      </c>
      <c r="H75" s="4">
        <v>1.85</v>
      </c>
      <c r="I75" s="34">
        <v>195.43079140854601</v>
      </c>
      <c r="J75" s="35" t="s">
        <v>1019</v>
      </c>
      <c r="K75" s="35" t="s">
        <v>1019</v>
      </c>
      <c r="L75" s="35" t="s">
        <v>1019</v>
      </c>
      <c r="M75" s="35" t="s">
        <v>1019</v>
      </c>
      <c r="N75" s="4" t="s">
        <v>140</v>
      </c>
      <c r="O75" s="4" t="s">
        <v>140</v>
      </c>
      <c r="P75" s="35" t="s">
        <v>145</v>
      </c>
      <c r="Q75" s="36">
        <f t="shared" si="24"/>
        <v>100.00000000078001</v>
      </c>
      <c r="R75" s="36" t="str">
        <f t="shared" si="25"/>
        <v xml:space="preserve"> </v>
      </c>
      <c r="S75" s="37">
        <f t="shared" si="26"/>
        <v>1.1621621629421619</v>
      </c>
      <c r="T75" s="37" t="str">
        <f t="shared" si="47"/>
        <v/>
      </c>
      <c r="U75" s="37" t="str">
        <f t="shared" si="27"/>
        <v xml:space="preserve"> </v>
      </c>
      <c r="V75" s="37" t="str">
        <f t="shared" si="28"/>
        <v xml:space="preserve"> </v>
      </c>
      <c r="W75" s="37" t="str">
        <f t="shared" si="29"/>
        <v xml:space="preserve"> </v>
      </c>
      <c r="X75" s="37" t="str">
        <f t="shared" si="30"/>
        <v xml:space="preserve"> </v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>
        <f t="shared" si="35"/>
        <v>4</v>
      </c>
      <c r="AD75" s="1" t="str">
        <f t="shared" si="36"/>
        <v xml:space="preserve"> </v>
      </c>
      <c r="AE75" s="1">
        <f t="shared" si="37"/>
        <v>1</v>
      </c>
      <c r="AF75" s="1" t="str">
        <f t="shared" si="38"/>
        <v xml:space="preserve"> </v>
      </c>
      <c r="AG75" s="38" t="str">
        <f t="shared" si="39"/>
        <v xml:space="preserve"> </v>
      </c>
      <c r="AH75" s="38" t="str">
        <f t="shared" si="40"/>
        <v xml:space="preserve"> </v>
      </c>
      <c r="AI75" s="1" t="str">
        <f t="shared" si="41"/>
        <v xml:space="preserve"> 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963</v>
      </c>
      <c r="AP75" t="s">
        <v>1028</v>
      </c>
      <c r="AQ75" s="22" t="e">
        <v>#VALUE!</v>
      </c>
      <c r="AR75" s="21" t="e">
        <v>#VALUE!</v>
      </c>
      <c r="AS75">
        <v>116.21621621621618</v>
      </c>
      <c r="AT75" t="e">
        <v>#VALUE!</v>
      </c>
      <c r="AU75" t="e">
        <v>#VALUE!</v>
      </c>
      <c r="AV75" t="s">
        <v>1099</v>
      </c>
    </row>
    <row r="76" spans="1:48" x14ac:dyDescent="0.25">
      <c r="A76" s="14">
        <v>7.8999999999999913E-10</v>
      </c>
      <c r="B76" t="s">
        <v>92</v>
      </c>
      <c r="C76" s="4">
        <v>4</v>
      </c>
      <c r="D76" s="4">
        <v>0</v>
      </c>
      <c r="E76" s="4">
        <v>2</v>
      </c>
      <c r="F76" s="4">
        <v>6</v>
      </c>
      <c r="G76" s="4">
        <v>3.5496227741241455</v>
      </c>
      <c r="H76" s="4">
        <v>1.97</v>
      </c>
      <c r="I76" s="34">
        <v>108.77957410323809</v>
      </c>
      <c r="J76" s="35">
        <v>8.954545454545455</v>
      </c>
      <c r="K76" s="35">
        <v>0.98499999999999999</v>
      </c>
      <c r="L76" s="35">
        <v>5.7456919315403416</v>
      </c>
      <c r="M76" s="35">
        <v>4.6534415841584158</v>
      </c>
      <c r="N76" s="4">
        <v>-1.895</v>
      </c>
      <c r="O76" s="4">
        <v>-449.84194792569497</v>
      </c>
      <c r="P76" s="35" t="s">
        <v>145</v>
      </c>
      <c r="Q76" s="36" t="str">
        <f t="shared" si="24"/>
        <v xml:space="preserve"> </v>
      </c>
      <c r="R76" s="36" t="str">
        <f t="shared" si="25"/>
        <v xml:space="preserve"> </v>
      </c>
      <c r="S76" s="37">
        <f t="shared" si="26"/>
        <v>0.80183897242662205</v>
      </c>
      <c r="T76" s="37" t="str">
        <f t="shared" si="47"/>
        <v/>
      </c>
      <c r="U76" s="37" t="str">
        <f t="shared" si="27"/>
        <v/>
      </c>
      <c r="V76" s="37" t="str">
        <f t="shared" si="28"/>
        <v/>
      </c>
      <c r="W76" s="37">
        <f t="shared" si="29"/>
        <v>0.10514069199291076</v>
      </c>
      <c r="X76" s="37" t="str">
        <f t="shared" si="30"/>
        <v/>
      </c>
      <c r="Y76" s="1" t="str">
        <f t="shared" si="31"/>
        <v xml:space="preserve"> </v>
      </c>
      <c r="Z76" s="1" t="str">
        <f t="shared" si="32"/>
        <v xml:space="preserve"> </v>
      </c>
      <c r="AA76" s="1">
        <f t="shared" si="33"/>
        <v>17</v>
      </c>
      <c r="AB76" s="1" t="str">
        <f t="shared" si="34"/>
        <v xml:space="preserve"> </v>
      </c>
      <c r="AC76" s="1">
        <f t="shared" si="35"/>
        <v>7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>
        <f t="shared" si="44"/>
        <v>-449.84194792490496</v>
      </c>
      <c r="AM76" s="1" t="str">
        <f t="shared" si="45"/>
        <v xml:space="preserve"> </v>
      </c>
      <c r="AN76" s="1">
        <f t="shared" si="46"/>
        <v>5</v>
      </c>
      <c r="AO76" t="s">
        <v>92</v>
      </c>
      <c r="AP76" t="s">
        <v>1030</v>
      </c>
      <c r="AQ76" s="22">
        <v>-39.905822547786165</v>
      </c>
      <c r="AR76" s="21">
        <v>-10.514069199291075</v>
      </c>
      <c r="AS76">
        <v>80.183897163662209</v>
      </c>
      <c r="AT76">
        <v>39.905822547786165</v>
      </c>
      <c r="AU76">
        <v>10.514069199291075</v>
      </c>
      <c r="AV76" t="s">
        <v>1100</v>
      </c>
    </row>
    <row r="77" spans="1:48" x14ac:dyDescent="0.25">
      <c r="A77" s="14">
        <v>7.999999999999991E-10</v>
      </c>
      <c r="B77" t="s">
        <v>68</v>
      </c>
      <c r="C77" s="4">
        <v>5</v>
      </c>
      <c r="D77" s="4">
        <v>1</v>
      </c>
      <c r="E77" s="4">
        <v>2</v>
      </c>
      <c r="F77" s="4">
        <v>8</v>
      </c>
      <c r="G77" s="4">
        <v>115.19999694824219</v>
      </c>
      <c r="H77" s="4">
        <v>102</v>
      </c>
      <c r="I77" s="34">
        <v>458.61590694734355</v>
      </c>
      <c r="J77" s="35">
        <v>12.841495656552938</v>
      </c>
      <c r="K77" s="35">
        <v>6.1930783242258656</v>
      </c>
      <c r="L77" s="35">
        <v>10.410304821150856</v>
      </c>
      <c r="M77" s="35">
        <v>7.4169817174515238</v>
      </c>
      <c r="N77" s="4">
        <v>3.0430000000000001</v>
      </c>
      <c r="O77" s="4" t="s">
        <v>140</v>
      </c>
      <c r="P77" s="35">
        <v>3.142156862745098</v>
      </c>
      <c r="Q77" s="36" t="str">
        <f t="shared" si="24"/>
        <v xml:space="preserve"> </v>
      </c>
      <c r="R77" s="36" t="str">
        <f t="shared" si="25"/>
        <v xml:space="preserve"> </v>
      </c>
      <c r="S77" s="37" t="str">
        <f t="shared" si="26"/>
        <v/>
      </c>
      <c r="T77" s="37" t="str">
        <f t="shared" si="47"/>
        <v/>
      </c>
      <c r="U77" s="37">
        <f t="shared" si="27"/>
        <v>1.0063553439911153</v>
      </c>
      <c r="V77" s="37" t="str">
        <f t="shared" si="28"/>
        <v/>
      </c>
      <c r="W77" s="37">
        <f t="shared" si="29"/>
        <v>1.002343949342146</v>
      </c>
      <c r="X77" s="37" t="str">
        <f t="shared" si="30"/>
        <v/>
      </c>
      <c r="Y77" s="1">
        <f t="shared" si="31"/>
        <v>8</v>
      </c>
      <c r="Z77" s="1" t="str">
        <f t="shared" si="32"/>
        <v xml:space="preserve"> </v>
      </c>
      <c r="AA77" s="1">
        <f t="shared" si="33"/>
        <v>3</v>
      </c>
      <c r="AB77" s="1" t="str">
        <f t="shared" si="34"/>
        <v xml:space="preserve"> </v>
      </c>
      <c r="AC77" s="1" t="str">
        <f t="shared" si="35"/>
        <v xml:space="preserve"> 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>
        <f t="shared" si="39"/>
        <v>3.142156863545098</v>
      </c>
      <c r="AH77" s="38" t="str">
        <f t="shared" si="40"/>
        <v xml:space="preserve"> </v>
      </c>
      <c r="AI77" s="1">
        <f t="shared" si="41"/>
        <v>32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68</v>
      </c>
      <c r="AP77" t="s">
        <v>1024</v>
      </c>
      <c r="AQ77" s="22">
        <v>-100.63553439911152</v>
      </c>
      <c r="AR77" s="21">
        <v>-100.23439493421461</v>
      </c>
      <c r="AS77">
        <v>12.94117347866881</v>
      </c>
      <c r="AT77">
        <v>100.63553439911152</v>
      </c>
      <c r="AU77">
        <v>100.23439493421461</v>
      </c>
      <c r="AV77" t="s">
        <v>1101</v>
      </c>
    </row>
    <row r="78" spans="1:48" x14ac:dyDescent="0.25">
      <c r="A78" s="14">
        <v>8.0999999999999906E-10</v>
      </c>
      <c r="B78" t="s">
        <v>964</v>
      </c>
      <c r="C78" s="4">
        <v>1</v>
      </c>
      <c r="D78" s="4">
        <v>0</v>
      </c>
      <c r="E78" s="4">
        <v>1</v>
      </c>
      <c r="F78" s="4">
        <v>2</v>
      </c>
      <c r="G78" s="4">
        <v>3.3499999046325684</v>
      </c>
      <c r="H78" s="4">
        <v>2.1</v>
      </c>
      <c r="I78" s="34">
        <v>98.355127102677841</v>
      </c>
      <c r="J78" s="35">
        <v>1.5217391304347825</v>
      </c>
      <c r="K78" s="35">
        <v>0.82352941176470584</v>
      </c>
      <c r="L78" s="35">
        <v>2.1042076637824474</v>
      </c>
      <c r="M78" s="35" t="s">
        <v>1019</v>
      </c>
      <c r="N78" s="4">
        <v>0.28000000000000003</v>
      </c>
      <c r="O78" s="4" t="s">
        <v>140</v>
      </c>
      <c r="P78" s="35" t="s">
        <v>145</v>
      </c>
      <c r="Q78" s="36" t="str">
        <f t="shared" si="24"/>
        <v xml:space="preserve"> </v>
      </c>
      <c r="R78" s="36" t="str">
        <f t="shared" si="25"/>
        <v xml:space="preserve"> </v>
      </c>
      <c r="S78" s="37">
        <f t="shared" si="26"/>
        <v>0.59523805063503243</v>
      </c>
      <c r="T78" s="37" t="str">
        <f t="shared" si="47"/>
        <v/>
      </c>
      <c r="U78" s="37" t="str">
        <f t="shared" si="27"/>
        <v/>
      </c>
      <c r="V78" s="37">
        <f t="shared" si="28"/>
        <v>-0.76224347084132571</v>
      </c>
      <c r="W78" s="37" t="str">
        <f t="shared" si="29"/>
        <v/>
      </c>
      <c r="X78" s="37">
        <f t="shared" si="30"/>
        <v>-0.59527145879784404</v>
      </c>
      <c r="Y78" s="1" t="str">
        <f t="shared" si="31"/>
        <v xml:space="preserve"> </v>
      </c>
      <c r="Z78" s="1">
        <f t="shared" si="32"/>
        <v>1</v>
      </c>
      <c r="AA78" s="1" t="str">
        <f t="shared" si="33"/>
        <v xml:space="preserve"> </v>
      </c>
      <c r="AB78" s="1">
        <f t="shared" si="34"/>
        <v>2</v>
      </c>
      <c r="AC78" s="1">
        <f t="shared" si="35"/>
        <v>11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 t="str">
        <f t="shared" si="39"/>
        <v xml:space="preserve"> </v>
      </c>
      <c r="AH78" s="38" t="str">
        <f t="shared" si="40"/>
        <v xml:space="preserve"> </v>
      </c>
      <c r="AI78" s="1" t="str">
        <f t="shared" si="41"/>
        <v xml:space="preserve"> 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964</v>
      </c>
      <c r="AP78" t="s">
        <v>1034</v>
      </c>
      <c r="AQ78" s="22">
        <v>76.224347084132575</v>
      </c>
      <c r="AR78" s="21">
        <v>59.527145879784406</v>
      </c>
      <c r="AS78">
        <v>59.52380498250325</v>
      </c>
      <c r="AT78">
        <v>-76.224347084132575</v>
      </c>
      <c r="AU78">
        <v>-59.527145879784406</v>
      </c>
      <c r="AV78" t="s">
        <v>1102</v>
      </c>
    </row>
    <row r="79" spans="1:48" x14ac:dyDescent="0.25">
      <c r="A79" s="14">
        <v>8.1999999999999903E-10</v>
      </c>
      <c r="B79" t="s">
        <v>41</v>
      </c>
      <c r="C79" s="4">
        <v>10</v>
      </c>
      <c r="D79" s="4">
        <v>0</v>
      </c>
      <c r="E79" s="4">
        <v>8</v>
      </c>
      <c r="F79" s="4">
        <v>18</v>
      </c>
      <c r="G79" s="4">
        <v>6.25</v>
      </c>
      <c r="H79" s="4">
        <v>5.45</v>
      </c>
      <c r="I79" s="34">
        <v>1684.682819944439</v>
      </c>
      <c r="J79" s="35">
        <v>6.7450495049504946</v>
      </c>
      <c r="K79" s="35">
        <v>2.420071047957371</v>
      </c>
      <c r="L79" s="35">
        <v>7.1247138508371384</v>
      </c>
      <c r="M79" s="35">
        <v>6.0949700520833332</v>
      </c>
      <c r="N79" s="4">
        <v>0.71199999999999997</v>
      </c>
      <c r="O79" s="4" t="s">
        <v>140</v>
      </c>
      <c r="P79" s="35">
        <v>7.6513761467889898</v>
      </c>
      <c r="Q79" s="36" t="str">
        <f t="shared" si="24"/>
        <v xml:space="preserve"> </v>
      </c>
      <c r="R79" s="36" t="str">
        <f t="shared" si="25"/>
        <v xml:space="preserve"> </v>
      </c>
      <c r="S79" s="37" t="str">
        <f t="shared" si="26"/>
        <v/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>
        <f t="shared" si="29"/>
        <v>0.37038520150083465</v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>
        <f t="shared" si="33"/>
        <v>10</v>
      </c>
      <c r="AB79" s="1" t="str">
        <f t="shared" si="34"/>
        <v xml:space="preserve"> </v>
      </c>
      <c r="AC79" s="1" t="str">
        <f t="shared" si="35"/>
        <v xml:space="preserve"> </v>
      </c>
      <c r="AD79" s="1" t="str">
        <f t="shared" si="36"/>
        <v xml:space="preserve"> </v>
      </c>
      <c r="AE79" s="1" t="str">
        <f t="shared" si="37"/>
        <v xml:space="preserve"> </v>
      </c>
      <c r="AF79" s="1" t="str">
        <f t="shared" si="38"/>
        <v xml:space="preserve"> </v>
      </c>
      <c r="AG79" s="38">
        <f t="shared" si="39"/>
        <v>7.6513761476089899</v>
      </c>
      <c r="AH79" s="38" t="str">
        <f t="shared" si="40"/>
        <v xml:space="preserve"> </v>
      </c>
      <c r="AI79" s="1">
        <f t="shared" si="41"/>
        <v>10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41</v>
      </c>
      <c r="AP79" t="s">
        <v>1022</v>
      </c>
      <c r="AQ79" s="22">
        <v>-5.3846567540305035</v>
      </c>
      <c r="AR79" s="21">
        <v>-37.038520150083464</v>
      </c>
      <c r="AS79">
        <v>14.678899082568808</v>
      </c>
      <c r="AT79">
        <v>5.3846567540305035</v>
      </c>
      <c r="AU79">
        <v>37.038520150083464</v>
      </c>
      <c r="AV79" t="s">
        <v>1103</v>
      </c>
    </row>
    <row r="80" spans="1:48" x14ac:dyDescent="0.25">
      <c r="A80" s="14">
        <v>8.2999999999999899E-10</v>
      </c>
      <c r="B80" t="s">
        <v>63</v>
      </c>
      <c r="C80" s="4">
        <v>15</v>
      </c>
      <c r="D80" s="4">
        <v>2</v>
      </c>
      <c r="E80" s="4">
        <v>3</v>
      </c>
      <c r="F80" s="4">
        <v>20</v>
      </c>
      <c r="G80" s="4">
        <v>33.400001525878906</v>
      </c>
      <c r="H80" s="4">
        <v>24.6</v>
      </c>
      <c r="I80" s="34">
        <v>471.33485476668329</v>
      </c>
      <c r="J80" s="35">
        <v>4.9397590361445785</v>
      </c>
      <c r="K80" s="35">
        <v>3.3514986376021803</v>
      </c>
      <c r="L80" s="35">
        <v>4.5848241568175263</v>
      </c>
      <c r="M80" s="35">
        <v>4.005776416053072</v>
      </c>
      <c r="N80" s="4">
        <v>4.032</v>
      </c>
      <c r="O80" s="4" t="s">
        <v>140</v>
      </c>
      <c r="P80" s="35">
        <v>0</v>
      </c>
      <c r="Q80" s="36">
        <f t="shared" si="24"/>
        <v>75.000000000829999</v>
      </c>
      <c r="R80" s="36" t="str">
        <f t="shared" si="25"/>
        <v xml:space="preserve"> </v>
      </c>
      <c r="S80" s="37">
        <f t="shared" si="26"/>
        <v>0.35772364009337004</v>
      </c>
      <c r="T80" s="37" t="str">
        <f t="shared" si="47"/>
        <v/>
      </c>
      <c r="U80" s="37" t="str">
        <f t="shared" si="27"/>
        <v/>
      </c>
      <c r="V80" s="37" t="str">
        <f t="shared" si="28"/>
        <v/>
      </c>
      <c r="W80" s="37" t="str">
        <f t="shared" si="29"/>
        <v/>
      </c>
      <c r="X80" s="37">
        <f t="shared" si="30"/>
        <v>-0.11814350617771907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>
        <f t="shared" si="34"/>
        <v>19</v>
      </c>
      <c r="AC80" s="1">
        <f t="shared" si="35"/>
        <v>24</v>
      </c>
      <c r="AD80" s="1" t="str">
        <f t="shared" si="36"/>
        <v xml:space="preserve"> </v>
      </c>
      <c r="AE80" s="1">
        <f t="shared" si="37"/>
        <v>22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63</v>
      </c>
      <c r="AP80" t="s">
        <v>1024</v>
      </c>
      <c r="AQ80" s="22">
        <v>22.821202410798659</v>
      </c>
      <c r="AR80" s="21">
        <v>11.814350617771908</v>
      </c>
      <c r="AS80">
        <v>35.772363926337</v>
      </c>
      <c r="AT80">
        <v>-22.821202410798659</v>
      </c>
      <c r="AU80">
        <v>-11.814350617771908</v>
      </c>
      <c r="AV80" t="s">
        <v>1104</v>
      </c>
    </row>
    <row r="81" spans="1:48" x14ac:dyDescent="0.25">
      <c r="A81" s="14">
        <v>8.3999999999999896E-10</v>
      </c>
      <c r="B81" t="s">
        <v>965</v>
      </c>
      <c r="C81" s="4">
        <v>0</v>
      </c>
      <c r="D81" s="4">
        <v>0</v>
      </c>
      <c r="E81" s="4">
        <v>0</v>
      </c>
      <c r="F81" s="4">
        <v>0</v>
      </c>
      <c r="G81" s="4" t="s">
        <v>140</v>
      </c>
      <c r="H81" s="4">
        <v>7.4</v>
      </c>
      <c r="I81" s="34">
        <v>512.94540572787037</v>
      </c>
      <c r="J81" s="35" t="s">
        <v>1019</v>
      </c>
      <c r="K81" s="35" t="s">
        <v>1019</v>
      </c>
      <c r="L81" s="35" t="s">
        <v>1019</v>
      </c>
      <c r="M81" s="35" t="s">
        <v>1019</v>
      </c>
      <c r="N81" s="4" t="s">
        <v>140</v>
      </c>
      <c r="O81" s="4" t="s">
        <v>140</v>
      </c>
      <c r="P81" s="35" t="s">
        <v>145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965</v>
      </c>
      <c r="AP81" t="s">
        <v>1022</v>
      </c>
      <c r="AQ81" s="22" t="e">
        <v>#VALUE!</v>
      </c>
      <c r="AR81" s="21" t="e">
        <v>#VALUE!</v>
      </c>
      <c r="AS81" t="s">
        <v>145</v>
      </c>
      <c r="AT81" t="e">
        <v>#VALUE!</v>
      </c>
      <c r="AU81" t="e">
        <v>#VALUE!</v>
      </c>
      <c r="AV81" t="s">
        <v>1105</v>
      </c>
    </row>
    <row r="82" spans="1:48" x14ac:dyDescent="0.25">
      <c r="A82" s="14">
        <v>8.4999999999999893E-10</v>
      </c>
      <c r="B82" t="s">
        <v>98</v>
      </c>
      <c r="C82" s="4">
        <v>0</v>
      </c>
      <c r="D82" s="4">
        <v>0</v>
      </c>
      <c r="E82" s="4">
        <v>0</v>
      </c>
      <c r="F82" s="4">
        <v>0</v>
      </c>
      <c r="G82" s="4" t="s">
        <v>140</v>
      </c>
      <c r="H82" s="4">
        <v>2.48</v>
      </c>
      <c r="I82" s="34">
        <v>69.165341684936692</v>
      </c>
      <c r="J82" s="35" t="s">
        <v>1019</v>
      </c>
      <c r="K82" s="35" t="s">
        <v>1019</v>
      </c>
      <c r="L82" s="35" t="s">
        <v>1019</v>
      </c>
      <c r="M82" s="35" t="s">
        <v>1019</v>
      </c>
      <c r="N82" s="4" t="s">
        <v>140</v>
      </c>
      <c r="O82" s="4" t="s">
        <v>140</v>
      </c>
      <c r="P82" s="35" t="s">
        <v>145</v>
      </c>
      <c r="Q82" s="36" t="str">
        <f t="shared" si="24"/>
        <v xml:space="preserve"> </v>
      </c>
      <c r="R82" s="36" t="str">
        <f t="shared" si="25"/>
        <v xml:space="preserve"> </v>
      </c>
      <c r="S82" s="37" t="str">
        <f t="shared" si="26"/>
        <v xml:space="preserve"> </v>
      </c>
      <c r="T82" s="37" t="str">
        <f t="shared" si="47"/>
        <v xml:space="preserve"> </v>
      </c>
      <c r="U82" s="37" t="str">
        <f t="shared" si="27"/>
        <v xml:space="preserve"> </v>
      </c>
      <c r="V82" s="37" t="str">
        <f t="shared" si="28"/>
        <v xml:space="preserve"> </v>
      </c>
      <c r="W82" s="37" t="str">
        <f t="shared" si="29"/>
        <v xml:space="preserve"> </v>
      </c>
      <c r="X82" s="37" t="str">
        <f t="shared" si="30"/>
        <v xml:space="preserve"> </v>
      </c>
      <c r="Y82" s="1" t="str">
        <f t="shared" si="31"/>
        <v xml:space="preserve"> </v>
      </c>
      <c r="Z82" s="1" t="str">
        <f t="shared" si="32"/>
        <v xml:space="preserve"> </v>
      </c>
      <c r="AA82" s="1" t="str">
        <f t="shared" si="33"/>
        <v xml:space="preserve"> </v>
      </c>
      <c r="AB82" s="1" t="str">
        <f t="shared" si="34"/>
        <v xml:space="preserve"> </v>
      </c>
      <c r="AC82" s="1" t="str">
        <f t="shared" si="35"/>
        <v xml:space="preserve"> </v>
      </c>
      <c r="AD82" s="1" t="str">
        <f t="shared" si="36"/>
        <v xml:space="preserve"> </v>
      </c>
      <c r="AE82" s="1" t="str">
        <f t="shared" si="37"/>
        <v xml:space="preserve"> </v>
      </c>
      <c r="AF82" s="1" t="str">
        <f t="shared" si="38"/>
        <v xml:space="preserve"> </v>
      </c>
      <c r="AG82" s="38" t="str">
        <f t="shared" si="39"/>
        <v xml:space="preserve"> </v>
      </c>
      <c r="AH82" s="38" t="str">
        <f t="shared" si="40"/>
        <v xml:space="preserve"> </v>
      </c>
      <c r="AI82" s="1" t="str">
        <f t="shared" si="41"/>
        <v xml:space="preserve"> 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98</v>
      </c>
      <c r="AP82" t="s">
        <v>1022</v>
      </c>
      <c r="AQ82" s="22" t="e">
        <v>#VALUE!</v>
      </c>
      <c r="AR82" s="21" t="e">
        <v>#VALUE!</v>
      </c>
      <c r="AS82" t="s">
        <v>145</v>
      </c>
      <c r="AT82" t="e">
        <v>#VALUE!</v>
      </c>
      <c r="AU82" t="e">
        <v>#VALUE!</v>
      </c>
      <c r="AV82" t="s">
        <v>1106</v>
      </c>
    </row>
    <row r="83" spans="1:48" x14ac:dyDescent="0.25">
      <c r="A83" s="14">
        <v>8.5999999999999889E-10</v>
      </c>
      <c r="B83" t="s">
        <v>36</v>
      </c>
      <c r="C83" s="4">
        <v>17</v>
      </c>
      <c r="D83" s="4">
        <v>0</v>
      </c>
      <c r="E83" s="4">
        <v>1</v>
      </c>
      <c r="F83" s="4">
        <v>18</v>
      </c>
      <c r="G83" s="4">
        <v>11.100000381469727</v>
      </c>
      <c r="H83" s="4">
        <v>8.2799999999999994</v>
      </c>
      <c r="I83" s="34">
        <v>3165.0763360519509</v>
      </c>
      <c r="J83" s="35">
        <v>3.9466158245948524</v>
      </c>
      <c r="K83" s="35">
        <v>3.5384615384615383</v>
      </c>
      <c r="L83" s="35">
        <v>4.5826210602844029</v>
      </c>
      <c r="M83" s="35">
        <v>3.8529960323658972</v>
      </c>
      <c r="N83" s="4">
        <v>1.9750000000000001</v>
      </c>
      <c r="O83" s="4" t="s">
        <v>140</v>
      </c>
      <c r="P83" s="35">
        <v>4.4685990338164254</v>
      </c>
      <c r="Q83" s="36">
        <f t="shared" si="24"/>
        <v>94.444444445304441</v>
      </c>
      <c r="R83" s="36" t="str">
        <f t="shared" si="25"/>
        <v xml:space="preserve"> </v>
      </c>
      <c r="S83" s="37">
        <f t="shared" si="26"/>
        <v>0.34057975707615057</v>
      </c>
      <c r="T83" s="37" t="str">
        <f t="shared" si="47"/>
        <v/>
      </c>
      <c r="U83" s="37" t="str">
        <f t="shared" si="27"/>
        <v/>
      </c>
      <c r="V83" s="37" t="str">
        <f t="shared" si="28"/>
        <v/>
      </c>
      <c r="W83" s="37" t="str">
        <f t="shared" si="29"/>
        <v/>
      </c>
      <c r="X83" s="37">
        <f t="shared" si="30"/>
        <v>-0.11856725525026823</v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>
        <f t="shared" si="34"/>
        <v>18</v>
      </c>
      <c r="AC83" s="1">
        <f t="shared" si="35"/>
        <v>31</v>
      </c>
      <c r="AD83" s="1" t="str">
        <f t="shared" si="36"/>
        <v xml:space="preserve"> </v>
      </c>
      <c r="AE83" s="1">
        <f t="shared" si="37"/>
        <v>10</v>
      </c>
      <c r="AF83" s="1" t="str">
        <f t="shared" si="38"/>
        <v xml:space="preserve"> </v>
      </c>
      <c r="AG83" s="38">
        <f t="shared" si="39"/>
        <v>4.4685990346764255</v>
      </c>
      <c r="AH83" s="38" t="str">
        <f t="shared" si="40"/>
        <v xml:space="preserve"> </v>
      </c>
      <c r="AI83" s="1">
        <f t="shared" si="41"/>
        <v>23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36</v>
      </c>
      <c r="AP83" t="s">
        <v>1026</v>
      </c>
      <c r="AQ83" s="22">
        <v>38.338072432278437</v>
      </c>
      <c r="AR83" s="21">
        <v>11.856725525026823</v>
      </c>
      <c r="AS83">
        <v>34.057975621615057</v>
      </c>
      <c r="AT83">
        <v>-38.338072432278437</v>
      </c>
      <c r="AU83">
        <v>-11.856725525026823</v>
      </c>
      <c r="AV83" t="s">
        <v>1107</v>
      </c>
    </row>
    <row r="84" spans="1:48" x14ac:dyDescent="0.25">
      <c r="A84" s="14">
        <v>8.6999999999999886E-10</v>
      </c>
      <c r="B84" t="s">
        <v>74</v>
      </c>
      <c r="C84" s="4">
        <v>0</v>
      </c>
      <c r="D84" s="4">
        <v>0</v>
      </c>
      <c r="E84" s="4">
        <v>0</v>
      </c>
      <c r="F84" s="4">
        <v>0</v>
      </c>
      <c r="G84" s="4" t="s">
        <v>140</v>
      </c>
      <c r="H84" s="4">
        <v>8.41</v>
      </c>
      <c r="I84" s="34">
        <v>953.21101356434519</v>
      </c>
      <c r="J84" s="35" t="s">
        <v>1019</v>
      </c>
      <c r="K84" s="35" t="s">
        <v>1019</v>
      </c>
      <c r="L84" s="35" t="s">
        <v>1019</v>
      </c>
      <c r="M84" s="35" t="s">
        <v>1019</v>
      </c>
      <c r="N84" s="4" t="s">
        <v>140</v>
      </c>
      <c r="O84" s="4" t="s">
        <v>140</v>
      </c>
      <c r="P84" s="35" t="s">
        <v>145</v>
      </c>
      <c r="Q84" s="36" t="str">
        <f t="shared" si="24"/>
        <v xml:space="preserve"> </v>
      </c>
      <c r="R84" s="36" t="str">
        <f t="shared" si="25"/>
        <v xml:space="preserve"> </v>
      </c>
      <c r="S84" s="37" t="str">
        <f t="shared" si="26"/>
        <v xml:space="preserve"> </v>
      </c>
      <c r="T84" s="37" t="str">
        <f t="shared" si="47"/>
        <v xml:space="preserve"> </v>
      </c>
      <c r="U84" s="37" t="str">
        <f t="shared" si="27"/>
        <v xml:space="preserve"> </v>
      </c>
      <c r="V84" s="37" t="str">
        <f t="shared" si="28"/>
        <v xml:space="preserve"> </v>
      </c>
      <c r="W84" s="37" t="str">
        <f t="shared" si="29"/>
        <v xml:space="preserve"> </v>
      </c>
      <c r="X84" s="37" t="str">
        <f t="shared" si="30"/>
        <v xml:space="preserve"> </v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 t="str">
        <f t="shared" si="35"/>
        <v xml:space="preserve"> 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 t="str">
        <f t="shared" si="39"/>
        <v xml:space="preserve"> </v>
      </c>
      <c r="AH84" s="38" t="str">
        <f t="shared" si="40"/>
        <v xml:space="preserve"> </v>
      </c>
      <c r="AI84" s="1" t="str">
        <f t="shared" si="41"/>
        <v xml:space="preserve"> 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74</v>
      </c>
      <c r="AP84" t="s">
        <v>1022</v>
      </c>
      <c r="AQ84" s="22" t="e">
        <v>#VALUE!</v>
      </c>
      <c r="AR84" s="21" t="e">
        <v>#VALUE!</v>
      </c>
      <c r="AS84" t="s">
        <v>145</v>
      </c>
      <c r="AT84" t="e">
        <v>#VALUE!</v>
      </c>
      <c r="AU84" t="e">
        <v>#VALUE!</v>
      </c>
      <c r="AV84" t="s">
        <v>1108</v>
      </c>
    </row>
    <row r="85" spans="1:48" x14ac:dyDescent="0.25">
      <c r="A85" s="14">
        <v>8.7999999999999882E-10</v>
      </c>
      <c r="B85" t="s">
        <v>47</v>
      </c>
      <c r="C85" s="4">
        <v>7</v>
      </c>
      <c r="D85" s="4">
        <v>0</v>
      </c>
      <c r="E85" s="4">
        <v>7</v>
      </c>
      <c r="F85" s="4">
        <v>14</v>
      </c>
      <c r="G85" s="4">
        <v>6.3000001907348633</v>
      </c>
      <c r="H85" s="4">
        <v>5.8</v>
      </c>
      <c r="I85" s="34">
        <v>2444.8270539513151</v>
      </c>
      <c r="J85" s="35">
        <v>6.7441860465116275</v>
      </c>
      <c r="K85" s="35">
        <v>6.1181434599156113</v>
      </c>
      <c r="L85" s="35">
        <v>4.8282403065597741</v>
      </c>
      <c r="M85" s="35">
        <v>4.1272987446797051</v>
      </c>
      <c r="N85" s="4">
        <v>0.86599999999999999</v>
      </c>
      <c r="O85" s="4" t="s">
        <v>140</v>
      </c>
      <c r="P85" s="35">
        <v>4.0172413793103452</v>
      </c>
      <c r="Q85" s="36" t="str">
        <f t="shared" si="24"/>
        <v xml:space="preserve"> </v>
      </c>
      <c r="R85" s="36" t="str">
        <f t="shared" si="25"/>
        <v xml:space="preserve"> </v>
      </c>
      <c r="S85" s="37" t="str">
        <f t="shared" si="26"/>
        <v/>
      </c>
      <c r="T85" s="37" t="str">
        <f t="shared" si="47"/>
        <v/>
      </c>
      <c r="U85" s="37" t="str">
        <f t="shared" si="27"/>
        <v/>
      </c>
      <c r="V85" s="37" t="str">
        <f t="shared" si="28"/>
        <v/>
      </c>
      <c r="W85" s="37" t="str">
        <f t="shared" si="29"/>
        <v/>
      </c>
      <c r="X85" s="37" t="str">
        <f t="shared" si="30"/>
        <v/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 t="str">
        <f t="shared" si="35"/>
        <v xml:space="preserve"> 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>
        <f t="shared" si="39"/>
        <v>4.0172413801903453</v>
      </c>
      <c r="AH85" s="38" t="str">
        <f t="shared" si="40"/>
        <v xml:space="preserve"> </v>
      </c>
      <c r="AI85" s="1">
        <f t="shared" si="41"/>
        <v>26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47</v>
      </c>
      <c r="AP85" t="s">
        <v>1024</v>
      </c>
      <c r="AQ85" s="22">
        <v>-5.371166078960643</v>
      </c>
      <c r="AR85" s="21">
        <v>7.1324237867891664</v>
      </c>
      <c r="AS85">
        <v>8.6206929437045332</v>
      </c>
      <c r="AT85">
        <v>5.371166078960643</v>
      </c>
      <c r="AU85">
        <v>-7.1324237867891664</v>
      </c>
      <c r="AV85" t="s">
        <v>1109</v>
      </c>
    </row>
    <row r="86" spans="1:48" x14ac:dyDescent="0.25">
      <c r="A86" s="14">
        <v>8.8999999999999879E-10</v>
      </c>
      <c r="B86" t="s">
        <v>69</v>
      </c>
      <c r="C86" s="4">
        <v>0</v>
      </c>
      <c r="D86" s="4">
        <v>1</v>
      </c>
      <c r="E86" s="4">
        <v>0</v>
      </c>
      <c r="F86" s="4">
        <v>1</v>
      </c>
      <c r="G86" s="4" t="s">
        <v>140</v>
      </c>
      <c r="H86" s="4">
        <v>1.17</v>
      </c>
      <c r="I86" s="34">
        <v>253.82367144063636</v>
      </c>
      <c r="J86" s="35" t="s">
        <v>1019</v>
      </c>
      <c r="K86" s="35" t="s">
        <v>1019</v>
      </c>
      <c r="L86" s="35" t="s">
        <v>1019</v>
      </c>
      <c r="M86" s="35" t="s">
        <v>1019</v>
      </c>
      <c r="N86" s="4" t="s">
        <v>140</v>
      </c>
      <c r="O86" s="4" t="s">
        <v>140</v>
      </c>
      <c r="P86" s="35" t="s">
        <v>145</v>
      </c>
      <c r="Q86" s="36" t="str">
        <f t="shared" si="24"/>
        <v/>
      </c>
      <c r="R86" s="36">
        <f t="shared" si="25"/>
        <v>100.00000000089</v>
      </c>
      <c r="S86" s="37" t="str">
        <f t="shared" si="26"/>
        <v xml:space="preserve"> </v>
      </c>
      <c r="T86" s="37" t="str">
        <f t="shared" si="47"/>
        <v xml:space="preserve"> </v>
      </c>
      <c r="U86" s="37" t="str">
        <f t="shared" si="27"/>
        <v xml:space="preserve"> </v>
      </c>
      <c r="V86" s="37" t="str">
        <f t="shared" si="28"/>
        <v xml:space="preserve"> </v>
      </c>
      <c r="W86" s="37" t="str">
        <f t="shared" si="29"/>
        <v xml:space="preserve"> </v>
      </c>
      <c r="X86" s="37" t="str">
        <f t="shared" si="30"/>
        <v xml:space="preserve"> </v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 t="str">
        <f t="shared" si="34"/>
        <v xml:space="preserve"> </v>
      </c>
      <c r="AC86" s="1" t="str">
        <f t="shared" si="35"/>
        <v xml:space="preserve"> </v>
      </c>
      <c r="AD86" s="1" t="str">
        <f t="shared" si="36"/>
        <v xml:space="preserve"> </v>
      </c>
      <c r="AE86" s="1" t="str">
        <f t="shared" si="37"/>
        <v xml:space="preserve"> </v>
      </c>
      <c r="AF86" s="1">
        <f t="shared" si="38"/>
        <v>2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69</v>
      </c>
      <c r="AP86" t="s">
        <v>1026</v>
      </c>
      <c r="AQ86" s="22" t="e">
        <v>#VALUE!</v>
      </c>
      <c r="AR86" s="21" t="e">
        <v>#VALUE!</v>
      </c>
      <c r="AS86" t="s">
        <v>145</v>
      </c>
      <c r="AT86" t="e">
        <v>#VALUE!</v>
      </c>
      <c r="AU86" t="e">
        <v>#VALUE!</v>
      </c>
      <c r="AV86" t="s">
        <v>1110</v>
      </c>
    </row>
    <row r="87" spans="1:48" x14ac:dyDescent="0.25">
      <c r="A87" s="14">
        <v>8.9999999999999875E-10</v>
      </c>
      <c r="B87" t="s">
        <v>55</v>
      </c>
      <c r="C87" s="4">
        <v>8</v>
      </c>
      <c r="D87" s="4">
        <v>0</v>
      </c>
      <c r="E87" s="4">
        <v>3</v>
      </c>
      <c r="F87" s="4">
        <v>11</v>
      </c>
      <c r="G87" s="4">
        <v>9.1000003814697266</v>
      </c>
      <c r="H87" s="4">
        <v>7.2</v>
      </c>
      <c r="I87" s="34">
        <v>1348.8703145510103</v>
      </c>
      <c r="J87" s="35">
        <v>5.9701492537313436</v>
      </c>
      <c r="K87" s="35">
        <v>5.2173913043478262</v>
      </c>
      <c r="L87" s="35">
        <v>4.3249739679086883</v>
      </c>
      <c r="M87" s="35">
        <v>3.7400941883767538</v>
      </c>
      <c r="N87" s="4">
        <v>1.282</v>
      </c>
      <c r="O87" s="4">
        <v>-50.617288888888886</v>
      </c>
      <c r="P87" s="35">
        <v>5.8055555555555554</v>
      </c>
      <c r="Q87" s="36">
        <f t="shared" si="24"/>
        <v>72.727272728172736</v>
      </c>
      <c r="R87" s="36" t="str">
        <f t="shared" si="25"/>
        <v xml:space="preserve"> </v>
      </c>
      <c r="S87" s="37">
        <f t="shared" si="26"/>
        <v>0.26388894277079528</v>
      </c>
      <c r="T87" s="37" t="str">
        <f t="shared" si="47"/>
        <v/>
      </c>
      <c r="U87" s="37" t="str">
        <f t="shared" si="27"/>
        <v/>
      </c>
      <c r="V87" s="37" t="str">
        <f t="shared" si="28"/>
        <v/>
      </c>
      <c r="W87" s="37" t="str">
        <f t="shared" si="29"/>
        <v/>
      </c>
      <c r="X87" s="37">
        <f t="shared" si="30"/>
        <v>-0.16812373849905327</v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>
        <f t="shared" si="34"/>
        <v>14</v>
      </c>
      <c r="AC87" s="1">
        <f t="shared" si="35"/>
        <v>40</v>
      </c>
      <c r="AD87" s="1" t="str">
        <f t="shared" si="36"/>
        <v xml:space="preserve"> </v>
      </c>
      <c r="AE87" s="1">
        <f t="shared" si="37"/>
        <v>25</v>
      </c>
      <c r="AF87" s="1" t="str">
        <f t="shared" si="38"/>
        <v xml:space="preserve"> </v>
      </c>
      <c r="AG87" s="38">
        <f t="shared" si="39"/>
        <v>5.8055555564555554</v>
      </c>
      <c r="AH87" s="38" t="str">
        <f t="shared" si="40"/>
        <v xml:space="preserve"> </v>
      </c>
      <c r="AI87" s="1">
        <f t="shared" si="41"/>
        <v>14</v>
      </c>
      <c r="AJ87" s="1" t="str">
        <f t="shared" si="42"/>
        <v xml:space="preserve"> </v>
      </c>
      <c r="AK87" s="25" t="str">
        <f t="shared" si="43"/>
        <v xml:space="preserve"> </v>
      </c>
      <c r="AL87" s="25">
        <f t="shared" si="44"/>
        <v>-50.617288887988884</v>
      </c>
      <c r="AM87" s="1" t="str">
        <f t="shared" si="45"/>
        <v xml:space="preserve"> </v>
      </c>
      <c r="AN87" s="1">
        <f t="shared" si="46"/>
        <v>1</v>
      </c>
      <c r="AO87" t="s">
        <v>55</v>
      </c>
      <c r="AP87" t="s">
        <v>1022</v>
      </c>
      <c r="AQ87" s="22">
        <v>6.7223851488356523</v>
      </c>
      <c r="AR87" s="21">
        <v>16.812373849905327</v>
      </c>
      <c r="AS87">
        <v>26.388894187079526</v>
      </c>
      <c r="AT87">
        <v>-6.7223851488356523</v>
      </c>
      <c r="AU87">
        <v>-16.812373849905327</v>
      </c>
      <c r="AV87" t="s">
        <v>1111</v>
      </c>
    </row>
    <row r="88" spans="1:48" x14ac:dyDescent="0.25">
      <c r="A88" s="14">
        <v>9.0999999999999872E-10</v>
      </c>
      <c r="B88" t="s">
        <v>966</v>
      </c>
      <c r="C88" s="4">
        <v>10</v>
      </c>
      <c r="D88" s="4">
        <v>0</v>
      </c>
      <c r="E88" s="4">
        <v>1</v>
      </c>
      <c r="F88" s="4">
        <v>11</v>
      </c>
      <c r="G88" s="4">
        <v>14.100000381469727</v>
      </c>
      <c r="H88" s="4">
        <v>10.44</v>
      </c>
      <c r="I88" s="34">
        <v>1196.8478118689045</v>
      </c>
      <c r="J88" s="35">
        <v>36.631578947368418</v>
      </c>
      <c r="K88" s="35">
        <v>16.811594202898551</v>
      </c>
      <c r="L88" s="35">
        <v>8.5330797060515859</v>
      </c>
      <c r="M88" s="35">
        <v>6.4939445138715319</v>
      </c>
      <c r="N88" s="4">
        <v>0.20800000000000002</v>
      </c>
      <c r="O88" s="4" t="s">
        <v>140</v>
      </c>
      <c r="P88" s="35">
        <v>0.65134099616858243</v>
      </c>
      <c r="Q88" s="36">
        <f t="shared" si="24"/>
        <v>90.909090910000913</v>
      </c>
      <c r="R88" s="36" t="str">
        <f t="shared" si="25"/>
        <v xml:space="preserve"> </v>
      </c>
      <c r="S88" s="37">
        <f t="shared" si="26"/>
        <v>0.3505747500929241</v>
      </c>
      <c r="T88" s="37" t="str">
        <f t="shared" si="47"/>
        <v/>
      </c>
      <c r="U88" s="37">
        <f t="shared" si="27"/>
        <v>4.7233180733414413</v>
      </c>
      <c r="V88" s="37" t="str">
        <f t="shared" si="28"/>
        <v/>
      </c>
      <c r="W88" s="37">
        <f t="shared" si="29"/>
        <v>0.64127379670500195</v>
      </c>
      <c r="X88" s="37" t="str">
        <f t="shared" si="30"/>
        <v/>
      </c>
      <c r="Y88" s="1">
        <f t="shared" si="31"/>
        <v>1</v>
      </c>
      <c r="Z88" s="1" t="str">
        <f t="shared" si="32"/>
        <v xml:space="preserve"> </v>
      </c>
      <c r="AA88" s="1">
        <f t="shared" si="33"/>
        <v>6</v>
      </c>
      <c r="AB88" s="1" t="str">
        <f t="shared" si="34"/>
        <v xml:space="preserve"> </v>
      </c>
      <c r="AC88" s="1">
        <f t="shared" si="35"/>
        <v>28</v>
      </c>
      <c r="AD88" s="1" t="str">
        <f t="shared" si="36"/>
        <v xml:space="preserve"> </v>
      </c>
      <c r="AE88" s="1">
        <f t="shared" si="37"/>
        <v>11</v>
      </c>
      <c r="AF88" s="1" t="str">
        <f t="shared" si="38"/>
        <v xml:space="preserve"> </v>
      </c>
      <c r="AG88" s="38" t="str">
        <f t="shared" si="39"/>
        <v xml:space="preserve"> </v>
      </c>
      <c r="AH88" s="38" t="str">
        <f t="shared" si="40"/>
        <v xml:space="preserve"> </v>
      </c>
      <c r="AI88" s="1" t="str">
        <f t="shared" si="41"/>
        <v xml:space="preserve"> 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966</v>
      </c>
      <c r="AP88" t="s">
        <v>1020</v>
      </c>
      <c r="AQ88" s="22">
        <v>-472.33180733414412</v>
      </c>
      <c r="AR88" s="21">
        <v>-64.12737967050019</v>
      </c>
      <c r="AS88">
        <v>35.057474918292407</v>
      </c>
      <c r="AT88">
        <v>472.33180733414412</v>
      </c>
      <c r="AU88">
        <v>64.12737967050019</v>
      </c>
      <c r="AV88" t="s">
        <v>1112</v>
      </c>
    </row>
    <row r="89" spans="1:48" x14ac:dyDescent="0.25">
      <c r="A89" s="14">
        <v>9.1999999999999868E-10</v>
      </c>
      <c r="B89" t="s">
        <v>90</v>
      </c>
      <c r="C89" s="4">
        <v>1</v>
      </c>
      <c r="D89" s="4">
        <v>0</v>
      </c>
      <c r="E89" s="4">
        <v>7</v>
      </c>
      <c r="F89" s="4">
        <v>8</v>
      </c>
      <c r="G89" s="4">
        <v>4.3400001525878906</v>
      </c>
      <c r="H89" s="4">
        <v>4.2300000000000004</v>
      </c>
      <c r="I89" s="34">
        <v>107.77473813262574</v>
      </c>
      <c r="J89" s="35">
        <v>8.5454545454545467</v>
      </c>
      <c r="K89" s="35">
        <v>6.8780487804878057</v>
      </c>
      <c r="L89" s="35">
        <v>7.0563919064517089</v>
      </c>
      <c r="M89" s="35">
        <v>6.4312972972972977</v>
      </c>
      <c r="N89" s="4">
        <v>0.435</v>
      </c>
      <c r="O89" s="4" t="s">
        <v>140</v>
      </c>
      <c r="P89" s="35">
        <v>5.4373522458628836</v>
      </c>
      <c r="Q89" s="36" t="str">
        <f t="shared" si="24"/>
        <v xml:space="preserve"> </v>
      </c>
      <c r="R89" s="36" t="str">
        <f t="shared" si="25"/>
        <v xml:space="preserve"> </v>
      </c>
      <c r="S89" s="37" t="str">
        <f t="shared" si="26"/>
        <v/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>
        <f t="shared" si="29"/>
        <v>0.35724398860671203</v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>
        <f t="shared" si="33"/>
        <v>11</v>
      </c>
      <c r="AB89" s="1" t="str">
        <f t="shared" si="34"/>
        <v xml:space="preserve"> </v>
      </c>
      <c r="AC89" s="1" t="str">
        <f t="shared" si="35"/>
        <v xml:space="preserve"> 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5.4373522467828836</v>
      </c>
      <c r="AH89" s="38" t="str">
        <f t="shared" si="40"/>
        <v xml:space="preserve"> </v>
      </c>
      <c r="AI89" s="1">
        <f t="shared" si="41"/>
        <v>16</v>
      </c>
      <c r="AJ89" s="1" t="str">
        <f t="shared" si="42"/>
        <v xml:space="preserve"> </v>
      </c>
      <c r="AK89" s="25" t="str">
        <f t="shared" si="43"/>
        <v xml:space="preserve"> </v>
      </c>
      <c r="AL89" s="25" t="str">
        <f t="shared" si="44"/>
        <v xml:space="preserve"> </v>
      </c>
      <c r="AM89" s="1" t="str">
        <f t="shared" si="45"/>
        <v xml:space="preserve"> </v>
      </c>
      <c r="AN89" s="1" t="str">
        <f t="shared" si="46"/>
        <v xml:space="preserve"> </v>
      </c>
      <c r="AO89" t="s">
        <v>90</v>
      </c>
      <c r="AP89" t="s">
        <v>1020</v>
      </c>
      <c r="AQ89" s="22">
        <v>-33.514185984689362</v>
      </c>
      <c r="AR89" s="21">
        <v>-35.724398860671201</v>
      </c>
      <c r="AS89">
        <v>2.6004764205175057</v>
      </c>
      <c r="AT89">
        <v>33.514185984689362</v>
      </c>
      <c r="AU89">
        <v>35.724398860671201</v>
      </c>
      <c r="AV89" t="s">
        <v>1113</v>
      </c>
    </row>
    <row r="90" spans="1:48" x14ac:dyDescent="0.25">
      <c r="A90" s="14">
        <v>9.2999999999999865E-10</v>
      </c>
      <c r="B90" t="s">
        <v>52</v>
      </c>
      <c r="C90" s="4">
        <v>11</v>
      </c>
      <c r="D90" s="4">
        <v>1</v>
      </c>
      <c r="E90" s="4">
        <v>8</v>
      </c>
      <c r="F90" s="4">
        <v>20</v>
      </c>
      <c r="G90" s="4">
        <v>33.603000640869141</v>
      </c>
      <c r="H90" s="4">
        <v>25.26</v>
      </c>
      <c r="I90" s="34">
        <v>1719.1510229692615</v>
      </c>
      <c r="J90" s="35">
        <v>7.6824817518248176</v>
      </c>
      <c r="K90" s="35">
        <v>7.194531472514953</v>
      </c>
      <c r="L90" s="35">
        <v>4.5425228086774343</v>
      </c>
      <c r="M90" s="35">
        <v>4.4933621411749129</v>
      </c>
      <c r="N90" s="4">
        <v>3.8890000000000002</v>
      </c>
      <c r="O90" s="4" t="s">
        <v>140</v>
      </c>
      <c r="P90" s="35">
        <v>6.7814726840855108</v>
      </c>
      <c r="Q90" s="36" t="str">
        <f t="shared" si="24"/>
        <v xml:space="preserve"> </v>
      </c>
      <c r="R90" s="36" t="str">
        <f t="shared" si="25"/>
        <v xml:space="preserve"> </v>
      </c>
      <c r="S90" s="37">
        <f t="shared" si="26"/>
        <v>0.33028506193036183</v>
      </c>
      <c r="T90" s="37" t="str">
        <f t="shared" si="47"/>
        <v/>
      </c>
      <c r="U90" s="37" t="str">
        <f t="shared" si="27"/>
        <v/>
      </c>
      <c r="V90" s="37" t="str">
        <f t="shared" si="28"/>
        <v/>
      </c>
      <c r="W90" s="37" t="str">
        <f t="shared" si="29"/>
        <v/>
      </c>
      <c r="X90" s="37">
        <f t="shared" si="30"/>
        <v>-0.12627985280277065</v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>
        <f t="shared" si="34"/>
        <v>17</v>
      </c>
      <c r="AC90" s="1">
        <f t="shared" si="35"/>
        <v>32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>
        <f t="shared" si="39"/>
        <v>6.7814726850155109</v>
      </c>
      <c r="AH90" s="38" t="str">
        <f t="shared" si="40"/>
        <v xml:space="preserve"> </v>
      </c>
      <c r="AI90" s="1">
        <f t="shared" si="41"/>
        <v>12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52</v>
      </c>
      <c r="AP90" t="s">
        <v>1024</v>
      </c>
      <c r="AQ90" s="22">
        <v>-20.031098636258804</v>
      </c>
      <c r="AR90" s="21">
        <v>12.627985280277066</v>
      </c>
      <c r="AS90">
        <v>33.028506100036182</v>
      </c>
      <c r="AT90">
        <v>20.031098636258804</v>
      </c>
      <c r="AU90">
        <v>-12.627985280277066</v>
      </c>
      <c r="AV90" t="s">
        <v>1114</v>
      </c>
    </row>
    <row r="91" spans="1:48" x14ac:dyDescent="0.25">
      <c r="A91" s="14">
        <v>9.3999999999999862E-10</v>
      </c>
      <c r="B91" t="s">
        <v>32</v>
      </c>
      <c r="C91" s="4">
        <v>22</v>
      </c>
      <c r="D91" s="4">
        <v>0</v>
      </c>
      <c r="E91" s="4">
        <v>4</v>
      </c>
      <c r="F91" s="4">
        <v>26</v>
      </c>
      <c r="G91" s="4">
        <v>15.700000762939453</v>
      </c>
      <c r="H91" s="4">
        <v>14.15</v>
      </c>
      <c r="I91" s="34">
        <v>5831.9906794406879</v>
      </c>
      <c r="J91" s="35">
        <v>8.8271990018714916</v>
      </c>
      <c r="K91" s="35">
        <v>7.0503238664673642</v>
      </c>
      <c r="L91" s="35">
        <v>4.5189099612416763</v>
      </c>
      <c r="M91" s="35">
        <v>3.9667566526134257</v>
      </c>
      <c r="N91" s="4">
        <v>1.018</v>
      </c>
      <c r="O91" s="4">
        <v>1.4136447449293155</v>
      </c>
      <c r="P91" s="35">
        <v>6.2190812720848054</v>
      </c>
      <c r="Q91" s="36">
        <f t="shared" si="24"/>
        <v>84.615384616324619</v>
      </c>
      <c r="R91" s="36" t="str">
        <f t="shared" si="25"/>
        <v xml:space="preserve"> </v>
      </c>
      <c r="S91" s="37" t="str">
        <f t="shared" si="26"/>
        <v/>
      </c>
      <c r="T91" s="37" t="str">
        <f t="shared" si="47"/>
        <v/>
      </c>
      <c r="U91" s="37" t="str">
        <f t="shared" si="27"/>
        <v/>
      </c>
      <c r="V91" s="37" t="str">
        <f t="shared" si="28"/>
        <v/>
      </c>
      <c r="W91" s="37" t="str">
        <f t="shared" si="29"/>
        <v/>
      </c>
      <c r="X91" s="37">
        <f t="shared" si="30"/>
        <v>-0.13082160667088671</v>
      </c>
      <c r="Y91" s="1" t="str">
        <f t="shared" si="31"/>
        <v xml:space="preserve"> </v>
      </c>
      <c r="Z91" s="1" t="str">
        <f t="shared" si="32"/>
        <v xml:space="preserve"> </v>
      </c>
      <c r="AA91" s="1" t="str">
        <f t="shared" si="33"/>
        <v xml:space="preserve"> </v>
      </c>
      <c r="AB91" s="1">
        <f t="shared" si="34"/>
        <v>15</v>
      </c>
      <c r="AC91" s="1" t="str">
        <f t="shared" si="35"/>
        <v xml:space="preserve"> </v>
      </c>
      <c r="AD91" s="1" t="str">
        <f t="shared" si="36"/>
        <v xml:space="preserve"> </v>
      </c>
      <c r="AE91" s="1">
        <f t="shared" si="37"/>
        <v>14</v>
      </c>
      <c r="AF91" s="1" t="str">
        <f t="shared" si="38"/>
        <v xml:space="preserve"> </v>
      </c>
      <c r="AG91" s="38">
        <f t="shared" si="39"/>
        <v>6.2190812730248055</v>
      </c>
      <c r="AH91" s="38" t="str">
        <f t="shared" si="40"/>
        <v xml:space="preserve"> </v>
      </c>
      <c r="AI91" s="1">
        <f t="shared" si="41"/>
        <v>13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32</v>
      </c>
      <c r="AP91" t="s">
        <v>1041</v>
      </c>
      <c r="AQ91" s="22">
        <v>-37.916161509117849</v>
      </c>
      <c r="AR91" s="21">
        <v>13.082160667088672</v>
      </c>
      <c r="AS91">
        <v>10.954068996038547</v>
      </c>
      <c r="AT91">
        <v>37.916161509117849</v>
      </c>
      <c r="AU91">
        <v>-13.082160667088672</v>
      </c>
      <c r="AV91" t="s">
        <v>1115</v>
      </c>
    </row>
    <row r="92" spans="1:48" x14ac:dyDescent="0.25">
      <c r="A92" s="14">
        <v>9.4999999999999858E-10</v>
      </c>
      <c r="B92" t="s">
        <v>39</v>
      </c>
      <c r="C92" s="4">
        <v>18</v>
      </c>
      <c r="D92" s="4">
        <v>1</v>
      </c>
      <c r="E92" s="4">
        <v>6</v>
      </c>
      <c r="F92" s="4">
        <v>25</v>
      </c>
      <c r="G92" s="4">
        <v>21.399999618530273</v>
      </c>
      <c r="H92" s="4">
        <v>14.54</v>
      </c>
      <c r="I92" s="34">
        <v>3759.0767549345737</v>
      </c>
      <c r="J92" s="35">
        <v>4.6498241125679556</v>
      </c>
      <c r="K92" s="35">
        <v>3.9233675121424714</v>
      </c>
      <c r="L92" s="35">
        <v>4.8864311716023456</v>
      </c>
      <c r="M92" s="35">
        <v>4.1422748175228978</v>
      </c>
      <c r="N92" s="4">
        <v>3.0529999999999999</v>
      </c>
      <c r="O92" s="4">
        <v>283.8235294117647</v>
      </c>
      <c r="P92" s="35">
        <v>0</v>
      </c>
      <c r="Q92" s="36">
        <f t="shared" si="24"/>
        <v>72.000000000949996</v>
      </c>
      <c r="R92" s="36" t="str">
        <f t="shared" si="25"/>
        <v xml:space="preserve"> </v>
      </c>
      <c r="S92" s="37">
        <f t="shared" si="26"/>
        <v>0.47180190043626385</v>
      </c>
      <c r="T92" s="37" t="str">
        <f t="shared" si="47"/>
        <v/>
      </c>
      <c r="U92" s="37" t="str">
        <f t="shared" si="27"/>
        <v/>
      </c>
      <c r="V92" s="37" t="str">
        <f t="shared" si="28"/>
        <v/>
      </c>
      <c r="W92" s="37" t="str">
        <f t="shared" si="29"/>
        <v/>
      </c>
      <c r="X92" s="37" t="str">
        <f t="shared" si="30"/>
        <v/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>
        <f t="shared" si="35"/>
        <v>20</v>
      </c>
      <c r="AD92" s="1" t="str">
        <f t="shared" si="36"/>
        <v xml:space="preserve"> </v>
      </c>
      <c r="AE92" s="1">
        <f t="shared" si="37"/>
        <v>26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39</v>
      </c>
      <c r="AP92" t="s">
        <v>1024</v>
      </c>
      <c r="AQ92" s="22">
        <v>27.35114579812339</v>
      </c>
      <c r="AR92" s="21">
        <v>6.0131661999388246</v>
      </c>
      <c r="AS92">
        <v>47.180189948626385</v>
      </c>
      <c r="AT92">
        <v>-27.35114579812339</v>
      </c>
      <c r="AU92">
        <v>-6.0131661999388246</v>
      </c>
      <c r="AV92" t="s">
        <v>1116</v>
      </c>
    </row>
    <row r="93" spans="1:48" x14ac:dyDescent="0.25">
      <c r="A93" s="14">
        <v>9.5999999999999855E-10</v>
      </c>
      <c r="B93" t="s">
        <v>54</v>
      </c>
      <c r="C93" s="4">
        <v>10</v>
      </c>
      <c r="D93" s="4">
        <v>1</v>
      </c>
      <c r="E93" s="4">
        <v>4</v>
      </c>
      <c r="F93" s="4">
        <v>15</v>
      </c>
      <c r="G93" s="4">
        <v>26</v>
      </c>
      <c r="H93" s="4">
        <v>22.86</v>
      </c>
      <c r="I93" s="34">
        <v>1584.5854020187992</v>
      </c>
      <c r="J93" s="35">
        <v>6.7038123167155419</v>
      </c>
      <c r="K93" s="35">
        <v>6.4980102330869807</v>
      </c>
      <c r="L93" s="35">
        <v>3.3887257677638907</v>
      </c>
      <c r="M93" s="35">
        <v>3.1111450970312302</v>
      </c>
      <c r="N93" s="4">
        <v>3.5180000000000002</v>
      </c>
      <c r="O93" s="4" t="s">
        <v>140</v>
      </c>
      <c r="P93" s="35">
        <v>4.1557305336832897</v>
      </c>
      <c r="Q93" s="36" t="str">
        <f t="shared" si="24"/>
        <v xml:space="preserve"> </v>
      </c>
      <c r="R93" s="36" t="str">
        <f t="shared" si="25"/>
        <v xml:space="preserve"> </v>
      </c>
      <c r="S93" s="37" t="str">
        <f t="shared" si="26"/>
        <v/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>
        <f t="shared" si="30"/>
        <v>-0.3482040484274963</v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>
        <f t="shared" si="34"/>
        <v>4</v>
      </c>
      <c r="AC93" s="1" t="str">
        <f t="shared" si="35"/>
        <v xml:space="preserve"> </v>
      </c>
      <c r="AD93" s="1" t="str">
        <f t="shared" si="36"/>
        <v xml:space="preserve"> </v>
      </c>
      <c r="AE93" s="1" t="str">
        <f t="shared" si="37"/>
        <v xml:space="preserve"> </v>
      </c>
      <c r="AF93" s="1" t="str">
        <f t="shared" si="38"/>
        <v xml:space="preserve"> </v>
      </c>
      <c r="AG93" s="38">
        <f t="shared" si="39"/>
        <v>4.1557305346432898</v>
      </c>
      <c r="AH93" s="38" t="str">
        <f t="shared" si="40"/>
        <v xml:space="preserve"> </v>
      </c>
      <c r="AI93" s="1">
        <f t="shared" si="41"/>
        <v>24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54</v>
      </c>
      <c r="AP93" t="s">
        <v>1024</v>
      </c>
      <c r="AQ93" s="22">
        <v>-4.7403669049415953</v>
      </c>
      <c r="AR93" s="21">
        <v>34.820404842749632</v>
      </c>
      <c r="AS93">
        <v>13.735783027121617</v>
      </c>
      <c r="AT93">
        <v>4.7403669049415953</v>
      </c>
      <c r="AU93">
        <v>-34.820404842749632</v>
      </c>
      <c r="AV93" t="s">
        <v>1117</v>
      </c>
    </row>
    <row r="94" spans="1:48" x14ac:dyDescent="0.25">
      <c r="A94" s="14">
        <v>9.6999999999999851E-10</v>
      </c>
      <c r="B94" t="s">
        <v>102</v>
      </c>
      <c r="C94" s="4">
        <v>0</v>
      </c>
      <c r="D94" s="4">
        <v>1</v>
      </c>
      <c r="E94" s="4">
        <v>0</v>
      </c>
      <c r="F94" s="4">
        <v>1</v>
      </c>
      <c r="G94" s="4">
        <v>4.2699999809265137</v>
      </c>
      <c r="H94" s="4">
        <v>4.6900000000000004</v>
      </c>
      <c r="I94" s="34">
        <v>101.04350057681771</v>
      </c>
      <c r="J94" s="35" t="s">
        <v>1019</v>
      </c>
      <c r="K94" s="35" t="s">
        <v>1019</v>
      </c>
      <c r="L94" s="35" t="s">
        <v>1019</v>
      </c>
      <c r="M94" s="35">
        <v>35.117105263157896</v>
      </c>
      <c r="N94" s="4">
        <v>-0.1</v>
      </c>
      <c r="O94" s="4">
        <v>16.805324459234605</v>
      </c>
      <c r="P94" s="35" t="s">
        <v>145</v>
      </c>
      <c r="Q94" s="36" t="str">
        <f t="shared" si="24"/>
        <v/>
      </c>
      <c r="R94" s="36">
        <f t="shared" si="25"/>
        <v>100.00000000097</v>
      </c>
      <c r="S94" s="37" t="str">
        <f t="shared" si="26"/>
        <v/>
      </c>
      <c r="T94" s="37" t="str">
        <f t="shared" si="47"/>
        <v/>
      </c>
      <c r="U94" s="37" t="str">
        <f t="shared" si="27"/>
        <v xml:space="preserve"> </v>
      </c>
      <c r="V94" s="37" t="str">
        <f t="shared" si="28"/>
        <v xml:space="preserve"> </v>
      </c>
      <c r="W94" s="37" t="str">
        <f t="shared" si="29"/>
        <v xml:space="preserve"> </v>
      </c>
      <c r="X94" s="37" t="str">
        <f t="shared" si="30"/>
        <v xml:space="preserve"> </v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 t="str">
        <f t="shared" si="35"/>
        <v xml:space="preserve"> </v>
      </c>
      <c r="AD94" s="1" t="str">
        <f t="shared" si="36"/>
        <v xml:space="preserve"> </v>
      </c>
      <c r="AE94" s="1" t="str">
        <f t="shared" si="37"/>
        <v xml:space="preserve"> </v>
      </c>
      <c r="AF94" s="1">
        <f t="shared" si="38"/>
        <v>1</v>
      </c>
      <c r="AG94" s="38" t="str">
        <f t="shared" si="39"/>
        <v xml:space="preserve"> </v>
      </c>
      <c r="AH94" s="38" t="str">
        <f t="shared" si="40"/>
        <v xml:space="preserve"> </v>
      </c>
      <c r="AI94" s="1" t="str">
        <f t="shared" si="41"/>
        <v xml:space="preserve"> 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102</v>
      </c>
      <c r="AP94" t="s">
        <v>1024</v>
      </c>
      <c r="AQ94" s="22" t="e">
        <v>#VALUE!</v>
      </c>
      <c r="AR94" s="21" t="e">
        <v>#VALUE!</v>
      </c>
      <c r="AS94">
        <v>-8.95522428728116</v>
      </c>
      <c r="AT94" t="e">
        <v>#VALUE!</v>
      </c>
      <c r="AU94" t="e">
        <v>#VALUE!</v>
      </c>
      <c r="AV94" t="s">
        <v>1118</v>
      </c>
    </row>
    <row r="95" spans="1:48" x14ac:dyDescent="0.25">
      <c r="A95" s="14">
        <v>9.7999999999999848E-10</v>
      </c>
      <c r="B95" t="s">
        <v>45</v>
      </c>
      <c r="C95" s="4">
        <v>23</v>
      </c>
      <c r="D95" s="4">
        <v>0</v>
      </c>
      <c r="E95" s="4">
        <v>4</v>
      </c>
      <c r="F95" s="4">
        <v>27</v>
      </c>
      <c r="G95" s="4">
        <v>27.399999618530273</v>
      </c>
      <c r="H95" s="4">
        <v>17.920000000000002</v>
      </c>
      <c r="I95" s="34">
        <v>1678.5941692190352</v>
      </c>
      <c r="J95" s="35">
        <v>5.582554517133957</v>
      </c>
      <c r="K95" s="35">
        <v>4.718272775144813</v>
      </c>
      <c r="L95" s="35">
        <v>4.7999095535196128</v>
      </c>
      <c r="M95" s="35">
        <v>4.1253614679431649</v>
      </c>
      <c r="N95" s="4">
        <v>2.984</v>
      </c>
      <c r="O95" s="4" t="s">
        <v>140</v>
      </c>
      <c r="P95" s="35">
        <v>10.379464285714285</v>
      </c>
      <c r="Q95" s="36">
        <f t="shared" si="24"/>
        <v>85.185185186165185</v>
      </c>
      <c r="R95" s="36" t="str">
        <f t="shared" si="25"/>
        <v xml:space="preserve"> </v>
      </c>
      <c r="S95" s="37">
        <f t="shared" si="26"/>
        <v>0.52901783683548376</v>
      </c>
      <c r="T95" s="37" t="str">
        <f t="shared" si="47"/>
        <v/>
      </c>
      <c r="U95" s="37" t="str">
        <f t="shared" si="27"/>
        <v/>
      </c>
      <c r="V95" s="37" t="str">
        <f t="shared" si="28"/>
        <v/>
      </c>
      <c r="W95" s="37" t="str">
        <f t="shared" si="29"/>
        <v/>
      </c>
      <c r="X95" s="37" t="str">
        <f t="shared" si="30"/>
        <v/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>
        <f t="shared" si="35"/>
        <v>13</v>
      </c>
      <c r="AD95" s="1" t="str">
        <f t="shared" si="36"/>
        <v xml:space="preserve"> </v>
      </c>
      <c r="AE95" s="1">
        <f t="shared" si="37"/>
        <v>13</v>
      </c>
      <c r="AF95" s="1" t="str">
        <f t="shared" si="38"/>
        <v xml:space="preserve"> </v>
      </c>
      <c r="AG95" s="38">
        <f t="shared" si="39"/>
        <v>10.379464286694285</v>
      </c>
      <c r="AH95" s="38" t="str">
        <f t="shared" si="40"/>
        <v xml:space="preserve"> </v>
      </c>
      <c r="AI95" s="1">
        <f t="shared" si="41"/>
        <v>7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45</v>
      </c>
      <c r="AP95" t="s">
        <v>1028</v>
      </c>
      <c r="AQ95" s="22">
        <v>12.778165502412797</v>
      </c>
      <c r="AR95" s="21">
        <v>7.6773445446810857</v>
      </c>
      <c r="AS95">
        <v>52.90178358554838</v>
      </c>
      <c r="AT95">
        <v>-12.778165502412797</v>
      </c>
      <c r="AU95">
        <v>-7.6773445446810857</v>
      </c>
      <c r="AV95" t="s">
        <v>1119</v>
      </c>
    </row>
    <row r="96" spans="1:48" x14ac:dyDescent="0.25">
      <c r="A96" s="14">
        <v>9.8999999999999844E-10</v>
      </c>
      <c r="B96" t="s">
        <v>60</v>
      </c>
      <c r="C96" s="4">
        <v>10</v>
      </c>
      <c r="D96" s="4">
        <v>0</v>
      </c>
      <c r="E96" s="4">
        <v>5</v>
      </c>
      <c r="F96" s="4">
        <v>15</v>
      </c>
      <c r="G96" s="4">
        <v>4.8000001907348633</v>
      </c>
      <c r="H96" s="4">
        <v>3.23</v>
      </c>
      <c r="I96" s="34">
        <v>756.39776319440341</v>
      </c>
      <c r="J96" s="35">
        <v>4.057788944723618</v>
      </c>
      <c r="K96" s="35">
        <v>3.6455981941309252</v>
      </c>
      <c r="L96" s="35">
        <v>3.9628229282003238</v>
      </c>
      <c r="M96" s="35">
        <v>3.5192653999757955</v>
      </c>
      <c r="N96" s="4">
        <v>0.77700000000000002</v>
      </c>
      <c r="O96" s="4" t="s">
        <v>140</v>
      </c>
      <c r="P96" s="35">
        <v>4.7368421052631575</v>
      </c>
      <c r="Q96" s="36" t="str">
        <f t="shared" si="24"/>
        <v xml:space="preserve"> </v>
      </c>
      <c r="R96" s="36" t="str">
        <f t="shared" si="25"/>
        <v xml:space="preserve"> </v>
      </c>
      <c r="S96" s="37">
        <f t="shared" si="26"/>
        <v>0.48606817149614961</v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>
        <f t="shared" si="30"/>
        <v>-0.23778077117639673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>
        <f t="shared" si="34"/>
        <v>9</v>
      </c>
      <c r="AC96" s="1">
        <f t="shared" si="35"/>
        <v>17</v>
      </c>
      <c r="AD96" s="1" t="str">
        <f t="shared" si="36"/>
        <v xml:space="preserve"> </v>
      </c>
      <c r="AE96" s="1" t="str">
        <f t="shared" si="37"/>
        <v xml:space="preserve"> </v>
      </c>
      <c r="AF96" s="1" t="str">
        <f t="shared" si="38"/>
        <v xml:space="preserve"> </v>
      </c>
      <c r="AG96" s="38">
        <f t="shared" si="39"/>
        <v>4.7368421062531576</v>
      </c>
      <c r="AH96" s="38" t="str">
        <f t="shared" si="40"/>
        <v xml:space="preserve"> </v>
      </c>
      <c r="AI96" s="1">
        <f t="shared" si="41"/>
        <v>20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60</v>
      </c>
      <c r="AP96" t="s">
        <v>1024</v>
      </c>
      <c r="AQ96" s="22">
        <v>36.601103549181921</v>
      </c>
      <c r="AR96" s="21">
        <v>23.778077117639672</v>
      </c>
      <c r="AS96">
        <v>48.606817050614957</v>
      </c>
      <c r="AT96">
        <v>-36.601103549181921</v>
      </c>
      <c r="AU96">
        <v>-23.778077117639672</v>
      </c>
      <c r="AV96" t="s">
        <v>1120</v>
      </c>
    </row>
    <row r="97" spans="1:48" x14ac:dyDescent="0.25">
      <c r="A97" s="14">
        <v>9.9999999999999841E-10</v>
      </c>
      <c r="B97" t="s">
        <v>59</v>
      </c>
      <c r="C97" s="4">
        <v>12</v>
      </c>
      <c r="D97" s="4">
        <v>0</v>
      </c>
      <c r="E97" s="4">
        <v>3</v>
      </c>
      <c r="F97" s="4">
        <v>15</v>
      </c>
      <c r="G97" s="4">
        <v>1.0499999523162842</v>
      </c>
      <c r="H97" s="4">
        <v>0.78</v>
      </c>
      <c r="I97" s="34">
        <v>409.15730536672106</v>
      </c>
      <c r="J97" s="35" t="s">
        <v>1019</v>
      </c>
      <c r="K97" s="35" t="s">
        <v>1019</v>
      </c>
      <c r="L97" s="35" t="s">
        <v>1019</v>
      </c>
      <c r="M97" s="35" t="s">
        <v>1019</v>
      </c>
      <c r="N97" s="4" t="s">
        <v>140</v>
      </c>
      <c r="O97" s="4" t="s">
        <v>140</v>
      </c>
      <c r="P97" s="35" t="s">
        <v>145</v>
      </c>
      <c r="Q97" s="36">
        <f t="shared" si="24"/>
        <v>80.000000001000004</v>
      </c>
      <c r="R97" s="36" t="str">
        <f t="shared" si="25"/>
        <v xml:space="preserve"> </v>
      </c>
      <c r="S97" s="37">
        <f t="shared" si="26"/>
        <v>0.34615378602087715</v>
      </c>
      <c r="T97" s="37" t="str">
        <f t="shared" si="47"/>
        <v/>
      </c>
      <c r="U97" s="37" t="str">
        <f t="shared" si="27"/>
        <v xml:space="preserve"> </v>
      </c>
      <c r="V97" s="37" t="str">
        <f t="shared" si="28"/>
        <v xml:space="preserve"> </v>
      </c>
      <c r="W97" s="37" t="str">
        <f t="shared" si="29"/>
        <v xml:space="preserve"> </v>
      </c>
      <c r="X97" s="37" t="str">
        <f t="shared" si="30"/>
        <v xml:space="preserve"> </v>
      </c>
      <c r="Y97" s="1" t="str">
        <f t="shared" si="31"/>
        <v xml:space="preserve"> 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>
        <f t="shared" si="35"/>
        <v>30</v>
      </c>
      <c r="AD97" s="1" t="str">
        <f t="shared" si="36"/>
        <v xml:space="preserve"> </v>
      </c>
      <c r="AE97" s="1">
        <f t="shared" si="37"/>
        <v>18</v>
      </c>
      <c r="AF97" s="1" t="str">
        <f t="shared" si="38"/>
        <v xml:space="preserve"> </v>
      </c>
      <c r="AG97" s="38" t="str">
        <f t="shared" si="39"/>
        <v xml:space="preserve"> </v>
      </c>
      <c r="AH97" s="38" t="str">
        <f t="shared" si="40"/>
        <v xml:space="preserve"> </v>
      </c>
      <c r="AI97" s="1" t="str">
        <f t="shared" si="41"/>
        <v xml:space="preserve"> 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59</v>
      </c>
      <c r="AP97" t="s">
        <v>1026</v>
      </c>
      <c r="AQ97" s="22" t="e">
        <v>#VALUE!</v>
      </c>
      <c r="AR97" s="21" t="e">
        <v>#VALUE!</v>
      </c>
      <c r="AS97">
        <v>34.615378502087715</v>
      </c>
      <c r="AT97" t="e">
        <v>#VALUE!</v>
      </c>
      <c r="AU97" t="e">
        <v>#VALUE!</v>
      </c>
      <c r="AV97" t="s">
        <v>1121</v>
      </c>
    </row>
    <row r="98" spans="1:48" x14ac:dyDescent="0.25">
      <c r="A98" s="14">
        <v>1.0099999999999984E-9</v>
      </c>
      <c r="B98" t="s">
        <v>48</v>
      </c>
      <c r="C98" s="4">
        <v>16</v>
      </c>
      <c r="D98" s="4">
        <v>1</v>
      </c>
      <c r="E98" s="4">
        <v>9</v>
      </c>
      <c r="F98" s="4">
        <v>26</v>
      </c>
      <c r="G98" s="4">
        <v>5</v>
      </c>
      <c r="H98" s="4">
        <v>4.0999999999999996</v>
      </c>
      <c r="I98" s="34">
        <v>2688.3734741398607</v>
      </c>
      <c r="J98" s="35">
        <v>7.3476702508960559</v>
      </c>
      <c r="K98" s="35">
        <v>4.9817739975698654</v>
      </c>
      <c r="L98" s="35">
        <v>3.6210921105564231</v>
      </c>
      <c r="M98" s="35">
        <v>3.2924762057426813</v>
      </c>
      <c r="N98" s="4">
        <v>-0.54100000000000004</v>
      </c>
      <c r="O98" s="4">
        <v>1006.2499999999998</v>
      </c>
      <c r="P98" s="35">
        <v>7.7804878048780504</v>
      </c>
      <c r="Q98" s="36" t="str">
        <f t="shared" si="24"/>
        <v xml:space="preserve"> </v>
      </c>
      <c r="R98" s="36" t="str">
        <f t="shared" si="25"/>
        <v xml:space="preserve"> </v>
      </c>
      <c r="S98" s="37">
        <f t="shared" si="26"/>
        <v>0.21951219613195141</v>
      </c>
      <c r="T98" s="37" t="str">
        <f t="shared" si="47"/>
        <v/>
      </c>
      <c r="U98" s="37" t="str">
        <f t="shared" si="27"/>
        <v/>
      </c>
      <c r="V98" s="37" t="str">
        <f t="shared" si="28"/>
        <v/>
      </c>
      <c r="W98" s="37" t="str">
        <f t="shared" si="29"/>
        <v/>
      </c>
      <c r="X98" s="37">
        <f t="shared" si="30"/>
        <v>-0.30351012749868012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>
        <f t="shared" si="34"/>
        <v>6</v>
      </c>
      <c r="AC98" s="1">
        <f t="shared" si="35"/>
        <v>43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>
        <f t="shared" si="39"/>
        <v>7.7804878058880504</v>
      </c>
      <c r="AH98" s="38" t="str">
        <f t="shared" si="40"/>
        <v xml:space="preserve"> </v>
      </c>
      <c r="AI98" s="1">
        <f t="shared" si="41"/>
        <v>9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48</v>
      </c>
      <c r="AP98" t="s">
        <v>1041</v>
      </c>
      <c r="AQ98" s="22">
        <v>-14.800003582503773</v>
      </c>
      <c r="AR98" s="21">
        <v>30.351012749868012</v>
      </c>
      <c r="AS98">
        <v>21.951219512195141</v>
      </c>
      <c r="AT98">
        <v>14.800003582503773</v>
      </c>
      <c r="AU98">
        <v>-30.351012749868012</v>
      </c>
      <c r="AV98" t="s">
        <v>1122</v>
      </c>
    </row>
    <row r="99" spans="1:48" x14ac:dyDescent="0.25">
      <c r="A99" s="14">
        <v>1.0199999999999983E-9</v>
      </c>
      <c r="B99" t="s">
        <v>62</v>
      </c>
      <c r="C99" s="4">
        <v>8</v>
      </c>
      <c r="D99" s="4">
        <v>1</v>
      </c>
      <c r="E99" s="4">
        <v>5</v>
      </c>
      <c r="F99" s="4">
        <v>14</v>
      </c>
      <c r="G99" s="4">
        <v>52.299999237060547</v>
      </c>
      <c r="H99" s="4">
        <v>35.5</v>
      </c>
      <c r="I99" s="34">
        <v>354.9401421546093</v>
      </c>
      <c r="J99" s="35">
        <v>5.5227131300560046</v>
      </c>
      <c r="K99" s="35">
        <v>4.3066844595414286</v>
      </c>
      <c r="L99" s="35">
        <v>5.8542265928834416</v>
      </c>
      <c r="M99" s="35">
        <v>4.6364114660634828</v>
      </c>
      <c r="N99" s="4">
        <v>4.8920000000000003</v>
      </c>
      <c r="O99" s="4" t="s">
        <v>140</v>
      </c>
      <c r="P99" s="35">
        <v>14.816901408450704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0.47323941614846599</v>
      </c>
      <c r="T99" s="37" t="str">
        <f t="shared" si="47"/>
        <v/>
      </c>
      <c r="U99" s="37" t="str">
        <f t="shared" si="27"/>
        <v/>
      </c>
      <c r="V99" s="37" t="str">
        <f t="shared" si="28"/>
        <v/>
      </c>
      <c r="W99" s="37">
        <f t="shared" si="29"/>
        <v>0.12601651899009081</v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>
        <f t="shared" si="33"/>
        <v>16</v>
      </c>
      <c r="AB99" s="1" t="str">
        <f t="shared" si="34"/>
        <v xml:space="preserve"> </v>
      </c>
      <c r="AC99" s="1">
        <f t="shared" si="35"/>
        <v>19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14.816901409470704</v>
      </c>
      <c r="AH99" s="38" t="str">
        <f t="shared" si="40"/>
        <v xml:space="preserve"> </v>
      </c>
      <c r="AI99" s="1">
        <f t="shared" si="41"/>
        <v>1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62</v>
      </c>
      <c r="AP99" t="s">
        <v>1024</v>
      </c>
      <c r="AQ99" s="22">
        <v>13.713127363295586</v>
      </c>
      <c r="AR99" s="21">
        <v>-12.601651899009081</v>
      </c>
      <c r="AS99">
        <v>47.323941512846602</v>
      </c>
      <c r="AT99">
        <v>-13.713127363295586</v>
      </c>
      <c r="AU99">
        <v>12.601651899009081</v>
      </c>
      <c r="AV99" t="s">
        <v>1123</v>
      </c>
    </row>
    <row r="100" spans="1:48" x14ac:dyDescent="0.25">
      <c r="A100" s="14">
        <v>1.0299999999999983E-9</v>
      </c>
      <c r="B100" t="s">
        <v>31</v>
      </c>
      <c r="C100" s="4">
        <v>21</v>
      </c>
      <c r="D100" s="4">
        <v>0</v>
      </c>
      <c r="E100" s="4">
        <v>6</v>
      </c>
      <c r="F100" s="4">
        <v>27</v>
      </c>
      <c r="G100" s="4">
        <v>153.92599487304687</v>
      </c>
      <c r="H100" s="4">
        <v>129.19999999999999</v>
      </c>
      <c r="I100" s="34">
        <v>6061.3287277098216</v>
      </c>
      <c r="J100" s="35">
        <v>6.9492254733218584</v>
      </c>
      <c r="K100" s="35">
        <v>5.080813244720594</v>
      </c>
      <c r="L100" s="35">
        <v>5.4220909561238688</v>
      </c>
      <c r="M100" s="35">
        <v>4.5014426816717679</v>
      </c>
      <c r="N100" s="4">
        <v>14.154</v>
      </c>
      <c r="O100" s="4">
        <v>186.27523434977959</v>
      </c>
      <c r="P100" s="35">
        <v>11.783281733746131</v>
      </c>
      <c r="Q100" s="36">
        <f t="shared" si="24"/>
        <v>77.777777778807774</v>
      </c>
      <c r="R100" s="36" t="str">
        <f t="shared" si="25"/>
        <v xml:space="preserve"> </v>
      </c>
      <c r="S100" s="37">
        <f t="shared" si="26"/>
        <v>0.19137767032602851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45</v>
      </c>
      <c r="AD100" s="1" t="str">
        <f t="shared" si="36"/>
        <v xml:space="preserve"> </v>
      </c>
      <c r="AE100" s="1">
        <f t="shared" si="37"/>
        <v>19</v>
      </c>
      <c r="AF100" s="1" t="str">
        <f t="shared" si="38"/>
        <v xml:space="preserve"> </v>
      </c>
      <c r="AG100" s="38">
        <f t="shared" si="39"/>
        <v>11.78328173477613</v>
      </c>
      <c r="AH100" s="38" t="str">
        <f t="shared" si="40"/>
        <v xml:space="preserve"> </v>
      </c>
      <c r="AI100" s="1">
        <f t="shared" si="41"/>
        <v>5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31</v>
      </c>
      <c r="AP100" t="s">
        <v>1079</v>
      </c>
      <c r="AQ100" s="22">
        <v>-8.5747021834147841</v>
      </c>
      <c r="AR100" s="21">
        <v>-4.2898474665141961</v>
      </c>
      <c r="AS100">
        <v>19.137766929602851</v>
      </c>
      <c r="AT100">
        <v>8.5747021834147841</v>
      </c>
      <c r="AU100">
        <v>4.2898474665141961</v>
      </c>
      <c r="AV100" t="s">
        <v>1124</v>
      </c>
    </row>
    <row r="101" spans="1:48" x14ac:dyDescent="0.25">
      <c r="A101" s="14">
        <v>1.0399999999999983E-9</v>
      </c>
      <c r="B101" t="s">
        <v>51</v>
      </c>
      <c r="C101" s="4">
        <v>16</v>
      </c>
      <c r="D101" s="4">
        <v>0</v>
      </c>
      <c r="E101" s="4">
        <v>3</v>
      </c>
      <c r="F101" s="4">
        <v>19</v>
      </c>
      <c r="G101" s="4">
        <v>23.725000381469727</v>
      </c>
      <c r="H101" s="4">
        <v>15.85</v>
      </c>
      <c r="I101" s="34">
        <v>1015.4927280008383</v>
      </c>
      <c r="J101" s="35">
        <v>12.421630094043886</v>
      </c>
      <c r="K101" s="35">
        <v>10.298895386614685</v>
      </c>
      <c r="L101" s="35">
        <v>7.689650209974463</v>
      </c>
      <c r="M101" s="35">
        <v>6.7801464764743455</v>
      </c>
      <c r="N101" s="4">
        <v>1.2570000000000001</v>
      </c>
      <c r="O101" s="4">
        <v>-87.190358951761453</v>
      </c>
      <c r="P101" s="35">
        <v>3.3690851735015777</v>
      </c>
      <c r="Q101" s="36">
        <f t="shared" si="24"/>
        <v>84.210526316829473</v>
      </c>
      <c r="R101" s="36" t="str">
        <f t="shared" si="25"/>
        <v xml:space="preserve"> </v>
      </c>
      <c r="S101" s="37">
        <f t="shared" si="26"/>
        <v>0.49684545097499855</v>
      </c>
      <c r="T101" s="37" t="str">
        <f t="shared" si="47"/>
        <v/>
      </c>
      <c r="U101" s="37">
        <f t="shared" si="27"/>
        <v>0.9407555464575621</v>
      </c>
      <c r="V101" s="37" t="str">
        <f t="shared" si="28"/>
        <v/>
      </c>
      <c r="W101" s="37">
        <f t="shared" si="29"/>
        <v>0.47904646742109147</v>
      </c>
      <c r="X101" s="37" t="str">
        <f t="shared" si="30"/>
        <v/>
      </c>
      <c r="Y101" s="1">
        <f t="shared" si="31"/>
        <v>9</v>
      </c>
      <c r="Z101" s="1" t="str">
        <f t="shared" si="32"/>
        <v xml:space="preserve"> </v>
      </c>
      <c r="AA101" s="1">
        <f t="shared" si="33"/>
        <v>9</v>
      </c>
      <c r="AB101" s="1" t="str">
        <f t="shared" si="34"/>
        <v xml:space="preserve"> </v>
      </c>
      <c r="AC101" s="1">
        <f t="shared" si="35"/>
        <v>15</v>
      </c>
      <c r="AD101" s="1" t="str">
        <f t="shared" si="36"/>
        <v xml:space="preserve"> </v>
      </c>
      <c r="AE101" s="1">
        <f t="shared" si="37"/>
        <v>16</v>
      </c>
      <c r="AF101" s="1" t="str">
        <f t="shared" si="38"/>
        <v xml:space="preserve"> </v>
      </c>
      <c r="AG101" s="38">
        <f t="shared" si="39"/>
        <v>3.3690851745415777</v>
      </c>
      <c r="AH101" s="38" t="str">
        <f t="shared" si="40"/>
        <v xml:space="preserve"> </v>
      </c>
      <c r="AI101" s="1">
        <f t="shared" si="41"/>
        <v>29</v>
      </c>
      <c r="AJ101" s="1" t="str">
        <f t="shared" si="42"/>
        <v xml:space="preserve"> </v>
      </c>
      <c r="AK101" s="25" t="str">
        <f t="shared" si="43"/>
        <v xml:space="preserve"> </v>
      </c>
      <c r="AL101" s="25">
        <f t="shared" si="44"/>
        <v>-87.19035895072146</v>
      </c>
      <c r="AM101" s="1" t="str">
        <f t="shared" si="45"/>
        <v xml:space="preserve"> </v>
      </c>
      <c r="AN101" s="1">
        <f t="shared" si="46"/>
        <v>3</v>
      </c>
      <c r="AO101" t="s">
        <v>51</v>
      </c>
      <c r="AP101" t="s">
        <v>1020</v>
      </c>
      <c r="AQ101" s="22">
        <v>-94.075554645756213</v>
      </c>
      <c r="AR101" s="21">
        <v>-47.904646742109151</v>
      </c>
      <c r="AS101">
        <v>49.684544993499856</v>
      </c>
      <c r="AT101">
        <v>94.075554645756213</v>
      </c>
      <c r="AU101">
        <v>47.904646742109151</v>
      </c>
      <c r="AV101" t="s">
        <v>1125</v>
      </c>
    </row>
    <row r="102" spans="1:48" x14ac:dyDescent="0.25">
      <c r="A102" s="14">
        <v>1.0499999999999982E-9</v>
      </c>
      <c r="B102" t="s">
        <v>43</v>
      </c>
      <c r="C102" s="4">
        <v>17</v>
      </c>
      <c r="D102" s="4">
        <v>1</v>
      </c>
      <c r="E102" s="4">
        <v>9</v>
      </c>
      <c r="F102" s="4">
        <v>27</v>
      </c>
      <c r="G102" s="4">
        <v>4.8000001907348633</v>
      </c>
      <c r="H102" s="4">
        <v>4.24</v>
      </c>
      <c r="I102" s="34">
        <v>1985.7625245464399</v>
      </c>
      <c r="J102" s="35">
        <v>3.8371040723981902</v>
      </c>
      <c r="K102" s="35">
        <v>3.0613718411552346</v>
      </c>
      <c r="L102" s="35" t="s">
        <v>1019</v>
      </c>
      <c r="M102" s="35" t="s">
        <v>1019</v>
      </c>
      <c r="N102" s="4">
        <v>1.4750000000000001</v>
      </c>
      <c r="O102" s="4" t="s">
        <v>140</v>
      </c>
      <c r="P102" s="35">
        <v>1.2735849056603774</v>
      </c>
      <c r="Q102" s="36" t="str">
        <f t="shared" si="24"/>
        <v xml:space="preserve"> </v>
      </c>
      <c r="R102" s="36" t="str">
        <f t="shared" si="25"/>
        <v xml:space="preserve"> </v>
      </c>
      <c r="S102" s="37" t="str">
        <f t="shared" si="26"/>
        <v/>
      </c>
      <c r="T102" s="37" t="str">
        <f t="shared" si="47"/>
        <v/>
      </c>
      <c r="U102" s="37" t="str">
        <f t="shared" si="27"/>
        <v/>
      </c>
      <c r="V102" s="37" t="str">
        <f t="shared" si="28"/>
        <v/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 t="str">
        <f t="shared" si="35"/>
        <v xml:space="preserve"> 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43</v>
      </c>
      <c r="AP102" t="s">
        <v>1026</v>
      </c>
      <c r="AQ102" s="22">
        <v>40.049084101993735</v>
      </c>
      <c r="AR102" s="21" t="e">
        <v>#VALUE!</v>
      </c>
      <c r="AS102">
        <v>13.207551668275075</v>
      </c>
      <c r="AT102">
        <v>-40.049084101993735</v>
      </c>
      <c r="AU102" t="e">
        <v>#VALUE!</v>
      </c>
      <c r="AV102" t="s">
        <v>1126</v>
      </c>
    </row>
    <row r="103" spans="1:48" x14ac:dyDescent="0.25">
      <c r="A103" s="14">
        <v>1.0599999999999982E-9</v>
      </c>
      <c r="B103" t="s">
        <v>72</v>
      </c>
      <c r="C103" s="4">
        <v>1</v>
      </c>
      <c r="D103" s="4">
        <v>0</v>
      </c>
      <c r="E103" s="4">
        <v>3</v>
      </c>
      <c r="F103" s="4">
        <v>4</v>
      </c>
      <c r="G103" s="4">
        <v>7.9899997711181641</v>
      </c>
      <c r="H103" s="4">
        <v>5.91</v>
      </c>
      <c r="I103" s="34">
        <v>371.41642167474993</v>
      </c>
      <c r="J103" s="35" t="s">
        <v>1019</v>
      </c>
      <c r="K103" s="35">
        <v>32.833333333333336</v>
      </c>
      <c r="L103" s="35">
        <v>5.0708310970797159</v>
      </c>
      <c r="M103" s="35">
        <v>4.5149283204497541</v>
      </c>
      <c r="N103" s="4">
        <v>0.01</v>
      </c>
      <c r="O103" s="4">
        <v>-93.912757642532767</v>
      </c>
      <c r="P103" s="35" t="s">
        <v>145</v>
      </c>
      <c r="Q103" s="36" t="str">
        <f t="shared" si="24"/>
        <v xml:space="preserve"> </v>
      </c>
      <c r="R103" s="36" t="str">
        <f t="shared" si="25"/>
        <v xml:space="preserve"> </v>
      </c>
      <c r="S103" s="37">
        <f t="shared" si="26"/>
        <v>0.35194581681603443</v>
      </c>
      <c r="T103" s="37" t="str">
        <f t="shared" si="47"/>
        <v/>
      </c>
      <c r="U103" s="37" t="str">
        <f t="shared" si="27"/>
        <v xml:space="preserve"> </v>
      </c>
      <c r="V103" s="37" t="str">
        <f t="shared" si="28"/>
        <v xml:space="preserve"> </v>
      </c>
      <c r="W103" s="37" t="str">
        <f t="shared" si="29"/>
        <v/>
      </c>
      <c r="X103" s="37" t="str">
        <f t="shared" si="30"/>
        <v/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 t="str">
        <f t="shared" si="34"/>
        <v xml:space="preserve"> </v>
      </c>
      <c r="AC103" s="1">
        <f t="shared" si="35"/>
        <v>27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>
        <f t="shared" si="44"/>
        <v>-93.912757641472766</v>
      </c>
      <c r="AM103" s="1" t="str">
        <f t="shared" si="45"/>
        <v xml:space="preserve"> </v>
      </c>
      <c r="AN103" s="1">
        <f t="shared" si="46"/>
        <v>4</v>
      </c>
      <c r="AO103" t="s">
        <v>72</v>
      </c>
      <c r="AP103" t="s">
        <v>1028</v>
      </c>
      <c r="AQ103" s="22" t="e">
        <v>#VALUE!</v>
      </c>
      <c r="AR103" s="21">
        <v>2.4663721205898881</v>
      </c>
      <c r="AS103">
        <v>35.194581575603443</v>
      </c>
      <c r="AT103" t="e">
        <v>#VALUE!</v>
      </c>
      <c r="AU103">
        <v>-2.4663721205898881</v>
      </c>
      <c r="AV103" t="s">
        <v>1127</v>
      </c>
    </row>
    <row r="104" spans="1:48" x14ac:dyDescent="0.25">
      <c r="A104" s="14">
        <v>1.0699999999999982E-9</v>
      </c>
      <c r="B104" t="s">
        <v>75</v>
      </c>
      <c r="C104" s="4">
        <v>4</v>
      </c>
      <c r="D104" s="4">
        <v>0</v>
      </c>
      <c r="E104" s="4">
        <v>2</v>
      </c>
      <c r="F104" s="4">
        <v>6</v>
      </c>
      <c r="G104" s="4">
        <v>6</v>
      </c>
      <c r="H104" s="4">
        <v>4.5599999999999996</v>
      </c>
      <c r="I104" s="34">
        <v>127.9661216603868</v>
      </c>
      <c r="J104" s="35">
        <v>4.6530612244897958</v>
      </c>
      <c r="K104" s="35">
        <v>3.2226148409893991</v>
      </c>
      <c r="L104" s="35">
        <v>4.8503618030842235</v>
      </c>
      <c r="M104" s="35">
        <v>3.7059052780887041</v>
      </c>
      <c r="N104" s="4">
        <v>0.73499999999999999</v>
      </c>
      <c r="O104" s="4" t="s">
        <v>140</v>
      </c>
      <c r="P104" s="35">
        <v>5.4824561403508776</v>
      </c>
      <c r="Q104" s="36" t="str">
        <f t="shared" si="24"/>
        <v xml:space="preserve"> </v>
      </c>
      <c r="R104" s="36" t="str">
        <f t="shared" si="25"/>
        <v xml:space="preserve"> </v>
      </c>
      <c r="S104" s="37">
        <f t="shared" si="26"/>
        <v>0.3157894747542106</v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>
        <f t="shared" si="35"/>
        <v>36</v>
      </c>
      <c r="AD104" s="1" t="str">
        <f t="shared" si="36"/>
        <v xml:space="preserve"> </v>
      </c>
      <c r="AE104" s="1" t="str">
        <f t="shared" si="37"/>
        <v xml:space="preserve"> </v>
      </c>
      <c r="AF104" s="1" t="str">
        <f t="shared" si="38"/>
        <v xml:space="preserve"> </v>
      </c>
      <c r="AG104" s="38">
        <f t="shared" si="39"/>
        <v>5.4824561414208777</v>
      </c>
      <c r="AH104" s="38" t="str">
        <f t="shared" si="40"/>
        <v xml:space="preserve"> </v>
      </c>
      <c r="AI104" s="1">
        <f t="shared" si="41"/>
        <v>15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75</v>
      </c>
      <c r="AP104" t="s">
        <v>1028</v>
      </c>
      <c r="AQ104" s="22">
        <v>27.30056915987824</v>
      </c>
      <c r="AR104" s="21">
        <v>6.7069334147288888</v>
      </c>
      <c r="AS104">
        <v>31.578947368421062</v>
      </c>
      <c r="AT104">
        <v>-27.30056915987824</v>
      </c>
      <c r="AU104">
        <v>-6.7069334147288888</v>
      </c>
      <c r="AV104" t="s">
        <v>1128</v>
      </c>
    </row>
    <row r="105" spans="1:48" x14ac:dyDescent="0.25">
      <c r="A105" s="14">
        <v>1.0799999999999981E-9</v>
      </c>
      <c r="B105" t="s">
        <v>46</v>
      </c>
      <c r="C105" s="4">
        <v>14</v>
      </c>
      <c r="D105" s="4">
        <v>3</v>
      </c>
      <c r="E105" s="4">
        <v>10</v>
      </c>
      <c r="F105" s="4">
        <v>27</v>
      </c>
      <c r="G105" s="4">
        <v>1.9649999141693115</v>
      </c>
      <c r="H105" s="4">
        <v>1.77</v>
      </c>
      <c r="I105" s="34">
        <v>2800.9144389018566</v>
      </c>
      <c r="J105" s="35">
        <v>4.3811881188118811</v>
      </c>
      <c r="K105" s="35">
        <v>3.2899628252788102</v>
      </c>
      <c r="L105" s="35" t="s">
        <v>1019</v>
      </c>
      <c r="M105" s="35" t="s">
        <v>1019</v>
      </c>
      <c r="N105" s="4">
        <v>0.51200000000000001</v>
      </c>
      <c r="O105" s="4" t="s">
        <v>140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 t="str">
        <f t="shared" si="26"/>
        <v/>
      </c>
      <c r="T105" s="37" t="str">
        <f t="shared" si="47"/>
        <v/>
      </c>
      <c r="U105" s="37" t="str">
        <f t="shared" si="27"/>
        <v/>
      </c>
      <c r="V105" s="37" t="str">
        <f t="shared" si="28"/>
        <v/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 t="str">
        <f t="shared" si="32"/>
        <v xml:space="preserve"> </v>
      </c>
      <c r="AA105" s="1" t="str">
        <f t="shared" si="33"/>
        <v xml:space="preserve"> </v>
      </c>
      <c r="AB105" s="1" t="str">
        <f t="shared" si="34"/>
        <v xml:space="preserve"> </v>
      </c>
      <c r="AC105" s="1" t="str">
        <f t="shared" si="35"/>
        <v xml:space="preserve"> 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46</v>
      </c>
      <c r="AP105" t="s">
        <v>1026</v>
      </c>
      <c r="AQ105" s="22">
        <v>31.548314695547152</v>
      </c>
      <c r="AR105" s="21" t="e">
        <v>#VALUE!</v>
      </c>
      <c r="AS105">
        <v>11.01694430335094</v>
      </c>
      <c r="AT105">
        <v>-31.548314695547152</v>
      </c>
      <c r="AU105" t="e">
        <v>#VALUE!</v>
      </c>
      <c r="AV105" t="s">
        <v>1129</v>
      </c>
    </row>
    <row r="106" spans="1:48" x14ac:dyDescent="0.25">
      <c r="A106" s="14">
        <v>1.0899999999999981E-9</v>
      </c>
      <c r="B106" t="s">
        <v>76</v>
      </c>
      <c r="C106" s="4">
        <v>4</v>
      </c>
      <c r="D106" s="4">
        <v>0</v>
      </c>
      <c r="E106" s="4">
        <v>2</v>
      </c>
      <c r="F106" s="4">
        <v>6</v>
      </c>
      <c r="G106" s="4">
        <v>1.7200000286102295</v>
      </c>
      <c r="H106" s="4">
        <v>1.27</v>
      </c>
      <c r="I106" s="34">
        <v>475.83366154226013</v>
      </c>
      <c r="J106" s="35">
        <v>13.655913978494624</v>
      </c>
      <c r="K106" s="35">
        <v>21.166666666666668</v>
      </c>
      <c r="L106" s="35">
        <v>7.8207440389935456</v>
      </c>
      <c r="M106" s="35">
        <v>6.8680319296621937</v>
      </c>
      <c r="N106" s="4">
        <v>8.7000000000000008E-2</v>
      </c>
      <c r="O106" s="4" t="s">
        <v>140</v>
      </c>
      <c r="P106" s="35" t="s">
        <v>145</v>
      </c>
      <c r="Q106" s="36" t="str">
        <f t="shared" si="24"/>
        <v xml:space="preserve"> </v>
      </c>
      <c r="R106" s="36" t="str">
        <f t="shared" si="25"/>
        <v xml:space="preserve"> </v>
      </c>
      <c r="S106" s="37">
        <f t="shared" si="26"/>
        <v>0.35433073227915701</v>
      </c>
      <c r="T106" s="37" t="str">
        <f t="shared" si="47"/>
        <v/>
      </c>
      <c r="U106" s="37">
        <f t="shared" si="27"/>
        <v>1.1336000665821437</v>
      </c>
      <c r="V106" s="37" t="str">
        <f t="shared" si="28"/>
        <v/>
      </c>
      <c r="W106" s="37">
        <f t="shared" si="29"/>
        <v>0.50426138089789352</v>
      </c>
      <c r="X106" s="37" t="str">
        <f t="shared" si="30"/>
        <v/>
      </c>
      <c r="Y106" s="1">
        <f t="shared" si="31"/>
        <v>7</v>
      </c>
      <c r="Z106" s="1" t="str">
        <f t="shared" si="32"/>
        <v xml:space="preserve"> </v>
      </c>
      <c r="AA106" s="1">
        <f t="shared" si="33"/>
        <v>8</v>
      </c>
      <c r="AB106" s="1" t="str">
        <f t="shared" si="34"/>
        <v xml:space="preserve"> </v>
      </c>
      <c r="AC106" s="1">
        <f t="shared" si="35"/>
        <v>26</v>
      </c>
      <c r="AD106" s="1" t="str">
        <f>IF(ISERROR((RANK(T106,T$7:T$391,1)))=TRUE," ",((RANK(T106,T$7:T$391,1))))</f>
        <v xml:space="preserve"> </v>
      </c>
      <c r="AE106" s="1" t="str">
        <f t="shared" si="37"/>
        <v xml:space="preserve"> 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76</v>
      </c>
      <c r="AP106" t="s">
        <v>1030</v>
      </c>
      <c r="AQ106" s="22">
        <v>-113.36000665821437</v>
      </c>
      <c r="AR106" s="21">
        <v>-50.426138089789355</v>
      </c>
      <c r="AS106">
        <v>35.433073118915701</v>
      </c>
      <c r="AT106">
        <v>113.36000665821437</v>
      </c>
      <c r="AU106">
        <v>50.426138089789355</v>
      </c>
      <c r="AV106" t="s">
        <v>1130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902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43487.334572222222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902</v>
      </c>
      <c r="C6" s="31"/>
      <c r="D6" s="31"/>
      <c r="E6" s="31"/>
      <c r="F6" s="31"/>
      <c r="G6" s="32"/>
      <c r="H6" s="32"/>
      <c r="I6" s="33"/>
      <c r="J6" s="32">
        <v>15.810782248887364</v>
      </c>
      <c r="K6" s="32">
        <v>14.278773927382566</v>
      </c>
      <c r="L6" s="32">
        <v>10.637313613001661</v>
      </c>
      <c r="M6" s="32">
        <v>9.8446720924865314</v>
      </c>
      <c r="N6" s="32"/>
      <c r="O6" s="32"/>
      <c r="P6" s="32">
        <v>2.1532610429436367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609</v>
      </c>
      <c r="C7" s="4">
        <v>13</v>
      </c>
      <c r="D7" s="4">
        <v>1</v>
      </c>
      <c r="E7" s="4">
        <v>1</v>
      </c>
      <c r="F7" s="4">
        <v>15</v>
      </c>
      <c r="G7" s="4">
        <v>80</v>
      </c>
      <c r="H7" s="4">
        <v>71.930000000000007</v>
      </c>
      <c r="I7" s="34">
        <v>22912.082574220003</v>
      </c>
      <c r="J7" s="35">
        <v>23.637857377587906</v>
      </c>
      <c r="K7" s="35">
        <v>21.363231363231364</v>
      </c>
      <c r="L7" s="35">
        <v>17.147935890097308</v>
      </c>
      <c r="M7" s="35">
        <v>15.699869331283626</v>
      </c>
      <c r="N7" s="4">
        <v>3.0430000000000001</v>
      </c>
      <c r="O7" s="4">
        <v>10.757575757575749</v>
      </c>
      <c r="P7" s="35">
        <v>0.93980258584735166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86.666666666766673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0.61205512161810427</v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>
        <f>IF(ISERROR((RANK(W7,W$7:W$391,0)))=TRUE," ",((RANK(W7,W$7:W$391,0))))</f>
        <v>48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>
        <f>IF(ISERROR((RANK(Q7,Q$7:Q$391,0)))=TRUE," ",((RANK(Q7,Q$7:Q$391,0))))</f>
        <v>25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609</v>
      </c>
      <c r="AP7" t="s">
        <v>1047</v>
      </c>
      <c r="AQ7" s="22">
        <v>-49.504667166302596</v>
      </c>
      <c r="AR7" s="21">
        <v>-61.205512161810425</v>
      </c>
      <c r="AS7">
        <v>11.219240928680652</v>
      </c>
      <c r="AT7">
        <v>49.504667166302596</v>
      </c>
      <c r="AU7">
        <v>61.205512161810425</v>
      </c>
      <c r="AV7" t="s">
        <v>1131</v>
      </c>
    </row>
    <row r="8" spans="1:48" x14ac:dyDescent="0.25">
      <c r="A8" s="14">
        <v>1.1000000000000001E-10</v>
      </c>
      <c r="B8" t="s">
        <v>480</v>
      </c>
      <c r="C8" s="4">
        <v>15</v>
      </c>
      <c r="D8" s="4">
        <v>0</v>
      </c>
      <c r="E8" s="4">
        <v>5</v>
      </c>
      <c r="F8" s="4">
        <v>20</v>
      </c>
      <c r="G8" s="4">
        <v>42</v>
      </c>
      <c r="H8" s="4">
        <v>33.97</v>
      </c>
      <c r="I8" s="34">
        <v>15645.952298109998</v>
      </c>
      <c r="J8" s="35">
        <v>5.7693614130434785</v>
      </c>
      <c r="K8" s="35">
        <v>5.758603153076792</v>
      </c>
      <c r="L8" s="35">
        <v>5.3987053596168453</v>
      </c>
      <c r="M8" s="35">
        <v>5.7020449005772926</v>
      </c>
      <c r="N8" s="4">
        <v>4.524</v>
      </c>
      <c r="O8" s="4">
        <v>9.2631578947368514</v>
      </c>
      <c r="P8" s="35">
        <v>1.2246099499558434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75.000000000110006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0.23638504573849572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-0.63509955913474925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-0.49247473976717449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5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14</v>
      </c>
      <c r="AC8" s="1">
        <f t="shared" ref="AC8:AC39" si="11">IF(ISERROR((RANK(S8,S$7:S$391,0)))=TRUE," ",((RANK(S8,S$7:S$391,0))))</f>
        <v>64</v>
      </c>
      <c r="AD8" s="1" t="str">
        <f t="shared" ref="AD8:AD71" si="12">IF(ISERROR((RANK(T8,T$7:T$391,1)))=TRUE," ",((RANK(T8,T$7:T$391,1))))</f>
        <v xml:space="preserve"> </v>
      </c>
      <c r="AE8" s="1">
        <f t="shared" ref="AE8:AF71" si="13">IF(ISERROR((RANK(Q8,Q$7:Q$391,0)))=TRUE," ",((RANK(Q8,Q$7:Q$391,0))))</f>
        <v>74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480</v>
      </c>
      <c r="AP8" t="s">
        <v>1024</v>
      </c>
      <c r="AQ8" s="22">
        <v>63.509955913474926</v>
      </c>
      <c r="AR8" s="21">
        <v>49.247473976717451</v>
      </c>
      <c r="AS8">
        <v>23.638504562849572</v>
      </c>
      <c r="AT8">
        <v>-63.509955913474926</v>
      </c>
      <c r="AU8">
        <v>-49.247473976717451</v>
      </c>
      <c r="AV8" t="s">
        <v>1132</v>
      </c>
    </row>
    <row r="9" spans="1:48" x14ac:dyDescent="0.25">
      <c r="A9" s="14">
        <v>1.2E-10</v>
      </c>
      <c r="B9" t="s">
        <v>688</v>
      </c>
      <c r="C9" s="4">
        <v>14</v>
      </c>
      <c r="D9" s="4">
        <v>0</v>
      </c>
      <c r="E9" s="4">
        <v>10</v>
      </c>
      <c r="F9" s="4">
        <v>24</v>
      </c>
      <c r="G9" s="4">
        <v>198.5</v>
      </c>
      <c r="H9" s="4">
        <v>167.61</v>
      </c>
      <c r="I9" s="34">
        <v>12217.716241590002</v>
      </c>
      <c r="J9" s="35">
        <v>20.392991848156711</v>
      </c>
      <c r="K9" s="35">
        <v>17.201354679802957</v>
      </c>
      <c r="L9" s="35">
        <v>11.381533009107395</v>
      </c>
      <c r="M9" s="35">
        <v>10.048487003433054</v>
      </c>
      <c r="N9" s="4">
        <v>7.0979999999999999</v>
      </c>
      <c r="O9" s="4">
        <v>46.883116883116884</v>
      </c>
      <c r="P9" s="35">
        <v>0.14676928584213353</v>
      </c>
      <c r="Q9" s="36" t="str">
        <f t="shared" si="0"/>
        <v xml:space="preserve"> </v>
      </c>
      <c r="R9" s="36" t="str">
        <f t="shared" si="1"/>
        <v xml:space="preserve"> </v>
      </c>
      <c r="S9" s="37">
        <f t="shared" si="2"/>
        <v>0.18429687978111797</v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>
        <f t="shared" si="11"/>
        <v>120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688</v>
      </c>
      <c r="AP9" t="s">
        <v>1028</v>
      </c>
      <c r="AQ9" s="22">
        <v>-28.981548965370173</v>
      </c>
      <c r="AR9" s="21">
        <v>-6.9963096246038914</v>
      </c>
      <c r="AS9">
        <v>18.429687966111796</v>
      </c>
      <c r="AT9">
        <v>28.981548965370173</v>
      </c>
      <c r="AU9">
        <v>6.9963096246038914</v>
      </c>
      <c r="AV9" t="s">
        <v>1133</v>
      </c>
    </row>
    <row r="10" spans="1:48" x14ac:dyDescent="0.25">
      <c r="A10" s="14">
        <v>1.2999999999999999E-10</v>
      </c>
      <c r="B10" t="s">
        <v>466</v>
      </c>
      <c r="C10" s="4">
        <v>23</v>
      </c>
      <c r="D10" s="4">
        <v>0</v>
      </c>
      <c r="E10" s="4">
        <v>23</v>
      </c>
      <c r="F10" s="4">
        <v>46</v>
      </c>
      <c r="G10" s="4">
        <v>180</v>
      </c>
      <c r="H10" s="4">
        <v>156.82</v>
      </c>
      <c r="I10" s="34">
        <v>741727.7064599999</v>
      </c>
      <c r="J10" s="35">
        <v>13.009789281566285</v>
      </c>
      <c r="K10" s="35">
        <v>11.643032147895166</v>
      </c>
      <c r="L10" s="35">
        <v>8.0729124866824034</v>
      </c>
      <c r="M10" s="35">
        <v>7.7462028247389547</v>
      </c>
      <c r="N10" s="4">
        <v>12.054</v>
      </c>
      <c r="O10" s="4">
        <v>7.1914954216121689</v>
      </c>
      <c r="P10" s="35">
        <v>1.9640351995918888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>
        <f t="shared" si="7"/>
        <v>-0.24107601031757386</v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>
        <f t="shared" si="10"/>
        <v>81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466</v>
      </c>
      <c r="AP10" t="s">
        <v>1097</v>
      </c>
      <c r="AQ10" s="22">
        <v>17.715714018629225</v>
      </c>
      <c r="AR10" s="21">
        <v>24.107601031757387</v>
      </c>
      <c r="AS10">
        <v>14.781277898227273</v>
      </c>
      <c r="AT10">
        <v>-17.715714018629225</v>
      </c>
      <c r="AU10">
        <v>-24.107601031757387</v>
      </c>
      <c r="AV10" t="s">
        <v>1134</v>
      </c>
    </row>
    <row r="11" spans="1:48" x14ac:dyDescent="0.25">
      <c r="A11" s="14">
        <v>1.3999999999999998E-10</v>
      </c>
      <c r="B11" t="s">
        <v>240</v>
      </c>
      <c r="C11" s="4">
        <v>7</v>
      </c>
      <c r="D11" s="4">
        <v>3</v>
      </c>
      <c r="E11" s="4">
        <v>9</v>
      </c>
      <c r="F11" s="4">
        <v>19</v>
      </c>
      <c r="G11" s="4">
        <v>94</v>
      </c>
      <c r="H11" s="4">
        <v>89.5</v>
      </c>
      <c r="I11" s="34">
        <v>134627.3612665</v>
      </c>
      <c r="J11" s="35">
        <v>10.226234003656307</v>
      </c>
      <c r="K11" s="35">
        <v>9.2919435215946855</v>
      </c>
      <c r="L11" s="35">
        <v>10.057979485394135</v>
      </c>
      <c r="M11" s="35">
        <v>9.5024769221981042</v>
      </c>
      <c r="N11" s="4">
        <v>7.9450000000000003</v>
      </c>
      <c r="O11" s="4">
        <v>30.675675675675674</v>
      </c>
      <c r="P11" s="35">
        <v>4.8648044692737438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 t="str">
        <f t="shared" si="5"/>
        <v/>
      </c>
      <c r="W11" s="37" t="str">
        <f t="shared" si="6"/>
        <v/>
      </c>
      <c r="X11" s="37" t="str">
        <f t="shared" si="7"/>
        <v/>
      </c>
      <c r="Y11" s="1" t="str">
        <f t="shared" si="8"/>
        <v xml:space="preserve"> </v>
      </c>
      <c r="Z11" s="1" t="str">
        <f t="shared" si="9"/>
        <v xml:space="preserve"> </v>
      </c>
      <c r="AA11" s="1" t="str">
        <f t="shared" si="8"/>
        <v xml:space="preserve"> </v>
      </c>
      <c r="AB11" s="1" t="str">
        <f t="shared" si="10"/>
        <v xml:space="preserve"> </v>
      </c>
      <c r="AC11" s="1" t="str">
        <f t="shared" si="11"/>
        <v xml:space="preserve"> 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4.8648044694137438</v>
      </c>
      <c r="AH11" s="38" t="str">
        <f t="shared" si="15"/>
        <v xml:space="preserve"> </v>
      </c>
      <c r="AI11" s="1">
        <f t="shared" si="16"/>
        <v>22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240</v>
      </c>
      <c r="AP11" t="s">
        <v>1047</v>
      </c>
      <c r="AQ11" s="22">
        <v>35.321138178498742</v>
      </c>
      <c r="AR11" s="21">
        <v>5.4462446881271216</v>
      </c>
      <c r="AS11">
        <v>5.027932960893855</v>
      </c>
      <c r="AT11">
        <v>-35.321138178498742</v>
      </c>
      <c r="AU11">
        <v>-5.4462446881271216</v>
      </c>
      <c r="AV11" t="s">
        <v>1135</v>
      </c>
    </row>
    <row r="12" spans="1:48" x14ac:dyDescent="0.25">
      <c r="A12" s="14">
        <v>1.4999999999999997E-10</v>
      </c>
      <c r="B12" t="s">
        <v>544</v>
      </c>
      <c r="C12" s="4">
        <v>10</v>
      </c>
      <c r="D12" s="4">
        <v>0</v>
      </c>
      <c r="E12" s="4">
        <v>8</v>
      </c>
      <c r="F12" s="4">
        <v>18</v>
      </c>
      <c r="G12" s="4">
        <v>90</v>
      </c>
      <c r="H12" s="4">
        <v>79.86</v>
      </c>
      <c r="I12" s="34">
        <v>16852.487964840002</v>
      </c>
      <c r="J12" s="35">
        <v>11.716549295774648</v>
      </c>
      <c r="K12" s="35">
        <v>10.718024426251509</v>
      </c>
      <c r="L12" s="35">
        <v>8.0214753695895809</v>
      </c>
      <c r="M12" s="35">
        <v>7.6417726255847054</v>
      </c>
      <c r="N12" s="4">
        <v>6.8159999999999998</v>
      </c>
      <c r="O12" s="4">
        <v>-1.8709677419354784</v>
      </c>
      <c r="P12" s="35">
        <v>2.0122714750813921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 t="str">
        <f t="shared" si="5"/>
        <v/>
      </c>
      <c r="W12" s="37" t="str">
        <f t="shared" si="6"/>
        <v/>
      </c>
      <c r="X12" s="37">
        <f t="shared" si="7"/>
        <v>-0.2459115467099533</v>
      </c>
      <c r="Y12" s="1" t="str">
        <f t="shared" si="8"/>
        <v xml:space="preserve"> </v>
      </c>
      <c r="Z12" s="1" t="str">
        <f t="shared" si="9"/>
        <v xml:space="preserve"> </v>
      </c>
      <c r="AA12" s="1" t="str">
        <f t="shared" si="8"/>
        <v xml:space="preserve"> </v>
      </c>
      <c r="AB12" s="1">
        <f t="shared" si="10"/>
        <v>78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>
        <f t="shared" si="14"/>
        <v>2.0122714752313922</v>
      </c>
      <c r="AH12" s="38" t="str">
        <f t="shared" si="15"/>
        <v xml:space="preserve"> </v>
      </c>
      <c r="AI12" s="1">
        <f t="shared" si="16"/>
        <v>197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544</v>
      </c>
      <c r="AP12" t="s">
        <v>1047</v>
      </c>
      <c r="AQ12" s="22">
        <v>25.895195371505643</v>
      </c>
      <c r="AR12" s="21">
        <v>24.59115467099533</v>
      </c>
      <c r="AS12">
        <v>12.697220135236664</v>
      </c>
      <c r="AT12">
        <v>-25.895195371505643</v>
      </c>
      <c r="AU12">
        <v>-24.59115467099533</v>
      </c>
      <c r="AV12" t="s">
        <v>1136</v>
      </c>
    </row>
    <row r="13" spans="1:48" x14ac:dyDescent="0.25">
      <c r="A13" s="14">
        <v>1.5999999999999996E-10</v>
      </c>
      <c r="B13" t="s">
        <v>967</v>
      </c>
      <c r="C13" s="4">
        <v>11</v>
      </c>
      <c r="D13" s="4">
        <v>0</v>
      </c>
      <c r="E13" s="4">
        <v>0</v>
      </c>
      <c r="F13" s="4">
        <v>11</v>
      </c>
      <c r="G13" s="4">
        <v>440</v>
      </c>
      <c r="H13" s="4">
        <v>333.74</v>
      </c>
      <c r="I13" s="34">
        <v>15031.49174098</v>
      </c>
      <c r="J13" s="35" t="s">
        <v>1019</v>
      </c>
      <c r="K13" s="35" t="s">
        <v>1019</v>
      </c>
      <c r="L13" s="35" t="s">
        <v>1019</v>
      </c>
      <c r="M13" s="35" t="s">
        <v>1019</v>
      </c>
      <c r="N13" s="4">
        <v>4.1230000000000002</v>
      </c>
      <c r="O13" s="4">
        <v>35.14285714285716</v>
      </c>
      <c r="P13" s="35" t="s">
        <v>145</v>
      </c>
      <c r="Q13" s="36">
        <f t="shared" si="0"/>
        <v>100.00000000016</v>
      </c>
      <c r="R13" s="36" t="str">
        <f t="shared" si="1"/>
        <v xml:space="preserve"> </v>
      </c>
      <c r="S13" s="37">
        <f t="shared" si="2"/>
        <v>0.31839156245400124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 xml:space="preserve"> </v>
      </c>
      <c r="X13" s="37" t="str">
        <f t="shared" si="7"/>
        <v xml:space="preserve"> </v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22</v>
      </c>
      <c r="AD13" s="1" t="str">
        <f t="shared" si="12"/>
        <v xml:space="preserve"> </v>
      </c>
      <c r="AE13" s="1">
        <f t="shared" si="13"/>
        <v>5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967</v>
      </c>
      <c r="AP13" t="s">
        <v>1047</v>
      </c>
      <c r="AQ13" s="22" t="e">
        <v>#VALUE!</v>
      </c>
      <c r="AR13" s="21" t="e">
        <v>#VALUE!</v>
      </c>
      <c r="AS13">
        <v>31.839156229400125</v>
      </c>
      <c r="AT13" t="e">
        <v>#VALUE!</v>
      </c>
      <c r="AU13" t="e">
        <v>#VALUE!</v>
      </c>
      <c r="AV13" t="s">
        <v>1137</v>
      </c>
    </row>
    <row r="14" spans="1:48" x14ac:dyDescent="0.25">
      <c r="A14" s="14">
        <v>1.6999999999999996E-10</v>
      </c>
      <c r="B14" t="s">
        <v>279</v>
      </c>
      <c r="C14" s="4">
        <v>21</v>
      </c>
      <c r="D14" s="4">
        <v>2</v>
      </c>
      <c r="E14" s="4">
        <v>2</v>
      </c>
      <c r="F14" s="4">
        <v>25</v>
      </c>
      <c r="G14" s="4">
        <v>80</v>
      </c>
      <c r="H14" s="4">
        <v>71.42</v>
      </c>
      <c r="I14" s="34">
        <v>125437.30514544</v>
      </c>
      <c r="J14" s="35">
        <v>22.318749999999998</v>
      </c>
      <c r="K14" s="35">
        <v>19.849916620344636</v>
      </c>
      <c r="L14" s="35">
        <v>16.862371448772908</v>
      </c>
      <c r="M14" s="35">
        <v>14.583995407695713</v>
      </c>
      <c r="N14" s="4">
        <v>2.883</v>
      </c>
      <c r="O14" s="4">
        <v>9.3243243243243334</v>
      </c>
      <c r="P14" s="35">
        <v>1.7180061607392887</v>
      </c>
      <c r="Q14" s="36">
        <f t="shared" si="0"/>
        <v>84.000000000170004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>
        <f t="shared" si="6"/>
        <v>0.5852095803739914</v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>
        <f t="shared" si="8"/>
        <v>51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32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279</v>
      </c>
      <c r="AP14" t="s">
        <v>1047</v>
      </c>
      <c r="AQ14" s="22">
        <v>-41.161579791984117</v>
      </c>
      <c r="AR14" s="21">
        <v>-58.52095803739914</v>
      </c>
      <c r="AS14">
        <v>12.013441612993558</v>
      </c>
      <c r="AT14">
        <v>41.161579791984117</v>
      </c>
      <c r="AU14">
        <v>58.52095803739914</v>
      </c>
      <c r="AV14" t="s">
        <v>1138</v>
      </c>
    </row>
    <row r="15" spans="1:48" x14ac:dyDescent="0.25">
      <c r="A15" s="14">
        <v>1.7999999999999995E-10</v>
      </c>
      <c r="B15" t="s">
        <v>580</v>
      </c>
      <c r="C15" s="4">
        <v>19</v>
      </c>
      <c r="D15" s="4">
        <v>2</v>
      </c>
      <c r="E15" s="4">
        <v>7</v>
      </c>
      <c r="F15" s="4">
        <v>28</v>
      </c>
      <c r="G15" s="4">
        <v>170</v>
      </c>
      <c r="H15" s="4">
        <v>150.44999999999999</v>
      </c>
      <c r="I15" s="34">
        <v>96048.516398099979</v>
      </c>
      <c r="J15" s="35">
        <v>20.817766708177665</v>
      </c>
      <c r="K15" s="35">
        <v>19.082952815829525</v>
      </c>
      <c r="L15" s="35">
        <v>12.829007257742507</v>
      </c>
      <c r="M15" s="35">
        <v>11.931647761241992</v>
      </c>
      <c r="N15" s="4">
        <v>7.2270000000000003</v>
      </c>
      <c r="O15" s="4">
        <v>-0.50632911392405111</v>
      </c>
      <c r="P15" s="35">
        <v>1.9481555333998009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>
        <f t="shared" si="6"/>
        <v>0.20603826534379954</v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>
        <f t="shared" si="8"/>
        <v>112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580</v>
      </c>
      <c r="AP15" t="s">
        <v>1097</v>
      </c>
      <c r="AQ15" s="22">
        <v>-31.668164044461822</v>
      </c>
      <c r="AR15" s="21">
        <v>-20.603826534379955</v>
      </c>
      <c r="AS15">
        <v>12.994350282485879</v>
      </c>
      <c r="AT15">
        <v>31.668164044461822</v>
      </c>
      <c r="AU15">
        <v>20.603826534379955</v>
      </c>
      <c r="AV15" t="s">
        <v>1139</v>
      </c>
    </row>
    <row r="16" spans="1:48" x14ac:dyDescent="0.25">
      <c r="A16" s="14">
        <v>1.8999999999999994E-10</v>
      </c>
      <c r="B16" t="s">
        <v>463</v>
      </c>
      <c r="C16" s="4">
        <v>24</v>
      </c>
      <c r="D16" s="4">
        <v>0</v>
      </c>
      <c r="E16" s="4">
        <v>10</v>
      </c>
      <c r="F16" s="4">
        <v>34</v>
      </c>
      <c r="G16" s="4">
        <v>296</v>
      </c>
      <c r="H16" s="4">
        <v>247.51</v>
      </c>
      <c r="I16" s="34">
        <v>120817.92926777</v>
      </c>
      <c r="J16" s="35">
        <v>31.825896875401824</v>
      </c>
      <c r="K16" s="35">
        <v>25.672648065553364</v>
      </c>
      <c r="L16" s="35">
        <v>24.807325139349626</v>
      </c>
      <c r="M16" s="35">
        <v>20.422800979915099</v>
      </c>
      <c r="N16" s="4">
        <v>7.7770000000000001</v>
      </c>
      <c r="O16" s="4">
        <v>4.2580645161290356</v>
      </c>
      <c r="P16" s="35">
        <v>0</v>
      </c>
      <c r="Q16" s="36">
        <f t="shared" si="0"/>
        <v>70.588235294307651</v>
      </c>
      <c r="R16" s="36" t="str">
        <f t="shared" si="1"/>
        <v xml:space="preserve"> </v>
      </c>
      <c r="S16" s="37">
        <f t="shared" si="2"/>
        <v>0.19591127650206827</v>
      </c>
      <c r="T16" s="37" t="str">
        <f t="shared" si="3"/>
        <v/>
      </c>
      <c r="U16" s="37">
        <f t="shared" si="4"/>
        <v>1.0129236096235199</v>
      </c>
      <c r="V16" s="37" t="str">
        <f t="shared" si="5"/>
        <v/>
      </c>
      <c r="W16" s="37">
        <f t="shared" si="6"/>
        <v>1.3321043302726729</v>
      </c>
      <c r="X16" s="37" t="str">
        <f t="shared" si="7"/>
        <v/>
      </c>
      <c r="Y16" s="1">
        <f t="shared" si="8"/>
        <v>13</v>
      </c>
      <c r="Z16" s="1" t="str">
        <f t="shared" si="9"/>
        <v xml:space="preserve"> </v>
      </c>
      <c r="AA16" s="1">
        <f t="shared" si="8"/>
        <v>8</v>
      </c>
      <c r="AB16" s="1" t="str">
        <f t="shared" si="10"/>
        <v xml:space="preserve"> </v>
      </c>
      <c r="AC16" s="1">
        <f t="shared" si="11"/>
        <v>106</v>
      </c>
      <c r="AD16" s="1" t="str">
        <f t="shared" si="12"/>
        <v xml:space="preserve"> </v>
      </c>
      <c r="AE16" s="1">
        <f t="shared" si="13"/>
        <v>98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463</v>
      </c>
      <c r="AP16" t="s">
        <v>1097</v>
      </c>
      <c r="AQ16" s="22">
        <v>-101.29236096235199</v>
      </c>
      <c r="AR16" s="21">
        <v>-133.2104330272673</v>
      </c>
      <c r="AS16">
        <v>19.591127631206827</v>
      </c>
      <c r="AT16">
        <v>101.29236096235199</v>
      </c>
      <c r="AU16">
        <v>133.2104330272673</v>
      </c>
      <c r="AV16" t="s">
        <v>1140</v>
      </c>
    </row>
    <row r="17" spans="1:48" x14ac:dyDescent="0.25">
      <c r="A17" s="14">
        <v>1.9999999999999993E-10</v>
      </c>
      <c r="B17" t="s">
        <v>263</v>
      </c>
      <c r="C17" s="4">
        <v>13</v>
      </c>
      <c r="D17" s="4">
        <v>1</v>
      </c>
      <c r="E17" s="4">
        <v>12</v>
      </c>
      <c r="F17" s="4">
        <v>26</v>
      </c>
      <c r="G17" s="4">
        <v>100</v>
      </c>
      <c r="H17" s="4">
        <v>91.36</v>
      </c>
      <c r="I17" s="34">
        <v>33817.77676208</v>
      </c>
      <c r="J17" s="35">
        <v>16.653299307327742</v>
      </c>
      <c r="K17" s="35">
        <v>15.331431448229567</v>
      </c>
      <c r="L17" s="35">
        <v>13.777183887915937</v>
      </c>
      <c r="M17" s="35">
        <v>13.074677569472145</v>
      </c>
      <c r="N17" s="4">
        <v>5.4859999999999998</v>
      </c>
      <c r="O17" s="4">
        <v>-9.9295774647887178</v>
      </c>
      <c r="P17" s="35">
        <v>2.165061295971979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>
        <f t="shared" si="6"/>
        <v>0.29517511555516318</v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>
        <f t="shared" si="8"/>
        <v>91</v>
      </c>
      <c r="AB17" s="1" t="str">
        <f t="shared" si="10"/>
        <v xml:space="preserve"> </v>
      </c>
      <c r="AC17" s="1" t="str">
        <f t="shared" si="11"/>
        <v xml:space="preserve"> 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>
        <f t="shared" si="14"/>
        <v>2.1650612961719791</v>
      </c>
      <c r="AH17" s="38" t="str">
        <f t="shared" si="15"/>
        <v xml:space="preserve"> </v>
      </c>
      <c r="AI17" s="1">
        <f t="shared" si="16"/>
        <v>186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263</v>
      </c>
      <c r="AP17" t="s">
        <v>1097</v>
      </c>
      <c r="AQ17" s="22">
        <v>-5.3287499959065565</v>
      </c>
      <c r="AR17" s="21">
        <v>-29.517511555516318</v>
      </c>
      <c r="AS17">
        <v>9.4570928196147097</v>
      </c>
      <c r="AT17">
        <v>5.3287499959065565</v>
      </c>
      <c r="AU17">
        <v>29.517511555516318</v>
      </c>
      <c r="AV17" t="s">
        <v>1141</v>
      </c>
    </row>
    <row r="18" spans="1:48" x14ac:dyDescent="0.25">
      <c r="A18" s="14">
        <v>2.0999999999999992E-10</v>
      </c>
      <c r="B18" t="s">
        <v>288</v>
      </c>
      <c r="C18" s="4">
        <v>7</v>
      </c>
      <c r="D18" s="4">
        <v>1</v>
      </c>
      <c r="E18" s="4">
        <v>7</v>
      </c>
      <c r="F18" s="4">
        <v>15</v>
      </c>
      <c r="G18" s="4">
        <v>53.5</v>
      </c>
      <c r="H18" s="4">
        <v>44.26</v>
      </c>
      <c r="I18" s="34">
        <v>24814.120037499997</v>
      </c>
      <c r="J18" s="35">
        <v>12.056660310542085</v>
      </c>
      <c r="K18" s="35">
        <v>11.511053315994797</v>
      </c>
      <c r="L18" s="35">
        <v>8.4509758043073653</v>
      </c>
      <c r="M18" s="35">
        <v>8.241344145086936</v>
      </c>
      <c r="N18" s="4">
        <v>3.5580000000000003</v>
      </c>
      <c r="O18" s="4">
        <v>13.78048780487806</v>
      </c>
      <c r="P18" s="35">
        <v>3.1924988703117942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"/>
        <v>0.20876638068898787</v>
      </c>
      <c r="T18" s="37" t="str">
        <f t="shared" si="3"/>
        <v/>
      </c>
      <c r="U18" s="37" t="str">
        <f t="shared" si="4"/>
        <v/>
      </c>
      <c r="V18" s="37" t="str">
        <f t="shared" si="5"/>
        <v/>
      </c>
      <c r="W18" s="37" t="str">
        <f t="shared" si="6"/>
        <v/>
      </c>
      <c r="X18" s="37">
        <f t="shared" si="7"/>
        <v>-0.20553477017186017</v>
      </c>
      <c r="Y18" s="1" t="str">
        <f t="shared" si="8"/>
        <v xml:space="preserve"> </v>
      </c>
      <c r="Z18" s="1" t="str">
        <f t="shared" si="9"/>
        <v xml:space="preserve"> </v>
      </c>
      <c r="AA18" s="1" t="str">
        <f t="shared" si="8"/>
        <v xml:space="preserve"> </v>
      </c>
      <c r="AB18" s="1">
        <f t="shared" si="10"/>
        <v>97</v>
      </c>
      <c r="AC18" s="1">
        <f t="shared" si="11"/>
        <v>88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3.1924988705217943</v>
      </c>
      <c r="AH18" s="38" t="str">
        <f t="shared" si="15"/>
        <v xml:space="preserve"> </v>
      </c>
      <c r="AI18" s="1">
        <f t="shared" si="16"/>
        <v>90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288</v>
      </c>
      <c r="AP18" t="s">
        <v>1020</v>
      </c>
      <c r="AQ18" s="22">
        <v>23.744061990414565</v>
      </c>
      <c r="AR18" s="21">
        <v>20.553477017186019</v>
      </c>
      <c r="AS18">
        <v>20.876638047898787</v>
      </c>
      <c r="AT18">
        <v>-23.744061990414565</v>
      </c>
      <c r="AU18">
        <v>-20.553477017186019</v>
      </c>
      <c r="AV18" t="s">
        <v>1142</v>
      </c>
    </row>
    <row r="19" spans="1:48" x14ac:dyDescent="0.25">
      <c r="A19" s="14">
        <v>2.1999999999999991E-10</v>
      </c>
      <c r="B19" t="s">
        <v>289</v>
      </c>
      <c r="C19" s="4">
        <v>8</v>
      </c>
      <c r="D19" s="4">
        <v>1</v>
      </c>
      <c r="E19" s="4">
        <v>13</v>
      </c>
      <c r="F19" s="4">
        <v>22</v>
      </c>
      <c r="G19" s="4">
        <v>157</v>
      </c>
      <c r="H19" s="4">
        <v>135.18</v>
      </c>
      <c r="I19" s="34">
        <v>59172.679214820004</v>
      </c>
      <c r="J19" s="35">
        <v>25.558706749858199</v>
      </c>
      <c r="K19" s="35">
        <v>22.548790658882403</v>
      </c>
      <c r="L19" s="35">
        <v>17.779969920170487</v>
      </c>
      <c r="M19" s="35">
        <v>15.85605393261271</v>
      </c>
      <c r="N19" s="4">
        <v>5.2889999999999997</v>
      </c>
      <c r="O19" s="4">
        <v>19.393939393939387</v>
      </c>
      <c r="P19" s="35">
        <v>2.0750110963160231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"/>
        <v>0.16141441063574199</v>
      </c>
      <c r="T19" s="37" t="str">
        <f t="shared" si="3"/>
        <v/>
      </c>
      <c r="U19" s="37">
        <f t="shared" si="4"/>
        <v>0.61653650954916017</v>
      </c>
      <c r="V19" s="37" t="str">
        <f t="shared" si="5"/>
        <v/>
      </c>
      <c r="W19" s="37">
        <f t="shared" si="6"/>
        <v>0.67147181770015485</v>
      </c>
      <c r="X19" s="37" t="str">
        <f t="shared" si="7"/>
        <v/>
      </c>
      <c r="Y19" s="1">
        <f t="shared" si="8"/>
        <v>35</v>
      </c>
      <c r="Z19" s="1" t="str">
        <f t="shared" si="9"/>
        <v xml:space="preserve"> </v>
      </c>
      <c r="AA19" s="1">
        <f t="shared" si="8"/>
        <v>45</v>
      </c>
      <c r="AB19" s="1" t="str">
        <f t="shared" si="10"/>
        <v xml:space="preserve"> </v>
      </c>
      <c r="AC19" s="1">
        <f t="shared" si="11"/>
        <v>149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>
        <f t="shared" si="14"/>
        <v>2.0750110965360231</v>
      </c>
      <c r="AH19" s="38" t="str">
        <f t="shared" si="15"/>
        <v xml:space="preserve"> </v>
      </c>
      <c r="AI19" s="1">
        <f t="shared" si="16"/>
        <v>193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289</v>
      </c>
      <c r="AP19" t="s">
        <v>1097</v>
      </c>
      <c r="AQ19" s="22">
        <v>-61.653650954916017</v>
      </c>
      <c r="AR19" s="21">
        <v>-67.147181770015479</v>
      </c>
      <c r="AS19">
        <v>16.1414410415742</v>
      </c>
      <c r="AT19">
        <v>61.653650954916017</v>
      </c>
      <c r="AU19">
        <v>67.147181770015479</v>
      </c>
      <c r="AV19" t="s">
        <v>1143</v>
      </c>
    </row>
    <row r="20" spans="1:48" x14ac:dyDescent="0.25">
      <c r="A20" s="14">
        <v>2.299999999999999E-10</v>
      </c>
      <c r="B20" t="s">
        <v>692</v>
      </c>
      <c r="C20" s="4">
        <v>18</v>
      </c>
      <c r="D20" s="4">
        <v>0</v>
      </c>
      <c r="E20" s="4">
        <v>11</v>
      </c>
      <c r="F20" s="4">
        <v>29</v>
      </c>
      <c r="G20" s="4">
        <v>209</v>
      </c>
      <c r="H20" s="4">
        <v>172.52</v>
      </c>
      <c r="I20" s="34">
        <v>9397.7720154400013</v>
      </c>
      <c r="J20" s="35">
        <v>7.1374787969053832</v>
      </c>
      <c r="K20" s="35">
        <v>6.2609326800943572</v>
      </c>
      <c r="L20" s="35">
        <v>13.068369915381643</v>
      </c>
      <c r="M20" s="35">
        <v>12.227256907465087</v>
      </c>
      <c r="N20" s="4">
        <v>22.376999999999999</v>
      </c>
      <c r="O20" s="4">
        <v>11.565495207667736</v>
      </c>
      <c r="P20" s="35">
        <v>1.3679573382796197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0.21145374472339193</v>
      </c>
      <c r="T20" s="37" t="str">
        <f t="shared" si="3"/>
        <v/>
      </c>
      <c r="U20" s="37" t="str">
        <f t="shared" si="4"/>
        <v/>
      </c>
      <c r="V20" s="37" t="str">
        <f t="shared" si="5"/>
        <v/>
      </c>
      <c r="W20" s="37">
        <f t="shared" si="6"/>
        <v>0.22854043707130889</v>
      </c>
      <c r="X20" s="37" t="str">
        <f t="shared" si="7"/>
        <v/>
      </c>
      <c r="Y20" s="1" t="str">
        <f t="shared" si="8"/>
        <v xml:space="preserve"> </v>
      </c>
      <c r="Z20" s="1" t="str">
        <f t="shared" si="9"/>
        <v xml:space="preserve"> </v>
      </c>
      <c r="AA20" s="1">
        <f t="shared" si="8"/>
        <v>105</v>
      </c>
      <c r="AB20" s="1" t="str">
        <f t="shared" si="10"/>
        <v xml:space="preserve"> </v>
      </c>
      <c r="AC20" s="1">
        <f t="shared" si="11"/>
        <v>84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692</v>
      </c>
      <c r="AP20" t="s">
        <v>1097</v>
      </c>
      <c r="AQ20" s="22">
        <v>54.856890161727058</v>
      </c>
      <c r="AR20" s="21">
        <v>-22.854043707130888</v>
      </c>
      <c r="AS20">
        <v>21.145374449339194</v>
      </c>
      <c r="AT20">
        <v>-54.856890161727058</v>
      </c>
      <c r="AU20">
        <v>22.854043707130888</v>
      </c>
      <c r="AV20" t="s">
        <v>1144</v>
      </c>
    </row>
    <row r="21" spans="1:48" x14ac:dyDescent="0.25">
      <c r="A21" s="14">
        <v>2.399999999999999E-10</v>
      </c>
      <c r="B21" t="s">
        <v>467</v>
      </c>
      <c r="C21" s="4">
        <v>18</v>
      </c>
      <c r="D21" s="4">
        <v>2</v>
      </c>
      <c r="E21" s="4">
        <v>5</v>
      </c>
      <c r="F21" s="4">
        <v>25</v>
      </c>
      <c r="G21" s="4">
        <v>164</v>
      </c>
      <c r="H21" s="4">
        <v>141.72999999999999</v>
      </c>
      <c r="I21" s="34">
        <v>31040.122326279998</v>
      </c>
      <c r="J21" s="35" t="s">
        <v>1019</v>
      </c>
      <c r="K21" s="35" t="s">
        <v>1019</v>
      </c>
      <c r="L21" s="35" t="s">
        <v>1019</v>
      </c>
      <c r="M21" s="35">
        <v>33.500816874180067</v>
      </c>
      <c r="N21" s="4">
        <v>0.97399999999999998</v>
      </c>
      <c r="O21" s="4">
        <v>568.88888888888891</v>
      </c>
      <c r="P21" s="35">
        <v>0</v>
      </c>
      <c r="Q21" s="36">
        <f t="shared" si="0"/>
        <v>72.000000000239993</v>
      </c>
      <c r="R21" s="36" t="str">
        <f t="shared" si="1"/>
        <v xml:space="preserve"> </v>
      </c>
      <c r="S21" s="37">
        <f t="shared" si="2"/>
        <v>0.15712975399714388</v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>
        <f t="shared" si="11"/>
        <v>157</v>
      </c>
      <c r="AD21" s="1" t="str">
        <f t="shared" si="12"/>
        <v xml:space="preserve"> </v>
      </c>
      <c r="AE21" s="1">
        <f t="shared" si="13"/>
        <v>88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467</v>
      </c>
      <c r="AP21" t="s">
        <v>1097</v>
      </c>
      <c r="AQ21" s="22" t="e">
        <v>#VALUE!</v>
      </c>
      <c r="AR21" s="21" t="e">
        <v>#VALUE!</v>
      </c>
      <c r="AS21">
        <v>15.71297537571439</v>
      </c>
      <c r="AT21" t="e">
        <v>#VALUE!</v>
      </c>
      <c r="AU21" t="e">
        <v>#VALUE!</v>
      </c>
      <c r="AV21" t="s">
        <v>1145</v>
      </c>
    </row>
    <row r="22" spans="1:48" x14ac:dyDescent="0.25">
      <c r="A22" s="14">
        <v>2.4999999999999991E-10</v>
      </c>
      <c r="B22" t="s">
        <v>588</v>
      </c>
      <c r="C22" s="4">
        <v>1</v>
      </c>
      <c r="D22" s="4">
        <v>1</v>
      </c>
      <c r="E22" s="4">
        <v>10</v>
      </c>
      <c r="F22" s="4">
        <v>12</v>
      </c>
      <c r="G22" s="4">
        <v>67</v>
      </c>
      <c r="H22" s="4">
        <v>67.239999999999995</v>
      </c>
      <c r="I22" s="34">
        <v>16409.2482552</v>
      </c>
      <c r="J22" s="35">
        <v>20.53756872327428</v>
      </c>
      <c r="K22" s="35">
        <v>19.118566960477679</v>
      </c>
      <c r="L22" s="35">
        <v>10.440836116264688</v>
      </c>
      <c r="M22" s="35">
        <v>9.9264063969896501</v>
      </c>
      <c r="N22" s="4">
        <v>3.3879999999999999</v>
      </c>
      <c r="O22" s="4">
        <v>-18.974358974358978</v>
      </c>
      <c r="P22" s="35">
        <v>2.895597858417609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2.895597858667609</v>
      </c>
      <c r="AH22" s="38" t="str">
        <f t="shared" si="15"/>
        <v xml:space="preserve"> </v>
      </c>
      <c r="AI22" s="1">
        <f t="shared" si="16"/>
        <v>131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588</v>
      </c>
      <c r="AP22" t="s">
        <v>1030</v>
      </c>
      <c r="AQ22" s="22">
        <v>-29.89596845987521</v>
      </c>
      <c r="AR22" s="21">
        <v>1.8470593599574259</v>
      </c>
      <c r="AS22">
        <v>-0.35693039857227493</v>
      </c>
      <c r="AT22">
        <v>29.89596845987521</v>
      </c>
      <c r="AU22">
        <v>-1.8470593599574259</v>
      </c>
      <c r="AV22" t="s">
        <v>1146</v>
      </c>
    </row>
    <row r="23" spans="1:48" x14ac:dyDescent="0.25">
      <c r="A23" s="14">
        <v>2.5999999999999993E-10</v>
      </c>
      <c r="B23" t="s">
        <v>283</v>
      </c>
      <c r="C23" s="4">
        <v>12</v>
      </c>
      <c r="D23" s="4">
        <v>1</v>
      </c>
      <c r="E23" s="4">
        <v>7</v>
      </c>
      <c r="F23" s="4">
        <v>20</v>
      </c>
      <c r="G23" s="4">
        <v>78</v>
      </c>
      <c r="H23" s="4">
        <v>76.09</v>
      </c>
      <c r="I23" s="34">
        <v>37520.650646430004</v>
      </c>
      <c r="J23" s="35">
        <v>18.468446601941746</v>
      </c>
      <c r="K23" s="35">
        <v>17.372146118721464</v>
      </c>
      <c r="L23" s="35">
        <v>10.847550993174584</v>
      </c>
      <c r="M23" s="35">
        <v>10.246161871826674</v>
      </c>
      <c r="N23" s="4">
        <v>3.9350000000000001</v>
      </c>
      <c r="O23" s="4">
        <v>-17.647058823529402</v>
      </c>
      <c r="P23" s="35">
        <v>3.5313444605072943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3.5313444607672944</v>
      </c>
      <c r="AH23" s="38" t="str">
        <f t="shared" si="15"/>
        <v xml:space="preserve"> </v>
      </c>
      <c r="AI23" s="1">
        <f t="shared" si="16"/>
        <v>70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283</v>
      </c>
      <c r="AP23" t="s">
        <v>1030</v>
      </c>
      <c r="AQ23" s="22">
        <v>-16.809189521545708</v>
      </c>
      <c r="AR23" s="21">
        <v>-1.9764142322170164</v>
      </c>
      <c r="AS23">
        <v>2.5101853068734359</v>
      </c>
      <c r="AT23">
        <v>16.809189521545708</v>
      </c>
      <c r="AU23">
        <v>1.9764142322170164</v>
      </c>
      <c r="AV23" t="s">
        <v>1147</v>
      </c>
    </row>
    <row r="24" spans="1:48" x14ac:dyDescent="0.25">
      <c r="A24" s="14">
        <v>2.6999999999999995E-10</v>
      </c>
      <c r="B24" t="s">
        <v>464</v>
      </c>
      <c r="C24" s="4">
        <v>4</v>
      </c>
      <c r="D24" s="4">
        <v>1</v>
      </c>
      <c r="E24" s="4">
        <v>6</v>
      </c>
      <c r="F24" s="4">
        <v>11</v>
      </c>
      <c r="G24" s="4">
        <v>16</v>
      </c>
      <c r="H24" s="4">
        <v>15.55</v>
      </c>
      <c r="I24" s="34">
        <v>10298.725798449999</v>
      </c>
      <c r="J24" s="35">
        <v>11.852134146341463</v>
      </c>
      <c r="K24" s="35">
        <v>10.989399293286219</v>
      </c>
      <c r="L24" s="35">
        <v>7.9806647069501802</v>
      </c>
      <c r="M24" s="35">
        <v>7.5658732031496871</v>
      </c>
      <c r="N24" s="4">
        <v>1.206</v>
      </c>
      <c r="O24" s="4">
        <v>-24.186046511627904</v>
      </c>
      <c r="P24" s="35">
        <v>3.5884244372990355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 t="str">
        <f t="shared" si="5"/>
        <v/>
      </c>
      <c r="W24" s="37" t="str">
        <f t="shared" si="6"/>
        <v/>
      </c>
      <c r="X24" s="37">
        <f t="shared" si="7"/>
        <v>-0.24974810395778313</v>
      </c>
      <c r="Y24" s="1" t="str">
        <f t="shared" si="8"/>
        <v xml:space="preserve"> </v>
      </c>
      <c r="Z24" s="1" t="str">
        <f t="shared" si="9"/>
        <v xml:space="preserve"> </v>
      </c>
      <c r="AA24" s="1" t="str">
        <f t="shared" si="8"/>
        <v xml:space="preserve"> </v>
      </c>
      <c r="AB24" s="1">
        <f t="shared" si="10"/>
        <v>76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>
        <f t="shared" si="14"/>
        <v>3.5884244375690355</v>
      </c>
      <c r="AH24" s="38" t="str">
        <f t="shared" si="15"/>
        <v xml:space="preserve"> </v>
      </c>
      <c r="AI24" s="1">
        <f t="shared" si="16"/>
        <v>64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464</v>
      </c>
      <c r="AP24" t="s">
        <v>1030</v>
      </c>
      <c r="AQ24" s="22">
        <v>25.037648613650841</v>
      </c>
      <c r="AR24" s="21">
        <v>24.974810395778313</v>
      </c>
      <c r="AS24">
        <v>2.8938906752411508</v>
      </c>
      <c r="AT24">
        <v>-25.037648613650841</v>
      </c>
      <c r="AU24">
        <v>-24.974810395778313</v>
      </c>
      <c r="AV24" t="s">
        <v>1148</v>
      </c>
    </row>
    <row r="25" spans="1:48" x14ac:dyDescent="0.25">
      <c r="A25" s="14">
        <v>2.7999999999999996E-10</v>
      </c>
      <c r="B25" t="s">
        <v>594</v>
      </c>
      <c r="C25" s="4">
        <v>1</v>
      </c>
      <c r="D25" s="4">
        <v>1</v>
      </c>
      <c r="E25" s="4">
        <v>3</v>
      </c>
      <c r="F25" s="4">
        <v>5</v>
      </c>
      <c r="G25" s="4">
        <v>206</v>
      </c>
      <c r="H25" s="4" t="s">
        <v>140</v>
      </c>
      <c r="I25" s="34" t="s">
        <v>140</v>
      </c>
      <c r="J25" s="35" t="s">
        <v>1019</v>
      </c>
      <c r="K25" s="35" t="s">
        <v>1019</v>
      </c>
      <c r="L25" s="35" t="s">
        <v>1019</v>
      </c>
      <c r="M25" s="35" t="s">
        <v>1019</v>
      </c>
      <c r="N25" s="4">
        <v>11.377000000000001</v>
      </c>
      <c r="O25" s="4">
        <v>41.44</v>
      </c>
      <c r="P25" s="35" t="s">
        <v>145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 xml:space="preserve"> </v>
      </c>
      <c r="T25" s="37" t="str">
        <f t="shared" si="3"/>
        <v xml:space="preserve"> </v>
      </c>
      <c r="U25" s="37" t="str">
        <f t="shared" si="4"/>
        <v xml:space="preserve"> </v>
      </c>
      <c r="V25" s="37" t="str">
        <f t="shared" si="5"/>
        <v xml:space="preserve"> 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 t="str">
        <f t="shared" si="9"/>
        <v xml:space="preserve"> 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594</v>
      </c>
      <c r="AP25" t="s">
        <v>1047</v>
      </c>
      <c r="AQ25" s="22" t="e">
        <v>#VALUE!</v>
      </c>
      <c r="AR25" s="21" t="e">
        <v>#VALUE!</v>
      </c>
      <c r="AS25" t="s">
        <v>145</v>
      </c>
      <c r="AT25" t="e">
        <v>#VALUE!</v>
      </c>
      <c r="AU25" t="e">
        <v>#VALUE!</v>
      </c>
      <c r="AV25" t="s">
        <v>1149</v>
      </c>
    </row>
    <row r="26" spans="1:48" x14ac:dyDescent="0.25">
      <c r="A26" s="14">
        <v>2.8999999999999998E-10</v>
      </c>
      <c r="B26" t="s">
        <v>280</v>
      </c>
      <c r="C26" s="4">
        <v>3</v>
      </c>
      <c r="D26" s="4">
        <v>2</v>
      </c>
      <c r="E26" s="4">
        <v>10</v>
      </c>
      <c r="F26" s="4">
        <v>15</v>
      </c>
      <c r="G26" s="4">
        <v>46.5</v>
      </c>
      <c r="H26" s="4">
        <v>47.7</v>
      </c>
      <c r="I26" s="34">
        <v>36313.024756500003</v>
      </c>
      <c r="J26" s="35">
        <v>11.335551330798479</v>
      </c>
      <c r="K26" s="35">
        <v>10.900365630712979</v>
      </c>
      <c r="L26" s="35" t="s">
        <v>1019</v>
      </c>
      <c r="M26" s="35" t="s">
        <v>1019</v>
      </c>
      <c r="N26" s="4">
        <v>4.0890000000000004</v>
      </c>
      <c r="O26" s="4">
        <v>17.875000000000004</v>
      </c>
      <c r="P26" s="35">
        <v>2.3459119496855347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 t="str">
        <f t="shared" si="5"/>
        <v/>
      </c>
      <c r="W26" s="37" t="str">
        <f t="shared" si="6"/>
        <v xml:space="preserve"> </v>
      </c>
      <c r="X26" s="37" t="str">
        <f t="shared" si="7"/>
        <v xml:space="preserve"> </v>
      </c>
      <c r="Y26" s="1" t="str">
        <f t="shared" si="8"/>
        <v xml:space="preserve"> </v>
      </c>
      <c r="Z26" s="1" t="str">
        <f t="shared" si="9"/>
        <v xml:space="preserve"> 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>
        <f t="shared" si="14"/>
        <v>2.3459119499755348</v>
      </c>
      <c r="AH26" s="38" t="str">
        <f t="shared" si="15"/>
        <v xml:space="preserve"> </v>
      </c>
      <c r="AI26" s="1">
        <f t="shared" si="16"/>
        <v>168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280</v>
      </c>
      <c r="AP26" t="s">
        <v>1026</v>
      </c>
      <c r="AQ26" s="22">
        <v>28.304930443298058</v>
      </c>
      <c r="AR26" s="21" t="e">
        <v>#VALUE!</v>
      </c>
      <c r="AS26">
        <v>-2.5157232704402621</v>
      </c>
      <c r="AT26">
        <v>-28.304930443298058</v>
      </c>
      <c r="AU26" t="e">
        <v>#VALUE!</v>
      </c>
      <c r="AV26" t="s">
        <v>1150</v>
      </c>
    </row>
    <row r="27" spans="1:48" x14ac:dyDescent="0.25">
      <c r="A27" s="14">
        <v>3E-10</v>
      </c>
      <c r="B27" t="s">
        <v>515</v>
      </c>
      <c r="C27" s="4">
        <v>17</v>
      </c>
      <c r="D27" s="4">
        <v>0</v>
      </c>
      <c r="E27" s="4">
        <v>6</v>
      </c>
      <c r="F27" s="4">
        <v>23</v>
      </c>
      <c r="G27" s="4">
        <v>204</v>
      </c>
      <c r="H27" s="4">
        <v>160.22</v>
      </c>
      <c r="I27" s="34">
        <v>54039.955229439998</v>
      </c>
      <c r="J27" s="35">
        <v>9.8318605792832603</v>
      </c>
      <c r="K27" s="35">
        <v>8.9588458957727575</v>
      </c>
      <c r="L27" s="35">
        <v>10.413472176804012</v>
      </c>
      <c r="M27" s="35">
        <v>9.7675261062736336</v>
      </c>
      <c r="N27" s="4">
        <v>16.527999999999999</v>
      </c>
      <c r="O27" s="4">
        <v>-14.444444444444443</v>
      </c>
      <c r="P27" s="35">
        <v>1.8686805642241919</v>
      </c>
      <c r="Q27" s="36">
        <f t="shared" si="0"/>
        <v>73.91304347856088</v>
      </c>
      <c r="R27" s="36" t="str">
        <f t="shared" si="1"/>
        <v xml:space="preserve"> </v>
      </c>
      <c r="S27" s="37">
        <f t="shared" si="2"/>
        <v>0.27324928253692415</v>
      </c>
      <c r="T27" s="37" t="str">
        <f t="shared" si="3"/>
        <v/>
      </c>
      <c r="U27" s="37" t="str">
        <f t="shared" si="4"/>
        <v/>
      </c>
      <c r="V27" s="37" t="str">
        <f t="shared" si="5"/>
        <v/>
      </c>
      <c r="W27" s="37" t="str">
        <f t="shared" si="6"/>
        <v/>
      </c>
      <c r="X27" s="37" t="str">
        <f t="shared" si="7"/>
        <v/>
      </c>
      <c r="Y27" s="1" t="str">
        <f t="shared" si="8"/>
        <v xml:space="preserve"> </v>
      </c>
      <c r="Z27" s="1" t="str">
        <f t="shared" si="9"/>
        <v xml:space="preserve"> 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38</v>
      </c>
      <c r="AD27" s="1" t="str">
        <f t="shared" si="12"/>
        <v xml:space="preserve"> </v>
      </c>
      <c r="AE27" s="1">
        <f t="shared" si="13"/>
        <v>78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515</v>
      </c>
      <c r="AP27" t="s">
        <v>1047</v>
      </c>
      <c r="AQ27" s="22">
        <v>37.815470325795239</v>
      </c>
      <c r="AR27" s="21">
        <v>2.1043041912767735</v>
      </c>
      <c r="AS27">
        <v>27.324928223692414</v>
      </c>
      <c r="AT27">
        <v>-37.815470325795239</v>
      </c>
      <c r="AU27">
        <v>-2.1043041912767735</v>
      </c>
      <c r="AV27" t="s">
        <v>1151</v>
      </c>
    </row>
    <row r="28" spans="1:48" x14ac:dyDescent="0.25">
      <c r="A28" s="14">
        <v>3.1000000000000002E-10</v>
      </c>
      <c r="B28" t="s">
        <v>272</v>
      </c>
      <c r="C28" s="4">
        <v>13</v>
      </c>
      <c r="D28" s="4">
        <v>0</v>
      </c>
      <c r="E28" s="4">
        <v>6</v>
      </c>
      <c r="F28" s="4">
        <v>19</v>
      </c>
      <c r="G28" s="4">
        <v>52</v>
      </c>
      <c r="H28" s="4">
        <v>44.16</v>
      </c>
      <c r="I28" s="34">
        <v>39066.076435199997</v>
      </c>
      <c r="J28" s="35">
        <v>9.4017457951884165</v>
      </c>
      <c r="K28" s="35">
        <v>8.2712118374227366</v>
      </c>
      <c r="L28" s="35">
        <v>9.2942651416688324</v>
      </c>
      <c r="M28" s="35">
        <v>8.531385826771654</v>
      </c>
      <c r="N28" s="4">
        <v>2.2450000000000001</v>
      </c>
      <c r="O28" s="4">
        <v>-26.666666666666661</v>
      </c>
      <c r="P28" s="35">
        <v>3.1114130434782612</v>
      </c>
      <c r="Q28" s="36" t="str">
        <f t="shared" si="0"/>
        <v xml:space="preserve"> </v>
      </c>
      <c r="R28" s="36" t="str">
        <f t="shared" si="1"/>
        <v xml:space="preserve"> </v>
      </c>
      <c r="S28" s="37">
        <f t="shared" si="2"/>
        <v>0.17753623219405809</v>
      </c>
      <c r="T28" s="37" t="str">
        <f t="shared" si="3"/>
        <v/>
      </c>
      <c r="U28" s="37" t="str">
        <f t="shared" si="4"/>
        <v/>
      </c>
      <c r="V28" s="37" t="str">
        <f t="shared" si="5"/>
        <v/>
      </c>
      <c r="W28" s="37" t="str">
        <f t="shared" si="6"/>
        <v/>
      </c>
      <c r="X28" s="37">
        <f t="shared" si="7"/>
        <v>-0.12625823776514977</v>
      </c>
      <c r="Y28" s="1" t="str">
        <f t="shared" si="8"/>
        <v xml:space="preserve"> </v>
      </c>
      <c r="Z28" s="1" t="str">
        <f t="shared" si="9"/>
        <v xml:space="preserve"> </v>
      </c>
      <c r="AA28" s="1" t="str">
        <f t="shared" si="8"/>
        <v xml:space="preserve"> </v>
      </c>
      <c r="AB28" s="1">
        <f t="shared" si="10"/>
        <v>125</v>
      </c>
      <c r="AC28" s="1">
        <f t="shared" si="11"/>
        <v>128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3.1114130437882612</v>
      </c>
      <c r="AH28" s="38" t="str">
        <f t="shared" si="15"/>
        <v xml:space="preserve"> </v>
      </c>
      <c r="AI28" s="1">
        <f t="shared" si="16"/>
        <v>107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272</v>
      </c>
      <c r="AP28" t="s">
        <v>1026</v>
      </c>
      <c r="AQ28" s="22">
        <v>40.535859344656799</v>
      </c>
      <c r="AR28" s="21">
        <v>12.625823776514977</v>
      </c>
      <c r="AS28">
        <v>17.753623188405811</v>
      </c>
      <c r="AT28">
        <v>-40.535859344656799</v>
      </c>
      <c r="AU28">
        <v>-12.625823776514977</v>
      </c>
      <c r="AV28" t="s">
        <v>1152</v>
      </c>
    </row>
    <row r="29" spans="1:48" x14ac:dyDescent="0.25">
      <c r="A29" s="14">
        <v>3.2000000000000003E-10</v>
      </c>
      <c r="B29" t="s">
        <v>540</v>
      </c>
      <c r="C29" s="4">
        <v>5</v>
      </c>
      <c r="D29" s="4">
        <v>1</v>
      </c>
      <c r="E29" s="4">
        <v>11</v>
      </c>
      <c r="F29" s="4">
        <v>17</v>
      </c>
      <c r="G29" s="4">
        <v>47</v>
      </c>
      <c r="H29" s="4">
        <v>46.99</v>
      </c>
      <c r="I29" s="34">
        <v>7313.7231195400009</v>
      </c>
      <c r="J29" s="35" t="s">
        <v>1019</v>
      </c>
      <c r="K29" s="35" t="s">
        <v>1019</v>
      </c>
      <c r="L29" s="35">
        <v>19.261332145259257</v>
      </c>
      <c r="M29" s="35">
        <v>19.95944385026738</v>
      </c>
      <c r="N29" s="4">
        <v>3.0260000000000002</v>
      </c>
      <c r="O29" s="4">
        <v>-85.818720706794963</v>
      </c>
      <c r="P29" s="35">
        <v>3.3688018727388802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 xml:space="preserve"> </v>
      </c>
      <c r="V29" s="37" t="str">
        <f t="shared" si="5"/>
        <v xml:space="preserve"> </v>
      </c>
      <c r="W29" s="37">
        <f t="shared" si="6"/>
        <v>0.81073275133269762</v>
      </c>
      <c r="X29" s="37" t="str">
        <f t="shared" si="7"/>
        <v/>
      </c>
      <c r="Y29" s="1" t="str">
        <f t="shared" si="8"/>
        <v xml:space="preserve"> </v>
      </c>
      <c r="Z29" s="1" t="str">
        <f t="shared" si="9"/>
        <v xml:space="preserve"> </v>
      </c>
      <c r="AA29" s="1">
        <f t="shared" si="8"/>
        <v>34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 t="str">
        <f t="shared" si="13"/>
        <v xml:space="preserve"> </v>
      </c>
      <c r="AF29" s="1" t="str">
        <f t="shared" si="13"/>
        <v xml:space="preserve"> </v>
      </c>
      <c r="AG29" s="38">
        <f t="shared" si="14"/>
        <v>3.3688018730588802</v>
      </c>
      <c r="AH29" s="38" t="str">
        <f t="shared" si="15"/>
        <v xml:space="preserve"> </v>
      </c>
      <c r="AI29" s="1">
        <f t="shared" si="16"/>
        <v>77</v>
      </c>
      <c r="AJ29" s="1" t="str">
        <f t="shared" si="16"/>
        <v xml:space="preserve"> </v>
      </c>
      <c r="AK29" s="25" t="str">
        <f t="shared" si="17"/>
        <v xml:space="preserve"> </v>
      </c>
      <c r="AL29" s="25">
        <f t="shared" si="18"/>
        <v>-85.818720706474963</v>
      </c>
      <c r="AM29" s="1" t="str">
        <f t="shared" si="19"/>
        <v xml:space="preserve"> </v>
      </c>
      <c r="AN29" s="1">
        <f t="shared" si="19"/>
        <v>7</v>
      </c>
      <c r="AO29" t="s">
        <v>540</v>
      </c>
      <c r="AP29" t="s">
        <v>1034</v>
      </c>
      <c r="AQ29" s="22" t="e">
        <v>#VALUE!</v>
      </c>
      <c r="AR29" s="21">
        <v>-81.07327513326976</v>
      </c>
      <c r="AS29">
        <v>2.1281123643324129E-2</v>
      </c>
      <c r="AT29" t="e">
        <v>#VALUE!</v>
      </c>
      <c r="AU29">
        <v>81.07327513326976</v>
      </c>
      <c r="AV29" t="s">
        <v>1153</v>
      </c>
    </row>
    <row r="30" spans="1:48" x14ac:dyDescent="0.25">
      <c r="A30" s="14">
        <v>3.3000000000000005E-10</v>
      </c>
      <c r="B30" t="s">
        <v>633</v>
      </c>
      <c r="C30" s="4">
        <v>4</v>
      </c>
      <c r="D30" s="4">
        <v>0</v>
      </c>
      <c r="E30" s="4">
        <v>0</v>
      </c>
      <c r="F30" s="4">
        <v>4</v>
      </c>
      <c r="G30" s="4">
        <v>130</v>
      </c>
      <c r="H30" s="4">
        <v>96.38</v>
      </c>
      <c r="I30" s="34">
        <v>5980.7582553000002</v>
      </c>
      <c r="J30" s="35">
        <v>11.256715720626023</v>
      </c>
      <c r="K30" s="35">
        <v>9.5284231339594658</v>
      </c>
      <c r="L30" s="35" t="s">
        <v>1019</v>
      </c>
      <c r="M30" s="35" t="s">
        <v>1019</v>
      </c>
      <c r="N30" s="4">
        <v>5.65</v>
      </c>
      <c r="O30" s="4">
        <v>-69.130434782608702</v>
      </c>
      <c r="P30" s="35">
        <v>2.5627723594106664</v>
      </c>
      <c r="Q30" s="36">
        <f t="shared" si="0"/>
        <v>100.00000000033</v>
      </c>
      <c r="R30" s="36" t="str">
        <f t="shared" si="1"/>
        <v xml:space="preserve"> </v>
      </c>
      <c r="S30" s="37">
        <f t="shared" si="2"/>
        <v>0.34882755791456121</v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 xml:space="preserve"> </v>
      </c>
      <c r="X30" s="37" t="str">
        <f t="shared" si="7"/>
        <v xml:space="preserve"> </v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>
        <f t="shared" si="11"/>
        <v>17</v>
      </c>
      <c r="AD30" s="1" t="str">
        <f t="shared" si="12"/>
        <v xml:space="preserve"> </v>
      </c>
      <c r="AE30" s="1">
        <f t="shared" si="13"/>
        <v>4</v>
      </c>
      <c r="AF30" s="1" t="str">
        <f t="shared" si="13"/>
        <v xml:space="preserve"> </v>
      </c>
      <c r="AG30" s="38">
        <f t="shared" si="14"/>
        <v>2.5627723597406664</v>
      </c>
      <c r="AH30" s="38" t="str">
        <f t="shared" si="15"/>
        <v xml:space="preserve"> </v>
      </c>
      <c r="AI30" s="1">
        <f t="shared" si="16"/>
        <v>151</v>
      </c>
      <c r="AJ30" s="1" t="str">
        <f t="shared" si="16"/>
        <v xml:space="preserve"> </v>
      </c>
      <c r="AK30" s="25" t="str">
        <f t="shared" si="17"/>
        <v xml:space="preserve"> </v>
      </c>
      <c r="AL30" s="25">
        <f t="shared" si="18"/>
        <v>-69.130434782278698</v>
      </c>
      <c r="AM30" s="1" t="str">
        <f t="shared" si="19"/>
        <v xml:space="preserve"> </v>
      </c>
      <c r="AN30" s="1">
        <f t="shared" si="19"/>
        <v>4</v>
      </c>
      <c r="AO30" t="s">
        <v>633</v>
      </c>
      <c r="AP30" t="s">
        <v>1026</v>
      </c>
      <c r="AQ30" s="22">
        <v>28.803549733169088</v>
      </c>
      <c r="AR30" s="21" t="e">
        <v>#VALUE!</v>
      </c>
      <c r="AS30">
        <v>34.882755758456121</v>
      </c>
      <c r="AT30">
        <v>-28.803549733169088</v>
      </c>
      <c r="AU30" t="e">
        <v>#VALUE!</v>
      </c>
      <c r="AV30" t="s">
        <v>1154</v>
      </c>
    </row>
    <row r="31" spans="1:48" x14ac:dyDescent="0.25">
      <c r="A31" s="14">
        <v>3.4000000000000007E-10</v>
      </c>
      <c r="B31" t="s">
        <v>357</v>
      </c>
      <c r="C31" s="4">
        <v>7</v>
      </c>
      <c r="D31" s="4">
        <v>0</v>
      </c>
      <c r="E31" s="4">
        <v>8</v>
      </c>
      <c r="F31" s="4">
        <v>15</v>
      </c>
      <c r="G31" s="4">
        <v>81.5</v>
      </c>
      <c r="H31" s="4">
        <v>74.41</v>
      </c>
      <c r="I31" s="34">
        <v>13665.545319999999</v>
      </c>
      <c r="J31" s="35">
        <v>19.0550576184379</v>
      </c>
      <c r="K31" s="35">
        <v>17.172859450726978</v>
      </c>
      <c r="L31" s="35">
        <v>12.953833169774288</v>
      </c>
      <c r="M31" s="35">
        <v>11.538423076923078</v>
      </c>
      <c r="N31" s="4">
        <v>3.431</v>
      </c>
      <c r="O31" s="4">
        <v>-37.195121951219505</v>
      </c>
      <c r="P31" s="35">
        <v>2.2819513506249161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>
        <f t="shared" si="6"/>
        <v>0.21777298677564771</v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>
        <f t="shared" si="8"/>
        <v>110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>
        <f t="shared" si="14"/>
        <v>2.2819513509649161</v>
      </c>
      <c r="AH31" s="38" t="str">
        <f t="shared" si="15"/>
        <v xml:space="preserve"> </v>
      </c>
      <c r="AI31" s="1">
        <f t="shared" si="16"/>
        <v>177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357</v>
      </c>
      <c r="AP31" t="s">
        <v>1026</v>
      </c>
      <c r="AQ31" s="22">
        <v>-20.519385559046842</v>
      </c>
      <c r="AR31" s="21">
        <v>-21.777298677564772</v>
      </c>
      <c r="AS31">
        <v>9.5282892084397339</v>
      </c>
      <c r="AT31">
        <v>20.519385559046842</v>
      </c>
      <c r="AU31">
        <v>21.777298677564772</v>
      </c>
      <c r="AV31" t="s">
        <v>1155</v>
      </c>
    </row>
    <row r="32" spans="1:48" x14ac:dyDescent="0.25">
      <c r="A32" s="14">
        <v>3.5000000000000008E-10</v>
      </c>
      <c r="B32" t="s">
        <v>603</v>
      </c>
      <c r="C32" s="4">
        <v>15</v>
      </c>
      <c r="D32" s="4">
        <v>2</v>
      </c>
      <c r="E32" s="4">
        <v>7</v>
      </c>
      <c r="F32" s="4">
        <v>24</v>
      </c>
      <c r="G32" s="4">
        <v>80.5</v>
      </c>
      <c r="H32" s="4">
        <v>65.790000000000006</v>
      </c>
      <c r="I32" s="34">
        <v>10714.955850540002</v>
      </c>
      <c r="J32" s="35">
        <v>16.224414303329226</v>
      </c>
      <c r="K32" s="35">
        <v>14.421306444541868</v>
      </c>
      <c r="L32" s="35">
        <v>8.5292407610699517</v>
      </c>
      <c r="M32" s="35">
        <v>7.6495380923815235</v>
      </c>
      <c r="N32" s="4">
        <v>3.5460000000000003</v>
      </c>
      <c r="O32" s="4">
        <v>44.927536231884069</v>
      </c>
      <c r="P32" s="35" t="s">
        <v>145</v>
      </c>
      <c r="Q32" s="36" t="str">
        <f t="shared" si="0"/>
        <v xml:space="preserve"> </v>
      </c>
      <c r="R32" s="36" t="str">
        <f t="shared" si="1"/>
        <v xml:space="preserve"> </v>
      </c>
      <c r="S32" s="37">
        <f t="shared" si="2"/>
        <v>0.22359021162830969</v>
      </c>
      <c r="T32" s="37" t="str">
        <f t="shared" si="3"/>
        <v/>
      </c>
      <c r="U32" s="37" t="str">
        <f t="shared" si="4"/>
        <v/>
      </c>
      <c r="V32" s="37" t="str">
        <f t="shared" si="5"/>
        <v/>
      </c>
      <c r="W32" s="37" t="str">
        <f t="shared" si="6"/>
        <v/>
      </c>
      <c r="X32" s="37">
        <f t="shared" si="7"/>
        <v>-0.19817718350947899</v>
      </c>
      <c r="Y32" s="1" t="str">
        <f t="shared" si="8"/>
        <v xml:space="preserve"> </v>
      </c>
      <c r="Z32" s="1" t="str">
        <f t="shared" si="9"/>
        <v xml:space="preserve"> </v>
      </c>
      <c r="AA32" s="1" t="str">
        <f t="shared" si="8"/>
        <v xml:space="preserve"> </v>
      </c>
      <c r="AB32" s="1">
        <f t="shared" si="10"/>
        <v>101</v>
      </c>
      <c r="AC32" s="1">
        <f t="shared" si="11"/>
        <v>73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603</v>
      </c>
      <c r="AP32" t="s">
        <v>1097</v>
      </c>
      <c r="AQ32" s="22">
        <v>-2.6161390874317458</v>
      </c>
      <c r="AR32" s="21">
        <v>19.817718350947899</v>
      </c>
      <c r="AS32">
        <v>22.359021127830971</v>
      </c>
      <c r="AT32">
        <v>2.6161390874317458</v>
      </c>
      <c r="AU32">
        <v>-19.817718350947899</v>
      </c>
      <c r="AV32" t="s">
        <v>1156</v>
      </c>
    </row>
    <row r="33" spans="1:48" x14ac:dyDescent="0.25">
      <c r="A33" s="14">
        <v>3.600000000000001E-10</v>
      </c>
      <c r="B33" t="s">
        <v>654</v>
      </c>
      <c r="C33" s="4">
        <v>17</v>
      </c>
      <c r="D33" s="4">
        <v>2</v>
      </c>
      <c r="E33" s="4">
        <v>7</v>
      </c>
      <c r="F33" s="4">
        <v>26</v>
      </c>
      <c r="G33" s="4">
        <v>112.25</v>
      </c>
      <c r="H33" s="4">
        <v>76.63</v>
      </c>
      <c r="I33" s="34">
        <v>8138.5569675499992</v>
      </c>
      <c r="J33" s="35">
        <v>12.417760492626801</v>
      </c>
      <c r="K33" s="35">
        <v>11.249266001174396</v>
      </c>
      <c r="L33" s="35">
        <v>8.3370240949893493</v>
      </c>
      <c r="M33" s="35">
        <v>7.5801386583499752</v>
      </c>
      <c r="N33" s="4">
        <v>5.423</v>
      </c>
      <c r="O33" s="4">
        <v>9.5522388059701413</v>
      </c>
      <c r="P33" s="35">
        <v>1.8374004958893382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"/>
        <v>0.46483100649336823</v>
      </c>
      <c r="T33" s="37" t="str">
        <f t="shared" si="3"/>
        <v/>
      </c>
      <c r="U33" s="37" t="str">
        <f t="shared" si="4"/>
        <v/>
      </c>
      <c r="V33" s="37" t="str">
        <f t="shared" si="5"/>
        <v/>
      </c>
      <c r="W33" s="37" t="str">
        <f t="shared" si="6"/>
        <v/>
      </c>
      <c r="X33" s="37">
        <f t="shared" si="7"/>
        <v>-0.21624722196784141</v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>
        <f t="shared" si="10"/>
        <v>96</v>
      </c>
      <c r="AC33" s="1">
        <f t="shared" si="11"/>
        <v>7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654</v>
      </c>
      <c r="AP33" t="s">
        <v>1022</v>
      </c>
      <c r="AQ33" s="22">
        <v>21.460176371092178</v>
      </c>
      <c r="AR33" s="21">
        <v>21.624722196784141</v>
      </c>
      <c r="AS33">
        <v>46.483100613336823</v>
      </c>
      <c r="AT33">
        <v>-21.460176371092178</v>
      </c>
      <c r="AU33">
        <v>-21.624722196784141</v>
      </c>
      <c r="AV33" t="s">
        <v>1157</v>
      </c>
    </row>
    <row r="34" spans="1:48" x14ac:dyDescent="0.25">
      <c r="A34" s="14">
        <v>3.7000000000000012E-10</v>
      </c>
      <c r="B34" t="s">
        <v>690</v>
      </c>
      <c r="C34" s="4">
        <v>15</v>
      </c>
      <c r="D34" s="4">
        <v>0</v>
      </c>
      <c r="E34" s="4">
        <v>2</v>
      </c>
      <c r="F34" s="4">
        <v>17</v>
      </c>
      <c r="G34" s="4">
        <v>291</v>
      </c>
      <c r="H34" s="4">
        <v>220.09</v>
      </c>
      <c r="I34" s="34">
        <v>17603.762414289999</v>
      </c>
      <c r="J34" s="35">
        <v>37.84215955983494</v>
      </c>
      <c r="K34" s="35">
        <v>30.034115720524017</v>
      </c>
      <c r="L34" s="35">
        <v>26.348173052170594</v>
      </c>
      <c r="M34" s="35">
        <v>20.952946704172827</v>
      </c>
      <c r="N34" s="4">
        <v>4.8890000000000002</v>
      </c>
      <c r="O34" s="4">
        <v>-2.8571428571428599</v>
      </c>
      <c r="P34" s="35" t="s">
        <v>145</v>
      </c>
      <c r="Q34" s="36">
        <f t="shared" si="0"/>
        <v>88.235294118017052</v>
      </c>
      <c r="R34" s="36" t="str">
        <f t="shared" si="1"/>
        <v xml:space="preserve"> </v>
      </c>
      <c r="S34" s="37">
        <f t="shared" si="2"/>
        <v>0.32218637866978644</v>
      </c>
      <c r="T34" s="37" t="str">
        <f t="shared" si="3"/>
        <v/>
      </c>
      <c r="U34" s="37">
        <f t="shared" si="4"/>
        <v>1.3934400565473584</v>
      </c>
      <c r="V34" s="37" t="str">
        <f t="shared" si="5"/>
        <v/>
      </c>
      <c r="W34" s="37">
        <f t="shared" si="6"/>
        <v>1.4769574359419124</v>
      </c>
      <c r="X34" s="37" t="str">
        <f t="shared" si="7"/>
        <v/>
      </c>
      <c r="Y34" s="1">
        <f t="shared" si="8"/>
        <v>6</v>
      </c>
      <c r="Z34" s="1" t="str">
        <f t="shared" si="9"/>
        <v xml:space="preserve"> </v>
      </c>
      <c r="AA34" s="1">
        <f t="shared" si="8"/>
        <v>6</v>
      </c>
      <c r="AB34" s="1" t="str">
        <f t="shared" si="10"/>
        <v xml:space="preserve"> </v>
      </c>
      <c r="AC34" s="1">
        <f t="shared" si="11"/>
        <v>20</v>
      </c>
      <c r="AD34" s="1" t="str">
        <f t="shared" si="12"/>
        <v xml:space="preserve"> </v>
      </c>
      <c r="AE34" s="1">
        <f t="shared" si="13"/>
        <v>21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690</v>
      </c>
      <c r="AP34" t="s">
        <v>1047</v>
      </c>
      <c r="AQ34" s="22">
        <v>-139.34400565473584</v>
      </c>
      <c r="AR34" s="21">
        <v>-147.69574359419124</v>
      </c>
      <c r="AS34">
        <v>32.218637829978647</v>
      </c>
      <c r="AT34">
        <v>139.34400565473584</v>
      </c>
      <c r="AU34">
        <v>147.69574359419124</v>
      </c>
      <c r="AV34" t="s">
        <v>1158</v>
      </c>
    </row>
    <row r="35" spans="1:48" x14ac:dyDescent="0.25">
      <c r="A35" s="14">
        <v>3.8000000000000014E-10</v>
      </c>
      <c r="B35" t="s">
        <v>520</v>
      </c>
      <c r="C35" s="4">
        <v>10</v>
      </c>
      <c r="D35" s="4">
        <v>0</v>
      </c>
      <c r="E35" s="4">
        <v>6</v>
      </c>
      <c r="F35" s="4">
        <v>16</v>
      </c>
      <c r="G35" s="4">
        <v>83</v>
      </c>
      <c r="H35" s="4">
        <v>64.86</v>
      </c>
      <c r="I35" s="34">
        <v>7994.5787399999999</v>
      </c>
      <c r="J35" s="35">
        <v>9.8109211919528061</v>
      </c>
      <c r="K35" s="35">
        <v>8.8642886428864287</v>
      </c>
      <c r="L35" s="35">
        <v>5.518803038784486</v>
      </c>
      <c r="M35" s="35">
        <v>5.278500213548913</v>
      </c>
      <c r="N35" s="4">
        <v>4.4249999999999998</v>
      </c>
      <c r="O35" s="4">
        <v>-14.939759036144579</v>
      </c>
      <c r="P35" s="35">
        <v>2.0289855072463769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"/>
        <v>0.27967930966152948</v>
      </c>
      <c r="T35" s="37" t="str">
        <f t="shared" si="3"/>
        <v/>
      </c>
      <c r="U35" s="37" t="str">
        <f t="shared" si="4"/>
        <v/>
      </c>
      <c r="V35" s="37" t="str">
        <f t="shared" si="5"/>
        <v/>
      </c>
      <c r="W35" s="37" t="str">
        <f t="shared" si="6"/>
        <v/>
      </c>
      <c r="X35" s="37">
        <f t="shared" si="7"/>
        <v>-0.48118451334940215</v>
      </c>
      <c r="Y35" s="1" t="str">
        <f t="shared" si="8"/>
        <v xml:space="preserve"> </v>
      </c>
      <c r="Z35" s="1" t="str">
        <f t="shared" si="9"/>
        <v xml:space="preserve"> </v>
      </c>
      <c r="AA35" s="1" t="str">
        <f t="shared" si="8"/>
        <v xml:space="preserve"> </v>
      </c>
      <c r="AB35" s="1">
        <f t="shared" si="10"/>
        <v>18</v>
      </c>
      <c r="AC35" s="1">
        <f t="shared" si="11"/>
        <v>35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>
        <f t="shared" si="14"/>
        <v>2.028985507626377</v>
      </c>
      <c r="AH35" s="38" t="str">
        <f t="shared" si="15"/>
        <v xml:space="preserve"> </v>
      </c>
      <c r="AI35" s="1">
        <f t="shared" si="16"/>
        <v>196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520</v>
      </c>
      <c r="AP35" t="s">
        <v>1024</v>
      </c>
      <c r="AQ35" s="22">
        <v>37.947907715677886</v>
      </c>
      <c r="AR35" s="21">
        <v>48.118451334940218</v>
      </c>
      <c r="AS35">
        <v>27.967930928152953</v>
      </c>
      <c r="AT35">
        <v>-37.947907715677886</v>
      </c>
      <c r="AU35">
        <v>-48.118451334940218</v>
      </c>
      <c r="AV35" t="s">
        <v>1159</v>
      </c>
    </row>
    <row r="36" spans="1:48" x14ac:dyDescent="0.25">
      <c r="A36" s="14">
        <v>3.9000000000000015E-10</v>
      </c>
      <c r="B36" t="s">
        <v>529</v>
      </c>
      <c r="C36" s="4">
        <v>11</v>
      </c>
      <c r="D36" s="4">
        <v>1</v>
      </c>
      <c r="E36" s="4">
        <v>10</v>
      </c>
      <c r="F36" s="4">
        <v>22</v>
      </c>
      <c r="G36" s="4">
        <v>100</v>
      </c>
      <c r="H36" s="4">
        <v>85.7</v>
      </c>
      <c r="I36" s="34">
        <v>29518.702539000002</v>
      </c>
      <c r="J36" s="35">
        <v>9.4842850818946438</v>
      </c>
      <c r="K36" s="35">
        <v>8.8096217105263168</v>
      </c>
      <c r="L36" s="35" t="s">
        <v>1019</v>
      </c>
      <c r="M36" s="35" t="s">
        <v>1019</v>
      </c>
      <c r="N36" s="4">
        <v>7.9240000000000004</v>
      </c>
      <c r="O36" s="4">
        <v>-47.41626794258373</v>
      </c>
      <c r="P36" s="35">
        <v>2.2963827304550759</v>
      </c>
      <c r="Q36" s="36" t="str">
        <f t="shared" si="0"/>
        <v xml:space="preserve"> </v>
      </c>
      <c r="R36" s="36" t="str">
        <f t="shared" si="1"/>
        <v xml:space="preserve"> </v>
      </c>
      <c r="S36" s="37">
        <f t="shared" si="2"/>
        <v>0.16686114391392068</v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 t="str">
        <f t="shared" si="6"/>
        <v xml:space="preserve"> </v>
      </c>
      <c r="X36" s="37" t="str">
        <f t="shared" si="7"/>
        <v xml:space="preserve"> </v>
      </c>
      <c r="Y36" s="1" t="str">
        <f t="shared" si="8"/>
        <v xml:space="preserve"> </v>
      </c>
      <c r="Z36" s="1" t="str">
        <f t="shared" si="9"/>
        <v xml:space="preserve"> </v>
      </c>
      <c r="AA36" s="1" t="str">
        <f t="shared" si="8"/>
        <v xml:space="preserve"> </v>
      </c>
      <c r="AB36" s="1" t="str">
        <f t="shared" si="10"/>
        <v xml:space="preserve"> </v>
      </c>
      <c r="AC36" s="1">
        <f t="shared" si="11"/>
        <v>140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>
        <f t="shared" si="14"/>
        <v>2.2963827308450759</v>
      </c>
      <c r="AH36" s="38" t="str">
        <f t="shared" si="15"/>
        <v xml:space="preserve"> </v>
      </c>
      <c r="AI36" s="1">
        <f t="shared" si="16"/>
        <v>175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529</v>
      </c>
      <c r="AP36" t="s">
        <v>1026</v>
      </c>
      <c r="AQ36" s="22">
        <v>40.013815049776738</v>
      </c>
      <c r="AR36" s="21" t="e">
        <v>#VALUE!</v>
      </c>
      <c r="AS36">
        <v>16.686114352392067</v>
      </c>
      <c r="AT36">
        <v>-40.013815049776738</v>
      </c>
      <c r="AU36" t="e">
        <v>#VALUE!</v>
      </c>
      <c r="AV36" t="s">
        <v>1160</v>
      </c>
    </row>
    <row r="37" spans="1:48" x14ac:dyDescent="0.25">
      <c r="A37" s="14">
        <v>4.0000000000000017E-10</v>
      </c>
      <c r="B37" t="s">
        <v>607</v>
      </c>
      <c r="C37" s="4">
        <v>7</v>
      </c>
      <c r="D37" s="4">
        <v>0</v>
      </c>
      <c r="E37" s="4">
        <v>5</v>
      </c>
      <c r="F37" s="4">
        <v>12</v>
      </c>
      <c r="G37" s="4">
        <v>93.5</v>
      </c>
      <c r="H37" s="4">
        <v>83.51</v>
      </c>
      <c r="I37" s="34">
        <v>7938.1067681300001</v>
      </c>
      <c r="J37" s="35">
        <v>16.846883195481141</v>
      </c>
      <c r="K37" s="35">
        <v>15.559903111607976</v>
      </c>
      <c r="L37" s="35">
        <v>13.372439416351121</v>
      </c>
      <c r="M37" s="35">
        <v>12.422782192477928</v>
      </c>
      <c r="N37" s="4">
        <v>4.4939999999999998</v>
      </c>
      <c r="O37" s="4">
        <v>9.8198198198198181</v>
      </c>
      <c r="P37" s="35">
        <v>1.2297928391809363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"/>
        <v/>
      </c>
      <c r="T37" s="37" t="str">
        <f t="shared" si="3"/>
        <v/>
      </c>
      <c r="U37" s="37" t="str">
        <f t="shared" si="4"/>
        <v/>
      </c>
      <c r="V37" s="37" t="str">
        <f t="shared" si="5"/>
        <v/>
      </c>
      <c r="W37" s="37">
        <f t="shared" si="6"/>
        <v>0.25712561487389074</v>
      </c>
      <c r="X37" s="37" t="str">
        <f t="shared" si="7"/>
        <v/>
      </c>
      <c r="Y37" s="1" t="str">
        <f t="shared" si="8"/>
        <v xml:space="preserve"> </v>
      </c>
      <c r="Z37" s="1" t="str">
        <f t="shared" si="9"/>
        <v xml:space="preserve"> </v>
      </c>
      <c r="AA37" s="1">
        <f t="shared" si="8"/>
        <v>98</v>
      </c>
      <c r="AB37" s="1" t="str">
        <f t="shared" si="10"/>
        <v xml:space="preserve"> </v>
      </c>
      <c r="AC37" s="1" t="str">
        <f t="shared" si="11"/>
        <v xml:space="preserve"> </v>
      </c>
      <c r="AD37" s="1" t="str">
        <f t="shared" si="12"/>
        <v xml:space="preserve"> </v>
      </c>
      <c r="AE37" s="1" t="str">
        <f t="shared" si="13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607</v>
      </c>
      <c r="AP37" t="s">
        <v>1024</v>
      </c>
      <c r="AQ37" s="22">
        <v>-6.5531289362149581</v>
      </c>
      <c r="AR37" s="21">
        <v>-25.712561487389074</v>
      </c>
      <c r="AS37">
        <v>11.962639204885628</v>
      </c>
      <c r="AT37">
        <v>6.5531289362149581</v>
      </c>
      <c r="AU37">
        <v>25.712561487389074</v>
      </c>
      <c r="AV37" t="s">
        <v>1161</v>
      </c>
    </row>
    <row r="38" spans="1:48" x14ac:dyDescent="0.25">
      <c r="A38" s="14">
        <v>4.1000000000000019E-10</v>
      </c>
      <c r="B38" t="s">
        <v>683</v>
      </c>
      <c r="C38" s="4">
        <v>17</v>
      </c>
      <c r="D38" s="4">
        <v>0</v>
      </c>
      <c r="E38" s="4">
        <v>2</v>
      </c>
      <c r="F38" s="4">
        <v>19</v>
      </c>
      <c r="G38" s="4">
        <v>165</v>
      </c>
      <c r="H38" s="4">
        <v>117.05</v>
      </c>
      <c r="I38" s="34">
        <v>26113.4607756</v>
      </c>
      <c r="J38" s="35">
        <v>13.272479873001473</v>
      </c>
      <c r="K38" s="35">
        <v>11.367388559774691</v>
      </c>
      <c r="L38" s="35">
        <v>10.072772576770101</v>
      </c>
      <c r="M38" s="35">
        <v>8.6818407936879929</v>
      </c>
      <c r="N38" s="4">
        <v>7.609</v>
      </c>
      <c r="O38" s="4">
        <v>24.391891891891891</v>
      </c>
      <c r="P38" s="35">
        <v>0</v>
      </c>
      <c r="Q38" s="36">
        <f t="shared" si="0"/>
        <v>89.473684210936312</v>
      </c>
      <c r="R38" s="36" t="str">
        <f t="shared" si="1"/>
        <v xml:space="preserve"> </v>
      </c>
      <c r="S38" s="37">
        <f t="shared" si="2"/>
        <v>0.40965399442964973</v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>
        <f t="shared" si="11"/>
        <v>12</v>
      </c>
      <c r="AD38" s="1" t="str">
        <f t="shared" si="12"/>
        <v xml:space="preserve"> </v>
      </c>
      <c r="AE38" s="1">
        <f t="shared" si="13"/>
        <v>16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683</v>
      </c>
      <c r="AP38" t="s">
        <v>1047</v>
      </c>
      <c r="AQ38" s="22">
        <v>16.054249156865829</v>
      </c>
      <c r="AR38" s="21">
        <v>5.3071767625760273</v>
      </c>
      <c r="AS38">
        <v>40.965399401964973</v>
      </c>
      <c r="AT38">
        <v>-16.054249156865829</v>
      </c>
      <c r="AU38">
        <v>-5.3071767625760273</v>
      </c>
      <c r="AV38" t="s">
        <v>1162</v>
      </c>
    </row>
    <row r="39" spans="1:48" x14ac:dyDescent="0.25">
      <c r="A39" s="14">
        <v>4.200000000000002E-10</v>
      </c>
      <c r="B39" t="s">
        <v>479</v>
      </c>
      <c r="C39" s="4">
        <v>18</v>
      </c>
      <c r="D39" s="4">
        <v>0</v>
      </c>
      <c r="E39" s="4">
        <v>10</v>
      </c>
      <c r="F39" s="4">
        <v>28</v>
      </c>
      <c r="G39" s="4">
        <v>46</v>
      </c>
      <c r="H39" s="4">
        <v>35.71</v>
      </c>
      <c r="I39" s="34">
        <v>34231.823581030003</v>
      </c>
      <c r="J39" s="35">
        <v>10.401980774832507</v>
      </c>
      <c r="K39" s="35">
        <v>8.2433056325023095</v>
      </c>
      <c r="L39" s="35">
        <v>8.2367375018932929</v>
      </c>
      <c r="M39" s="35">
        <v>7.2977443485408964</v>
      </c>
      <c r="N39" s="4">
        <v>3.4330000000000003</v>
      </c>
      <c r="O39" s="4">
        <v>-24.622641509433961</v>
      </c>
      <c r="P39" s="35">
        <v>2.3886866423970874</v>
      </c>
      <c r="Q39" s="36" t="str">
        <f t="shared" si="0"/>
        <v xml:space="preserve"> </v>
      </c>
      <c r="R39" s="36" t="str">
        <f t="shared" si="1"/>
        <v xml:space="preserve"> </v>
      </c>
      <c r="S39" s="37">
        <f t="shared" si="2"/>
        <v>0.28815457896942592</v>
      </c>
      <c r="T39" s="37" t="str">
        <f t="shared" si="3"/>
        <v/>
      </c>
      <c r="U39" s="37" t="str">
        <f t="shared" si="4"/>
        <v/>
      </c>
      <c r="V39" s="37" t="str">
        <f t="shared" si="5"/>
        <v/>
      </c>
      <c r="W39" s="37" t="str">
        <f t="shared" si="6"/>
        <v/>
      </c>
      <c r="X39" s="37">
        <f t="shared" si="7"/>
        <v>-0.22567503398360067</v>
      </c>
      <c r="Y39" s="1" t="str">
        <f t="shared" si="8"/>
        <v xml:space="preserve"> </v>
      </c>
      <c r="Z39" s="1" t="str">
        <f t="shared" si="9"/>
        <v xml:space="preserve"> </v>
      </c>
      <c r="AA39" s="1" t="str">
        <f t="shared" si="8"/>
        <v xml:space="preserve"> </v>
      </c>
      <c r="AB39" s="1">
        <f t="shared" si="10"/>
        <v>88</v>
      </c>
      <c r="AC39" s="1">
        <f t="shared" si="11"/>
        <v>32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>
        <f t="shared" si="14"/>
        <v>2.3886866428170874</v>
      </c>
      <c r="AH39" s="38" t="str">
        <f t="shared" si="15"/>
        <v xml:space="preserve"> </v>
      </c>
      <c r="AI39" s="1">
        <f t="shared" si="16"/>
        <v>165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479</v>
      </c>
      <c r="AP39" t="s">
        <v>1097</v>
      </c>
      <c r="AQ39" s="22">
        <v>34.209575395521519</v>
      </c>
      <c r="AR39" s="21">
        <v>22.567503398360067</v>
      </c>
      <c r="AS39">
        <v>28.815457854942593</v>
      </c>
      <c r="AT39">
        <v>-34.209575395521519</v>
      </c>
      <c r="AU39">
        <v>-22.567503398360067</v>
      </c>
      <c r="AV39" t="s">
        <v>1163</v>
      </c>
    </row>
    <row r="40" spans="1:48" x14ac:dyDescent="0.25">
      <c r="A40" s="14">
        <v>4.3000000000000022E-10</v>
      </c>
      <c r="B40" t="s">
        <v>968</v>
      </c>
      <c r="C40" s="4">
        <v>14</v>
      </c>
      <c r="D40" s="4">
        <v>6</v>
      </c>
      <c r="E40" s="4">
        <v>16</v>
      </c>
      <c r="F40" s="4">
        <v>36</v>
      </c>
      <c r="G40" s="4">
        <v>21</v>
      </c>
      <c r="H40" s="4">
        <v>20.77</v>
      </c>
      <c r="I40" s="34">
        <v>20757.68787632</v>
      </c>
      <c r="J40" s="35">
        <v>33.993453355155481</v>
      </c>
      <c r="K40" s="35">
        <v>21.590436590436592</v>
      </c>
      <c r="L40" s="35">
        <v>20.626541612615917</v>
      </c>
      <c r="M40" s="35">
        <v>17.387986754966889</v>
      </c>
      <c r="N40" s="4">
        <v>0.45700000000000002</v>
      </c>
      <c r="O40" s="4">
        <v>2.5000000000000022</v>
      </c>
      <c r="P40" s="35">
        <v>0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"/>
        <v/>
      </c>
      <c r="T40" s="37" t="str">
        <f t="shared" si="3"/>
        <v/>
      </c>
      <c r="U40" s="37">
        <f t="shared" si="4"/>
        <v>1.1500171730938655</v>
      </c>
      <c r="V40" s="37" t="str">
        <f t="shared" si="5"/>
        <v/>
      </c>
      <c r="W40" s="37">
        <f t="shared" si="6"/>
        <v>0.93907431547423115</v>
      </c>
      <c r="X40" s="37" t="str">
        <f t="shared" si="7"/>
        <v/>
      </c>
      <c r="Y40" s="1">
        <f t="shared" si="8"/>
        <v>9</v>
      </c>
      <c r="Z40" s="1" t="str">
        <f t="shared" si="9"/>
        <v xml:space="preserve"> </v>
      </c>
      <c r="AA40" s="1">
        <f t="shared" si="8"/>
        <v>20</v>
      </c>
      <c r="AB40" s="1" t="str">
        <f t="shared" si="10"/>
        <v xml:space="preserve"> </v>
      </c>
      <c r="AC40" s="1" t="str">
        <f t="shared" ref="AC40:AC71" si="20">IF(ISERROR((RANK(S40,S$7:S$391,0)))=TRUE," ",((RANK(S40,S$7:S$391,0))))</f>
        <v xml:space="preserve"> 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968</v>
      </c>
      <c r="AP40" t="s">
        <v>1097</v>
      </c>
      <c r="AQ40" s="22">
        <v>-115.00171730938655</v>
      </c>
      <c r="AR40" s="21">
        <v>-93.907431547423116</v>
      </c>
      <c r="AS40">
        <v>1.1073663938372613</v>
      </c>
      <c r="AT40">
        <v>115.00171730938655</v>
      </c>
      <c r="AU40">
        <v>93.907431547423116</v>
      </c>
      <c r="AV40" t="s">
        <v>1164</v>
      </c>
    </row>
    <row r="41" spans="1:48" x14ac:dyDescent="0.25">
      <c r="A41" s="14">
        <v>4.4000000000000024E-10</v>
      </c>
      <c r="B41" t="s">
        <v>432</v>
      </c>
      <c r="C41" s="4">
        <v>14</v>
      </c>
      <c r="D41" s="4">
        <v>1</v>
      </c>
      <c r="E41" s="4">
        <v>0</v>
      </c>
      <c r="F41" s="4">
        <v>15</v>
      </c>
      <c r="G41" s="4">
        <v>85</v>
      </c>
      <c r="H41" s="4">
        <v>72.36</v>
      </c>
      <c r="I41" s="34">
        <v>16795.911733919998</v>
      </c>
      <c r="J41" s="35">
        <v>20.083263946711075</v>
      </c>
      <c r="K41" s="35">
        <v>18.702507107779788</v>
      </c>
      <c r="L41" s="35">
        <v>13.016225118144062</v>
      </c>
      <c r="M41" s="35">
        <v>12.226978308390784</v>
      </c>
      <c r="N41" s="4">
        <v>3.27</v>
      </c>
      <c r="O41" s="4">
        <v>20.285714285714292</v>
      </c>
      <c r="P41" s="35">
        <v>0.79878385848535094</v>
      </c>
      <c r="Q41" s="36">
        <f t="shared" si="0"/>
        <v>93.333333333773325</v>
      </c>
      <c r="R41" s="36" t="str">
        <f t="shared" si="1"/>
        <v xml:space="preserve"> </v>
      </c>
      <c r="S41" s="37">
        <f t="shared" si="2"/>
        <v>0.17468214527139866</v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>
        <f t="shared" si="6"/>
        <v>0.2236383725901181</v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>
        <f t="shared" si="8"/>
        <v>109</v>
      </c>
      <c r="AB41" s="1" t="str">
        <f t="shared" si="10"/>
        <v xml:space="preserve"> </v>
      </c>
      <c r="AC41" s="1">
        <f t="shared" si="20"/>
        <v>129</v>
      </c>
      <c r="AD41" s="1" t="str">
        <f t="shared" si="12"/>
        <v xml:space="preserve"> </v>
      </c>
      <c r="AE41" s="1">
        <f t="shared" si="13"/>
        <v>10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432</v>
      </c>
      <c r="AP41" t="s">
        <v>1024</v>
      </c>
      <c r="AQ41" s="22">
        <v>-27.022582631067316</v>
      </c>
      <c r="AR41" s="21">
        <v>-22.36383725901181</v>
      </c>
      <c r="AS41">
        <v>17.468214483139867</v>
      </c>
      <c r="AT41">
        <v>27.022582631067316</v>
      </c>
      <c r="AU41">
        <v>22.36383725901181</v>
      </c>
      <c r="AV41" t="s">
        <v>1165</v>
      </c>
    </row>
    <row r="42" spans="1:48" x14ac:dyDescent="0.25">
      <c r="A42" s="14">
        <v>4.5000000000000026E-10</v>
      </c>
      <c r="B42" t="s">
        <v>595</v>
      </c>
      <c r="C42" s="4">
        <v>6</v>
      </c>
      <c r="D42" s="4">
        <v>0</v>
      </c>
      <c r="E42" s="4">
        <v>4</v>
      </c>
      <c r="F42" s="4">
        <v>10</v>
      </c>
      <c r="G42" s="4">
        <v>123</v>
      </c>
      <c r="H42" s="4">
        <v>108.57</v>
      </c>
      <c r="I42" s="34">
        <v>5718.6951244499996</v>
      </c>
      <c r="J42" s="35">
        <v>7.4669876203576333</v>
      </c>
      <c r="K42" s="35">
        <v>7.1724912466142561</v>
      </c>
      <c r="L42" s="35">
        <v>9.1166528282304107</v>
      </c>
      <c r="M42" s="35">
        <v>8.4704869816779169</v>
      </c>
      <c r="N42" s="4">
        <v>14.635</v>
      </c>
      <c r="O42" s="4">
        <v>-24.487179487179478</v>
      </c>
      <c r="P42" s="35">
        <v>1.471861471861472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"/>
        <v/>
      </c>
      <c r="T42" s="37" t="str">
        <f t="shared" si="3"/>
        <v/>
      </c>
      <c r="U42" s="37" t="str">
        <f t="shared" si="4"/>
        <v/>
      </c>
      <c r="V42" s="37" t="str">
        <f t="shared" si="5"/>
        <v/>
      </c>
      <c r="W42" s="37" t="str">
        <f t="shared" si="6"/>
        <v/>
      </c>
      <c r="X42" s="37">
        <f t="shared" si="7"/>
        <v>-0.14295534005057375</v>
      </c>
      <c r="Y42" s="1" t="str">
        <f t="shared" si="8"/>
        <v xml:space="preserve"> </v>
      </c>
      <c r="Z42" s="1" t="str">
        <f t="shared" si="9"/>
        <v xml:space="preserve"> </v>
      </c>
      <c r="AA42" s="1" t="str">
        <f t="shared" si="8"/>
        <v xml:space="preserve"> </v>
      </c>
      <c r="AB42" s="1">
        <f t="shared" si="10"/>
        <v>120</v>
      </c>
      <c r="AC42" s="1" t="str">
        <f t="shared" si="20"/>
        <v xml:space="preserve"> 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595</v>
      </c>
      <c r="AP42" t="s">
        <v>1026</v>
      </c>
      <c r="AQ42" s="22">
        <v>52.772813496415715</v>
      </c>
      <c r="AR42" s="21">
        <v>14.295534005057375</v>
      </c>
      <c r="AS42">
        <v>13.290964354794156</v>
      </c>
      <c r="AT42">
        <v>-52.772813496415715</v>
      </c>
      <c r="AU42">
        <v>-14.295534005057375</v>
      </c>
      <c r="AV42" t="s">
        <v>1166</v>
      </c>
    </row>
    <row r="43" spans="1:48" x14ac:dyDescent="0.25">
      <c r="A43" s="14">
        <v>4.6000000000000027E-10</v>
      </c>
      <c r="B43" t="s">
        <v>465</v>
      </c>
      <c r="C43" s="4">
        <v>11</v>
      </c>
      <c r="D43" s="4">
        <v>0</v>
      </c>
      <c r="E43" s="4">
        <v>15</v>
      </c>
      <c r="F43" s="4">
        <v>26</v>
      </c>
      <c r="G43" s="4">
        <v>205</v>
      </c>
      <c r="H43" s="4">
        <v>203.88</v>
      </c>
      <c r="I43" s="34">
        <v>129916.25946672</v>
      </c>
      <c r="J43" s="35">
        <v>13.989296006587074</v>
      </c>
      <c r="K43" s="35">
        <v>13.256176853055916</v>
      </c>
      <c r="L43" s="35">
        <v>10.345645023810668</v>
      </c>
      <c r="M43" s="35">
        <v>10.148331276069682</v>
      </c>
      <c r="N43" s="4">
        <v>14.241</v>
      </c>
      <c r="O43" s="4">
        <v>13.114186851211072</v>
      </c>
      <c r="P43" s="35">
        <v>2.773690406121248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2.773690406581248</v>
      </c>
      <c r="AH43" s="38" t="str">
        <f t="shared" si="15"/>
        <v xml:space="preserve"> </v>
      </c>
      <c r="AI43" s="1">
        <f t="shared" si="16"/>
        <v>139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465</v>
      </c>
      <c r="AP43" t="s">
        <v>1047</v>
      </c>
      <c r="AQ43" s="22">
        <v>11.520532087705348</v>
      </c>
      <c r="AR43" s="21">
        <v>2.7419384235743083</v>
      </c>
      <c r="AS43">
        <v>0.54934275063762694</v>
      </c>
      <c r="AT43">
        <v>-11.520532087705348</v>
      </c>
      <c r="AU43">
        <v>-2.7419384235743083</v>
      </c>
      <c r="AV43" t="s">
        <v>1167</v>
      </c>
    </row>
    <row r="44" spans="1:48" x14ac:dyDescent="0.25">
      <c r="A44" s="14">
        <v>4.7000000000000024E-10</v>
      </c>
      <c r="B44" t="s">
        <v>623</v>
      </c>
      <c r="C44" s="4">
        <v>8</v>
      </c>
      <c r="D44" s="4">
        <v>0</v>
      </c>
      <c r="E44" s="4">
        <v>4</v>
      </c>
      <c r="F44" s="4">
        <v>12</v>
      </c>
      <c r="G44" s="4">
        <v>140</v>
      </c>
      <c r="H44" s="4">
        <v>121.11</v>
      </c>
      <c r="I44" s="34">
        <v>16877.449365150002</v>
      </c>
      <c r="J44" s="35">
        <v>7.8484868122610321</v>
      </c>
      <c r="K44" s="35">
        <v>7.1299894030377953</v>
      </c>
      <c r="L44" s="35">
        <v>6.18057443199283</v>
      </c>
      <c r="M44" s="35">
        <v>6.0357036681082814</v>
      </c>
      <c r="N44" s="4">
        <v>14.69</v>
      </c>
      <c r="O44" s="4">
        <v>206.4406779661017</v>
      </c>
      <c r="P44" s="35">
        <v>3.1706712905622987</v>
      </c>
      <c r="Q44" s="36" t="str">
        <f t="shared" si="0"/>
        <v xml:space="preserve"> </v>
      </c>
      <c r="R44" s="36" t="str">
        <f t="shared" si="1"/>
        <v xml:space="preserve"> </v>
      </c>
      <c r="S44" s="37">
        <f t="shared" si="2"/>
        <v>0.15597390848750467</v>
      </c>
      <c r="T44" s="37" t="str">
        <f t="shared" si="3"/>
        <v/>
      </c>
      <c r="U44" s="37" t="str">
        <f t="shared" si="4"/>
        <v/>
      </c>
      <c r="V44" s="37" t="str">
        <f t="shared" si="5"/>
        <v/>
      </c>
      <c r="W44" s="37" t="str">
        <f t="shared" si="6"/>
        <v/>
      </c>
      <c r="X44" s="37">
        <f t="shared" si="7"/>
        <v>-0.41897224648538101</v>
      </c>
      <c r="Y44" s="1" t="str">
        <f t="shared" si="8"/>
        <v xml:space="preserve"> </v>
      </c>
      <c r="Z44" s="1" t="str">
        <f t="shared" si="9"/>
        <v xml:space="preserve"> </v>
      </c>
      <c r="AA44" s="1" t="str">
        <f t="shared" si="8"/>
        <v xml:space="preserve"> </v>
      </c>
      <c r="AB44" s="1">
        <f t="shared" si="10"/>
        <v>32</v>
      </c>
      <c r="AC44" s="1">
        <f t="shared" si="20"/>
        <v>159</v>
      </c>
      <c r="AD44" s="1" t="str">
        <f t="shared" si="12"/>
        <v xml:space="preserve"> </v>
      </c>
      <c r="AE44" s="1" t="str">
        <f t="shared" si="13"/>
        <v xml:space="preserve"> </v>
      </c>
      <c r="AF44" s="1" t="str">
        <f t="shared" si="13"/>
        <v xml:space="preserve"> </v>
      </c>
      <c r="AG44" s="38">
        <f t="shared" si="14"/>
        <v>3.1706712910322987</v>
      </c>
      <c r="AH44" s="38" t="str">
        <f t="shared" si="15"/>
        <v xml:space="preserve"> </v>
      </c>
      <c r="AI44" s="1">
        <f t="shared" si="16"/>
        <v>97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623</v>
      </c>
      <c r="AP44" t="s">
        <v>1026</v>
      </c>
      <c r="AQ44" s="22">
        <v>50.359908265681511</v>
      </c>
      <c r="AR44" s="21">
        <v>41.897224648538099</v>
      </c>
      <c r="AS44">
        <v>15.597390801750466</v>
      </c>
      <c r="AT44">
        <v>-50.359908265681511</v>
      </c>
      <c r="AU44">
        <v>-41.897224648538099</v>
      </c>
      <c r="AV44" t="s">
        <v>1168</v>
      </c>
    </row>
    <row r="45" spans="1:48" x14ac:dyDescent="0.25">
      <c r="A45" s="14">
        <v>4.800000000000002E-10</v>
      </c>
      <c r="B45" t="s">
        <v>567</v>
      </c>
      <c r="C45" s="4">
        <v>11</v>
      </c>
      <c r="D45" s="4">
        <v>0</v>
      </c>
      <c r="E45" s="4">
        <v>10</v>
      </c>
      <c r="F45" s="4">
        <v>21</v>
      </c>
      <c r="G45" s="4">
        <v>170</v>
      </c>
      <c r="H45" s="4">
        <v>164.67</v>
      </c>
      <c r="I45" s="34">
        <v>72535.136070869994</v>
      </c>
      <c r="J45" s="35" t="s">
        <v>1019</v>
      </c>
      <c r="K45" s="35" t="s">
        <v>1019</v>
      </c>
      <c r="L45" s="35">
        <v>21.088385466386608</v>
      </c>
      <c r="M45" s="35">
        <v>19.701185760842314</v>
      </c>
      <c r="N45" s="4">
        <v>2.923</v>
      </c>
      <c r="O45" s="4">
        <v>51.630768262559187</v>
      </c>
      <c r="P45" s="35">
        <v>2.2463108034250321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>
        <f t="shared" si="6"/>
        <v>0.98249165471730793</v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>
        <f t="shared" si="8"/>
        <v>15</v>
      </c>
      <c r="AB45" s="1" t="str">
        <f t="shared" si="10"/>
        <v xml:space="preserve"> </v>
      </c>
      <c r="AC45" s="1" t="str">
        <f t="shared" si="20"/>
        <v xml:space="preserve"> </v>
      </c>
      <c r="AD45" s="1" t="str">
        <f t="shared" si="12"/>
        <v xml:space="preserve"> </v>
      </c>
      <c r="AE45" s="1" t="str">
        <f t="shared" si="13"/>
        <v xml:space="preserve"> </v>
      </c>
      <c r="AF45" s="1" t="str">
        <f t="shared" si="13"/>
        <v xml:space="preserve"> </v>
      </c>
      <c r="AG45" s="38">
        <f t="shared" si="14"/>
        <v>2.2463108039050321</v>
      </c>
      <c r="AH45" s="38" t="str">
        <f t="shared" si="15"/>
        <v xml:space="preserve"> </v>
      </c>
      <c r="AI45" s="1">
        <f t="shared" si="16"/>
        <v>183</v>
      </c>
      <c r="AJ45" s="1" t="str">
        <f t="shared" si="16"/>
        <v xml:space="preserve"> </v>
      </c>
      <c r="AK45" s="25">
        <f t="shared" si="17"/>
        <v>51.630768263039187</v>
      </c>
      <c r="AL45" s="25" t="str">
        <f t="shared" si="18"/>
        <v xml:space="preserve"> </v>
      </c>
      <c r="AM45" s="1">
        <f t="shared" si="19"/>
        <v>22</v>
      </c>
      <c r="AN45" s="1" t="str">
        <f t="shared" si="19"/>
        <v xml:space="preserve"> </v>
      </c>
      <c r="AO45" t="s">
        <v>567</v>
      </c>
      <c r="AP45" t="s">
        <v>1034</v>
      </c>
      <c r="AQ45" s="22" t="e">
        <v>#VALUE!</v>
      </c>
      <c r="AR45" s="21">
        <v>-98.249165471730791</v>
      </c>
      <c r="AS45">
        <v>3.2367765834699691</v>
      </c>
      <c r="AT45" t="e">
        <v>#VALUE!</v>
      </c>
      <c r="AU45">
        <v>98.249165471730791</v>
      </c>
      <c r="AV45" t="s">
        <v>1169</v>
      </c>
    </row>
    <row r="46" spans="1:48" x14ac:dyDescent="0.25">
      <c r="A46" s="14">
        <v>4.9000000000000017E-10</v>
      </c>
      <c r="B46" t="s">
        <v>569</v>
      </c>
      <c r="C46" s="4">
        <v>48</v>
      </c>
      <c r="D46" s="4">
        <v>1</v>
      </c>
      <c r="E46" s="4">
        <v>2</v>
      </c>
      <c r="F46" s="4">
        <v>51</v>
      </c>
      <c r="G46" s="4">
        <v>2112.5</v>
      </c>
      <c r="H46" s="4">
        <v>1696.2</v>
      </c>
      <c r="I46" s="34">
        <v>829388.58681360004</v>
      </c>
      <c r="J46" s="35" t="s">
        <v>1019</v>
      </c>
      <c r="K46" s="35">
        <v>34.453201169970754</v>
      </c>
      <c r="L46" s="35">
        <v>19.965814182832474</v>
      </c>
      <c r="M46" s="35">
        <v>15.483753251848777</v>
      </c>
      <c r="N46" s="4">
        <v>27.352</v>
      </c>
      <c r="O46" s="4">
        <v>109.80610182697691</v>
      </c>
      <c r="P46" s="35">
        <v>0</v>
      </c>
      <c r="Q46" s="36">
        <f t="shared" si="0"/>
        <v>94.117647059313541</v>
      </c>
      <c r="R46" s="36" t="str">
        <f t="shared" si="1"/>
        <v xml:space="preserve"> </v>
      </c>
      <c r="S46" s="37">
        <f t="shared" si="2"/>
        <v>0.24543096381979598</v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>
        <f t="shared" si="6"/>
        <v>0.87696019025225258</v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>
        <f t="shared" si="8"/>
        <v>26</v>
      </c>
      <c r="AB46" s="1" t="str">
        <f t="shared" si="10"/>
        <v xml:space="preserve"> </v>
      </c>
      <c r="AC46" s="1">
        <f t="shared" si="20"/>
        <v>54</v>
      </c>
      <c r="AD46" s="1" t="str">
        <f t="shared" si="12"/>
        <v xml:space="preserve"> </v>
      </c>
      <c r="AE46" s="1">
        <f t="shared" si="13"/>
        <v>8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569</v>
      </c>
      <c r="AP46" t="s">
        <v>1028</v>
      </c>
      <c r="AQ46" s="22" t="e">
        <v>#VALUE!</v>
      </c>
      <c r="AR46" s="21">
        <v>-87.696019025225254</v>
      </c>
      <c r="AS46">
        <v>24.543096332979598</v>
      </c>
      <c r="AT46" t="e">
        <v>#VALUE!</v>
      </c>
      <c r="AU46">
        <v>87.696019025225254</v>
      </c>
      <c r="AV46" t="s">
        <v>1170</v>
      </c>
    </row>
    <row r="47" spans="1:48" x14ac:dyDescent="0.25">
      <c r="A47" s="14">
        <v>5.0000000000000013E-10</v>
      </c>
      <c r="B47" t="s">
        <v>969</v>
      </c>
      <c r="C47" s="4">
        <v>20</v>
      </c>
      <c r="D47" s="4">
        <v>3</v>
      </c>
      <c r="E47" s="4">
        <v>8</v>
      </c>
      <c r="F47" s="4">
        <v>31</v>
      </c>
      <c r="G47" s="4">
        <v>300</v>
      </c>
      <c r="H47" s="4">
        <v>232.08</v>
      </c>
      <c r="I47" s="34">
        <v>17505.167784000001</v>
      </c>
      <c r="J47" s="35">
        <v>26.14396755660696</v>
      </c>
      <c r="K47" s="35">
        <v>22.497091896083752</v>
      </c>
      <c r="L47" s="35">
        <v>16.502699455743993</v>
      </c>
      <c r="M47" s="35">
        <v>13.736512975778547</v>
      </c>
      <c r="N47" s="4">
        <v>7.63</v>
      </c>
      <c r="O47" s="4">
        <v>20.818713450292389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"/>
        <v>0.2926577047399172</v>
      </c>
      <c r="T47" s="37" t="str">
        <f t="shared" si="3"/>
        <v/>
      </c>
      <c r="U47" s="37">
        <f t="shared" si="4"/>
        <v>0.65355307188844258</v>
      </c>
      <c r="V47" s="37" t="str">
        <f t="shared" si="5"/>
        <v/>
      </c>
      <c r="W47" s="37">
        <f t="shared" si="6"/>
        <v>0.55139728470290206</v>
      </c>
      <c r="X47" s="37" t="str">
        <f t="shared" si="7"/>
        <v/>
      </c>
      <c r="Y47" s="1">
        <f t="shared" si="8"/>
        <v>31</v>
      </c>
      <c r="Z47" s="1" t="str">
        <f t="shared" si="9"/>
        <v xml:space="preserve"> </v>
      </c>
      <c r="AA47" s="1">
        <f t="shared" si="8"/>
        <v>55</v>
      </c>
      <c r="AB47" s="1" t="str">
        <f t="shared" si="10"/>
        <v xml:space="preserve"> </v>
      </c>
      <c r="AC47" s="1">
        <f t="shared" si="20"/>
        <v>30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969</v>
      </c>
      <c r="AP47" t="s">
        <v>1097</v>
      </c>
      <c r="AQ47" s="22">
        <v>-65.355307188844264</v>
      </c>
      <c r="AR47" s="21">
        <v>-55.139728470290208</v>
      </c>
      <c r="AS47">
        <v>29.265770423991722</v>
      </c>
      <c r="AT47">
        <v>65.355307188844264</v>
      </c>
      <c r="AU47">
        <v>55.139728470290208</v>
      </c>
      <c r="AV47" t="s">
        <v>1171</v>
      </c>
    </row>
    <row r="48" spans="1:48" x14ac:dyDescent="0.25">
      <c r="A48" s="14">
        <v>5.100000000000001E-10</v>
      </c>
      <c r="B48" t="s">
        <v>589</v>
      </c>
      <c r="C48" s="4">
        <v>8</v>
      </c>
      <c r="D48" s="4">
        <v>3</v>
      </c>
      <c r="E48" s="4">
        <v>7</v>
      </c>
      <c r="F48" s="4">
        <v>18</v>
      </c>
      <c r="G48" s="4">
        <v>183.5</v>
      </c>
      <c r="H48" s="4">
        <v>161.71</v>
      </c>
      <c r="I48" s="34">
        <v>13512.49051078</v>
      </c>
      <c r="J48" s="35">
        <v>28.646589902568643</v>
      </c>
      <c r="K48" s="35">
        <v>26.010937751327006</v>
      </c>
      <c r="L48" s="35">
        <v>20.11502753737215</v>
      </c>
      <c r="M48" s="35">
        <v>18.651249316067847</v>
      </c>
      <c r="N48" s="4">
        <v>5.383</v>
      </c>
      <c r="O48" s="4">
        <v>37.850467289719624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>
        <f t="shared" si="4"/>
        <v>0.81183887372710872</v>
      </c>
      <c r="V48" s="37" t="str">
        <f t="shared" si="5"/>
        <v/>
      </c>
      <c r="W48" s="37">
        <f t="shared" si="6"/>
        <v>0.89098754339499497</v>
      </c>
      <c r="X48" s="37" t="str">
        <f t="shared" si="7"/>
        <v/>
      </c>
      <c r="Y48" s="1">
        <f t="shared" si="8"/>
        <v>20</v>
      </c>
      <c r="Z48" s="1" t="str">
        <f t="shared" si="9"/>
        <v xml:space="preserve"> </v>
      </c>
      <c r="AA48" s="1">
        <f t="shared" si="8"/>
        <v>24</v>
      </c>
      <c r="AB48" s="1" t="str">
        <f t="shared" si="10"/>
        <v xml:space="preserve"> 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589</v>
      </c>
      <c r="AP48" t="s">
        <v>1097</v>
      </c>
      <c r="AQ48" s="22">
        <v>-81.183887372710871</v>
      </c>
      <c r="AR48" s="21">
        <v>-89.098754339499493</v>
      </c>
      <c r="AS48">
        <v>13.474738729824987</v>
      </c>
      <c r="AT48">
        <v>81.183887372710871</v>
      </c>
      <c r="AU48">
        <v>89.098754339499493</v>
      </c>
      <c r="AV48" t="s">
        <v>1172</v>
      </c>
    </row>
    <row r="49" spans="1:48" x14ac:dyDescent="0.25">
      <c r="A49" s="14">
        <v>5.2000000000000007E-10</v>
      </c>
      <c r="B49" t="s">
        <v>610</v>
      </c>
      <c r="C49" s="4">
        <v>17</v>
      </c>
      <c r="D49" s="4">
        <v>1</v>
      </c>
      <c r="E49" s="4">
        <v>4</v>
      </c>
      <c r="F49" s="4">
        <v>22</v>
      </c>
      <c r="G49" s="4">
        <v>312</v>
      </c>
      <c r="H49" s="4">
        <v>266.12</v>
      </c>
      <c r="I49" s="34">
        <v>68829.834321399991</v>
      </c>
      <c r="J49" s="35">
        <v>15.108436470988986</v>
      </c>
      <c r="K49" s="35">
        <v>13.256288916562889</v>
      </c>
      <c r="L49" s="35">
        <v>9.1584182866908783</v>
      </c>
      <c r="M49" s="35" t="s">
        <v>1019</v>
      </c>
      <c r="N49" s="4">
        <v>15.723000000000001</v>
      </c>
      <c r="O49" s="4">
        <v>70</v>
      </c>
      <c r="P49" s="35">
        <v>1.0946189688862167</v>
      </c>
      <c r="Q49" s="36">
        <f t="shared" si="0"/>
        <v>77.27272727324727</v>
      </c>
      <c r="R49" s="36" t="str">
        <f t="shared" si="1"/>
        <v xml:space="preserve"> </v>
      </c>
      <c r="S49" s="37">
        <f t="shared" si="2"/>
        <v>0.172403427545402</v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>
        <f t="shared" si="7"/>
        <v>-0.13902902369101666</v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>
        <f t="shared" si="10"/>
        <v>123</v>
      </c>
      <c r="AC49" s="1">
        <f t="shared" si="20"/>
        <v>133</v>
      </c>
      <c r="AD49" s="1" t="str">
        <f t="shared" si="12"/>
        <v xml:space="preserve"> </v>
      </c>
      <c r="AE49" s="1">
        <f t="shared" si="13"/>
        <v>58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>
        <f t="shared" si="17"/>
        <v>70.000000000520004</v>
      </c>
      <c r="AL49" s="25" t="str">
        <f t="shared" si="18"/>
        <v xml:space="preserve"> </v>
      </c>
      <c r="AM49" s="1">
        <f t="shared" si="19"/>
        <v>12</v>
      </c>
      <c r="AN49" s="1" t="str">
        <f t="shared" si="19"/>
        <v xml:space="preserve"> </v>
      </c>
      <c r="AO49" t="s">
        <v>610</v>
      </c>
      <c r="AP49" t="s">
        <v>1047</v>
      </c>
      <c r="AQ49" s="22">
        <v>4.4421949960622769</v>
      </c>
      <c r="AR49" s="21">
        <v>13.902902369101666</v>
      </c>
      <c r="AS49">
        <v>17.2403427025402</v>
      </c>
      <c r="AT49">
        <v>-4.4421949960622769</v>
      </c>
      <c r="AU49">
        <v>-13.902902369101666</v>
      </c>
      <c r="AV49" t="s">
        <v>1173</v>
      </c>
    </row>
    <row r="50" spans="1:48" x14ac:dyDescent="0.25">
      <c r="A50" s="14">
        <v>5.3000000000000003E-10</v>
      </c>
      <c r="B50" t="s">
        <v>286</v>
      </c>
      <c r="C50" s="4">
        <v>8</v>
      </c>
      <c r="D50" s="4">
        <v>0</v>
      </c>
      <c r="E50" s="4">
        <v>14</v>
      </c>
      <c r="F50" s="4">
        <v>22</v>
      </c>
      <c r="G50" s="4">
        <v>163</v>
      </c>
      <c r="H50" s="4">
        <v>154.41</v>
      </c>
      <c r="I50" s="34">
        <v>37188.739642739994</v>
      </c>
      <c r="J50" s="35">
        <v>16.81842936499292</v>
      </c>
      <c r="K50" s="35">
        <v>15.188864843596301</v>
      </c>
      <c r="L50" s="35">
        <v>14.299639265231484</v>
      </c>
      <c r="M50" s="35">
        <v>13.309820515938922</v>
      </c>
      <c r="N50" s="4">
        <v>8.1440000000000001</v>
      </c>
      <c r="O50" s="4">
        <v>-8.8888888888888786</v>
      </c>
      <c r="P50" s="35">
        <v>1.1080888543488117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>
        <f t="shared" si="6"/>
        <v>0.34429046519353101</v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>
        <f t="shared" si="8"/>
        <v>84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286</v>
      </c>
      <c r="AP50" t="s">
        <v>1026</v>
      </c>
      <c r="AQ50" s="22">
        <v>-6.3731642131524824</v>
      </c>
      <c r="AR50" s="21">
        <v>-34.429046519353101</v>
      </c>
      <c r="AS50">
        <v>5.5631111974613123</v>
      </c>
      <c r="AT50">
        <v>6.3731642131524824</v>
      </c>
      <c r="AU50">
        <v>34.429046519353101</v>
      </c>
      <c r="AV50" t="s">
        <v>1174</v>
      </c>
    </row>
    <row r="51" spans="1:48" x14ac:dyDescent="0.25">
      <c r="A51" s="14">
        <v>5.4E-10</v>
      </c>
      <c r="B51" t="s">
        <v>510</v>
      </c>
      <c r="C51" s="4">
        <v>8</v>
      </c>
      <c r="D51" s="4">
        <v>1</v>
      </c>
      <c r="E51" s="4">
        <v>4</v>
      </c>
      <c r="F51" s="4">
        <v>13</v>
      </c>
      <c r="G51" s="4">
        <v>58</v>
      </c>
      <c r="H51" s="4">
        <v>48.01</v>
      </c>
      <c r="I51" s="34">
        <v>8159.3449654699998</v>
      </c>
      <c r="J51" s="35">
        <v>17.079331198861613</v>
      </c>
      <c r="K51" s="35">
        <v>15.77719355898784</v>
      </c>
      <c r="L51" s="35">
        <v>11.164082830927512</v>
      </c>
      <c r="M51" s="35">
        <v>10.5703382302699</v>
      </c>
      <c r="N51" s="4">
        <v>2.569</v>
      </c>
      <c r="O51" s="4">
        <v>17.5</v>
      </c>
      <c r="P51" s="35">
        <v>1.8746094563632578</v>
      </c>
      <c r="Q51" s="36" t="str">
        <f t="shared" si="0"/>
        <v xml:space="preserve"> </v>
      </c>
      <c r="R51" s="36" t="str">
        <f t="shared" si="1"/>
        <v xml:space="preserve"> </v>
      </c>
      <c r="S51" s="37">
        <f t="shared" si="2"/>
        <v>0.20808165019632158</v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>
        <f t="shared" si="20"/>
        <v>90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510</v>
      </c>
      <c r="AP51" t="s">
        <v>1024</v>
      </c>
      <c r="AQ51" s="22">
        <v>-8.0233155450832871</v>
      </c>
      <c r="AR51" s="21">
        <v>-4.952088817631517</v>
      </c>
      <c r="AS51">
        <v>20.808164965632159</v>
      </c>
      <c r="AT51">
        <v>8.0233155450832871</v>
      </c>
      <c r="AU51">
        <v>4.952088817631517</v>
      </c>
      <c r="AV51" t="s">
        <v>1175</v>
      </c>
    </row>
    <row r="52" spans="1:48" x14ac:dyDescent="0.25">
      <c r="A52" s="14">
        <v>5.4999999999999996E-10</v>
      </c>
      <c r="B52" t="s">
        <v>287</v>
      </c>
      <c r="C52" s="4">
        <v>8</v>
      </c>
      <c r="D52" s="4">
        <v>8</v>
      </c>
      <c r="E52" s="4">
        <v>16</v>
      </c>
      <c r="F52" s="4">
        <v>32</v>
      </c>
      <c r="G52" s="4">
        <v>35</v>
      </c>
      <c r="H52" s="4">
        <v>32.090000000000003</v>
      </c>
      <c r="I52" s="34">
        <v>12179.555471780001</v>
      </c>
      <c r="J52" s="35" t="s">
        <v>1019</v>
      </c>
      <c r="K52" s="35">
        <v>36.590649942987461</v>
      </c>
      <c r="L52" s="35">
        <v>4.7482619610438306</v>
      </c>
      <c r="M52" s="35">
        <v>4.3229279223968557</v>
      </c>
      <c r="N52" s="4">
        <v>1.8280000000000001</v>
      </c>
      <c r="O52" s="4">
        <v>20.303030303030305</v>
      </c>
      <c r="P52" s="35">
        <v>3.1131193518229976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"/>
        <v/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>
        <f t="shared" si="7"/>
        <v>-0.55362207660774643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8</v>
      </c>
      <c r="AC52" s="1" t="str">
        <f t="shared" si="20"/>
        <v xml:space="preserve"> 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>
        <f t="shared" si="14"/>
        <v>3.1131193523729976</v>
      </c>
      <c r="AH52" s="38" t="str">
        <f t="shared" si="15"/>
        <v xml:space="preserve"> </v>
      </c>
      <c r="AI52" s="1">
        <f t="shared" si="16"/>
        <v>106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287</v>
      </c>
      <c r="AP52" t="s">
        <v>1079</v>
      </c>
      <c r="AQ52" s="22" t="e">
        <v>#VALUE!</v>
      </c>
      <c r="AR52" s="21">
        <v>55.362207660774644</v>
      </c>
      <c r="AS52">
        <v>9.068245559364275</v>
      </c>
      <c r="AT52" t="e">
        <v>#VALUE!</v>
      </c>
      <c r="AU52">
        <v>-55.362207660774644</v>
      </c>
      <c r="AV52" t="s">
        <v>1176</v>
      </c>
    </row>
    <row r="53" spans="1:48" x14ac:dyDescent="0.25">
      <c r="A53" s="14">
        <v>5.5999999999999993E-10</v>
      </c>
      <c r="B53" t="s">
        <v>285</v>
      </c>
      <c r="C53" s="4">
        <v>30</v>
      </c>
      <c r="D53" s="4">
        <v>0</v>
      </c>
      <c r="E53" s="4">
        <v>4</v>
      </c>
      <c r="F53" s="4">
        <v>34</v>
      </c>
      <c r="G53" s="4">
        <v>73</v>
      </c>
      <c r="H53" s="4">
        <v>48.67</v>
      </c>
      <c r="I53" s="34">
        <v>24543.351500340003</v>
      </c>
      <c r="J53" s="35">
        <v>25.998931623931622</v>
      </c>
      <c r="K53" s="35">
        <v>17.906548933039002</v>
      </c>
      <c r="L53" s="35">
        <v>5.4074597506566118</v>
      </c>
      <c r="M53" s="35">
        <v>4.7157224212372668</v>
      </c>
      <c r="N53" s="4">
        <v>2.5169999999999999</v>
      </c>
      <c r="O53" s="4">
        <v>272.22222222222229</v>
      </c>
      <c r="P53" s="35">
        <v>2.3751797822066978</v>
      </c>
      <c r="Q53" s="36">
        <f t="shared" si="0"/>
        <v>88.235294118207051</v>
      </c>
      <c r="R53" s="36" t="str">
        <f t="shared" si="1"/>
        <v xml:space="preserve"> </v>
      </c>
      <c r="S53" s="37">
        <f t="shared" si="2"/>
        <v>0.49989726787045802</v>
      </c>
      <c r="T53" s="37" t="str">
        <f t="shared" si="3"/>
        <v/>
      </c>
      <c r="U53" s="37">
        <f t="shared" si="4"/>
        <v>0.64437984248130542</v>
      </c>
      <c r="V53" s="37" t="str">
        <f t="shared" si="5"/>
        <v/>
      </c>
      <c r="W53" s="37" t="str">
        <f t="shared" si="6"/>
        <v/>
      </c>
      <c r="X53" s="37">
        <f t="shared" si="7"/>
        <v>-0.49165175086619239</v>
      </c>
      <c r="Y53" s="1">
        <f t="shared" si="8"/>
        <v>32</v>
      </c>
      <c r="Z53" s="1" t="str">
        <f t="shared" si="9"/>
        <v xml:space="preserve"> </v>
      </c>
      <c r="AA53" s="1" t="str">
        <f t="shared" si="8"/>
        <v xml:space="preserve"> </v>
      </c>
      <c r="AB53" s="1">
        <f t="shared" si="10"/>
        <v>15</v>
      </c>
      <c r="AC53" s="1">
        <f t="shared" si="20"/>
        <v>6</v>
      </c>
      <c r="AD53" s="1" t="str">
        <f t="shared" si="12"/>
        <v xml:space="preserve"> </v>
      </c>
      <c r="AE53" s="1">
        <f t="shared" si="13"/>
        <v>20</v>
      </c>
      <c r="AF53" s="1" t="str">
        <f t="shared" si="13"/>
        <v xml:space="preserve"> </v>
      </c>
      <c r="AG53" s="38">
        <f t="shared" si="14"/>
        <v>2.3751797827666978</v>
      </c>
      <c r="AH53" s="38" t="str">
        <f t="shared" si="15"/>
        <v xml:space="preserve"> </v>
      </c>
      <c r="AI53" s="1">
        <f t="shared" si="16"/>
        <v>166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285</v>
      </c>
      <c r="AP53" t="s">
        <v>1079</v>
      </c>
      <c r="AQ53" s="22">
        <v>-64.437984248130547</v>
      </c>
      <c r="AR53" s="21">
        <v>49.165175086619243</v>
      </c>
      <c r="AS53">
        <v>49.989726731045806</v>
      </c>
      <c r="AT53">
        <v>64.437984248130547</v>
      </c>
      <c r="AU53">
        <v>-49.165175086619243</v>
      </c>
      <c r="AV53" t="s">
        <v>1177</v>
      </c>
    </row>
    <row r="54" spans="1:48" x14ac:dyDescent="0.25">
      <c r="A54" s="14">
        <v>5.6999999999999989E-10</v>
      </c>
      <c r="B54" t="s">
        <v>281</v>
      </c>
      <c r="C54" s="4">
        <v>20</v>
      </c>
      <c r="D54" s="4">
        <v>1</v>
      </c>
      <c r="E54" s="4">
        <v>3</v>
      </c>
      <c r="F54" s="4">
        <v>24</v>
      </c>
      <c r="G54" s="4">
        <v>190</v>
      </c>
      <c r="H54" s="4">
        <v>158.62</v>
      </c>
      <c r="I54" s="34">
        <v>34824.883793699999</v>
      </c>
      <c r="J54" s="35">
        <v>19.393568895953049</v>
      </c>
      <c r="K54" s="35">
        <v>17.224454338147467</v>
      </c>
      <c r="L54" s="35">
        <v>10.344473204936964</v>
      </c>
      <c r="M54" s="35">
        <v>9.3945589865399857</v>
      </c>
      <c r="N54" s="4">
        <v>8.1790000000000003</v>
      </c>
      <c r="O54" s="4">
        <v>7.8612716763005857</v>
      </c>
      <c r="P54" s="35">
        <v>2.8892951708485688</v>
      </c>
      <c r="Q54" s="36">
        <f t="shared" si="0"/>
        <v>83.333333333903326</v>
      </c>
      <c r="R54" s="36" t="str">
        <f t="shared" si="1"/>
        <v xml:space="preserve"> </v>
      </c>
      <c r="S54" s="37">
        <f t="shared" si="2"/>
        <v>0.19783129548867356</v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>
        <f t="shared" si="20"/>
        <v>102</v>
      </c>
      <c r="AD54" s="1" t="str">
        <f t="shared" si="12"/>
        <v xml:space="preserve"> </v>
      </c>
      <c r="AE54" s="1">
        <f t="shared" si="13"/>
        <v>34</v>
      </c>
      <c r="AF54" s="1" t="str">
        <f t="shared" si="13"/>
        <v xml:space="preserve"> </v>
      </c>
      <c r="AG54" s="38">
        <f t="shared" si="14"/>
        <v>2.8892951714185688</v>
      </c>
      <c r="AH54" s="38" t="str">
        <f t="shared" si="15"/>
        <v xml:space="preserve"> </v>
      </c>
      <c r="AI54" s="1">
        <f t="shared" si="16"/>
        <v>132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281</v>
      </c>
      <c r="AP54" t="s">
        <v>1022</v>
      </c>
      <c r="AQ54" s="22">
        <v>-22.660400925563383</v>
      </c>
      <c r="AR54" s="21">
        <v>2.7529545402023903</v>
      </c>
      <c r="AS54">
        <v>19.783129491867356</v>
      </c>
      <c r="AT54">
        <v>22.660400925563383</v>
      </c>
      <c r="AU54">
        <v>-2.7529545402023903</v>
      </c>
      <c r="AV54" t="s">
        <v>1178</v>
      </c>
    </row>
    <row r="55" spans="1:48" x14ac:dyDescent="0.25">
      <c r="A55" s="14">
        <v>5.7999999999999986E-10</v>
      </c>
      <c r="B55" t="s">
        <v>572</v>
      </c>
      <c r="C55" s="4">
        <v>10</v>
      </c>
      <c r="D55" s="4">
        <v>0</v>
      </c>
      <c r="E55" s="4">
        <v>4</v>
      </c>
      <c r="F55" s="4">
        <v>14</v>
      </c>
      <c r="G55" s="4">
        <v>99</v>
      </c>
      <c r="H55" s="4">
        <v>82.49</v>
      </c>
      <c r="I55" s="34">
        <v>24856.475613619998</v>
      </c>
      <c r="J55" s="35">
        <v>20.715720743345049</v>
      </c>
      <c r="K55" s="35">
        <v>18.421170165252345</v>
      </c>
      <c r="L55" s="35">
        <v>13.236667409635411</v>
      </c>
      <c r="M55" s="35">
        <v>12.112275496537416</v>
      </c>
      <c r="N55" s="4">
        <v>3.6950000000000003</v>
      </c>
      <c r="O55" s="4">
        <v>13.372093023255813</v>
      </c>
      <c r="P55" s="35">
        <v>1.1164989695720695</v>
      </c>
      <c r="Q55" s="36">
        <f t="shared" si="0"/>
        <v>71.428571429151432</v>
      </c>
      <c r="R55" s="36" t="str">
        <f t="shared" si="1"/>
        <v xml:space="preserve"> </v>
      </c>
      <c r="S55" s="37">
        <f t="shared" si="2"/>
        <v>0.20014547275844591</v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>
        <f t="shared" si="6"/>
        <v>0.24436186533568405</v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>
        <f t="shared" si="8"/>
        <v>102</v>
      </c>
      <c r="AB55" s="1" t="str">
        <f t="shared" si="10"/>
        <v xml:space="preserve"> </v>
      </c>
      <c r="AC55" s="1">
        <f t="shared" si="20"/>
        <v>99</v>
      </c>
      <c r="AD55" s="1" t="str">
        <f t="shared" si="12"/>
        <v xml:space="preserve"> </v>
      </c>
      <c r="AE55" s="1">
        <f t="shared" si="13"/>
        <v>93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572</v>
      </c>
      <c r="AP55" t="s">
        <v>1097</v>
      </c>
      <c r="AQ55" s="22">
        <v>-31.02274395564999</v>
      </c>
      <c r="AR55" s="21">
        <v>-24.436186533568403</v>
      </c>
      <c r="AS55">
        <v>20.014547217844591</v>
      </c>
      <c r="AT55">
        <v>31.02274395564999</v>
      </c>
      <c r="AU55">
        <v>24.436186533568403</v>
      </c>
      <c r="AV55" t="s">
        <v>1179</v>
      </c>
    </row>
    <row r="56" spans="1:48" x14ac:dyDescent="0.25">
      <c r="A56" s="14">
        <v>5.8999999999999982E-10</v>
      </c>
      <c r="B56" t="s">
        <v>970</v>
      </c>
      <c r="C56" s="4">
        <v>23</v>
      </c>
      <c r="D56" s="4">
        <v>2</v>
      </c>
      <c r="E56" s="4">
        <v>4</v>
      </c>
      <c r="F56" s="4">
        <v>29</v>
      </c>
      <c r="G56" s="4">
        <v>91.5</v>
      </c>
      <c r="H56" s="4">
        <v>72.930000000000007</v>
      </c>
      <c r="I56" s="34">
        <v>19215.034182629999</v>
      </c>
      <c r="J56" s="35">
        <v>13.327850877192983</v>
      </c>
      <c r="K56" s="35">
        <v>11.789524733268673</v>
      </c>
      <c r="L56" s="35">
        <v>9.0305190843996854</v>
      </c>
      <c r="M56" s="35">
        <v>8.3730003617389812</v>
      </c>
      <c r="N56" s="4">
        <v>5.1479999999999997</v>
      </c>
      <c r="O56" s="4">
        <v>-4.8437500000000044</v>
      </c>
      <c r="P56" s="35">
        <v>1.3410119292472231</v>
      </c>
      <c r="Q56" s="36">
        <f t="shared" si="0"/>
        <v>79.310344828176213</v>
      </c>
      <c r="R56" s="36" t="str">
        <f t="shared" si="1"/>
        <v xml:space="preserve"> </v>
      </c>
      <c r="S56" s="37">
        <f t="shared" si="2"/>
        <v>0.25462772580596033</v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>
        <f t="shared" si="7"/>
        <v>-0.15105266113786853</v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>
        <f t="shared" si="10"/>
        <v>117</v>
      </c>
      <c r="AC56" s="1">
        <f t="shared" si="20"/>
        <v>50</v>
      </c>
      <c r="AD56" s="1" t="str">
        <f t="shared" si="12"/>
        <v xml:space="preserve"> </v>
      </c>
      <c r="AE56" s="1">
        <f t="shared" si="13"/>
        <v>49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970</v>
      </c>
      <c r="AP56" t="s">
        <v>1028</v>
      </c>
      <c r="AQ56" s="22">
        <v>15.704038754117366</v>
      </c>
      <c r="AR56" s="21">
        <v>15.105266113786852</v>
      </c>
      <c r="AS56">
        <v>25.462772521596033</v>
      </c>
      <c r="AT56">
        <v>-15.704038754117366</v>
      </c>
      <c r="AU56">
        <v>-15.105266113786852</v>
      </c>
      <c r="AV56" t="s">
        <v>1180</v>
      </c>
    </row>
    <row r="57" spans="1:48" x14ac:dyDescent="0.25">
      <c r="A57" s="14">
        <v>5.9999999999999979E-10</v>
      </c>
      <c r="B57" t="s">
        <v>674</v>
      </c>
      <c r="C57" s="4">
        <v>8</v>
      </c>
      <c r="D57" s="4">
        <v>0</v>
      </c>
      <c r="E57" s="4">
        <v>4</v>
      </c>
      <c r="F57" s="4">
        <v>12</v>
      </c>
      <c r="G57" s="4">
        <v>140</v>
      </c>
      <c r="H57" s="4">
        <v>124.26</v>
      </c>
      <c r="I57" s="34">
        <v>13361.25544026</v>
      </c>
      <c r="J57" s="35" t="s">
        <v>1019</v>
      </c>
      <c r="K57" s="35" t="s">
        <v>1019</v>
      </c>
      <c r="L57" s="35">
        <v>20.034563006821983</v>
      </c>
      <c r="M57" s="35">
        <v>18.519003426613363</v>
      </c>
      <c r="N57" s="4">
        <v>4.01</v>
      </c>
      <c r="O57" s="4">
        <v>25.985174767806395</v>
      </c>
      <c r="P57" s="35">
        <v>3.1426042169644295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>
        <f t="shared" si="6"/>
        <v>0.88342317766530387</v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>
        <f t="shared" si="8"/>
        <v>25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 t="str">
        <f t="shared" si="13"/>
        <v xml:space="preserve"> </v>
      </c>
      <c r="AF57" s="1" t="str">
        <f t="shared" si="13"/>
        <v xml:space="preserve"> </v>
      </c>
      <c r="AG57" s="38">
        <f t="shared" si="14"/>
        <v>3.1426042175644295</v>
      </c>
      <c r="AH57" s="38" t="str">
        <f t="shared" si="15"/>
        <v xml:space="preserve"> </v>
      </c>
      <c r="AI57" s="1">
        <f t="shared" si="16"/>
        <v>104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674</v>
      </c>
      <c r="AP57" t="s">
        <v>1034</v>
      </c>
      <c r="AQ57" s="22" t="e">
        <v>#VALUE!</v>
      </c>
      <c r="AR57" s="21">
        <v>-88.342317766530385</v>
      </c>
      <c r="AS57">
        <v>12.666988572348291</v>
      </c>
      <c r="AT57" t="e">
        <v>#VALUE!</v>
      </c>
      <c r="AU57">
        <v>88.342317766530385</v>
      </c>
      <c r="AV57" t="s">
        <v>1181</v>
      </c>
    </row>
    <row r="58" spans="1:48" x14ac:dyDescent="0.25">
      <c r="A58" s="14">
        <v>6.0999999999999975E-10</v>
      </c>
      <c r="B58" t="s">
        <v>573</v>
      </c>
      <c r="C58" s="4">
        <v>5</v>
      </c>
      <c r="D58" s="4">
        <v>0</v>
      </c>
      <c r="E58" s="4">
        <v>7</v>
      </c>
      <c r="F58" s="4">
        <v>12</v>
      </c>
      <c r="G58" s="4">
        <v>23</v>
      </c>
      <c r="H58" s="4">
        <v>20.34</v>
      </c>
      <c r="I58" s="34">
        <v>9829.1498057999997</v>
      </c>
      <c r="J58" s="35">
        <v>12.857142857142856</v>
      </c>
      <c r="K58" s="35">
        <v>10.88865096359743</v>
      </c>
      <c r="L58" s="35">
        <v>6.9128969768124451</v>
      </c>
      <c r="M58" s="35">
        <v>6.3323367461068569</v>
      </c>
      <c r="N58" s="4">
        <v>1.319</v>
      </c>
      <c r="O58" s="4">
        <v>-3.5483870967741971</v>
      </c>
      <c r="P58" s="35">
        <v>1.2192723697148475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 t="str">
        <f t="shared" si="4"/>
        <v/>
      </c>
      <c r="V58" s="37" t="str">
        <f t="shared" si="5"/>
        <v/>
      </c>
      <c r="W58" s="37" t="str">
        <f t="shared" si="6"/>
        <v/>
      </c>
      <c r="X58" s="37">
        <f t="shared" si="7"/>
        <v>-0.35012755773572157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>
        <f t="shared" si="10"/>
        <v>50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573</v>
      </c>
      <c r="AP58" t="s">
        <v>1024</v>
      </c>
      <c r="AQ58" s="22">
        <v>18.681171780430795</v>
      </c>
      <c r="AR58" s="21">
        <v>35.01275577357216</v>
      </c>
      <c r="AS58">
        <v>13.077679449360868</v>
      </c>
      <c r="AT58">
        <v>-18.681171780430795</v>
      </c>
      <c r="AU58">
        <v>-35.01275577357216</v>
      </c>
      <c r="AV58" t="s">
        <v>1182</v>
      </c>
    </row>
    <row r="59" spans="1:48" x14ac:dyDescent="0.25">
      <c r="A59" s="14">
        <v>6.1999999999999972E-10</v>
      </c>
      <c r="B59" t="s">
        <v>564</v>
      </c>
      <c r="C59" s="4">
        <v>24</v>
      </c>
      <c r="D59" s="4">
        <v>0</v>
      </c>
      <c r="E59" s="4">
        <v>7</v>
      </c>
      <c r="F59" s="4">
        <v>31</v>
      </c>
      <c r="G59" s="4">
        <v>64.5</v>
      </c>
      <c r="H59" s="4">
        <v>48.65</v>
      </c>
      <c r="I59" s="34">
        <v>37122.417430699999</v>
      </c>
      <c r="J59" s="35">
        <v>18.48404255319149</v>
      </c>
      <c r="K59" s="35">
        <v>16.135986733001658</v>
      </c>
      <c r="L59" s="35">
        <v>13.034804215791354</v>
      </c>
      <c r="M59" s="35">
        <v>11.613526783795871</v>
      </c>
      <c r="N59" s="4">
        <v>2.6</v>
      </c>
      <c r="O59" s="4">
        <v>37.2340425531915</v>
      </c>
      <c r="P59" s="35">
        <v>0.75231243576567319</v>
      </c>
      <c r="Q59" s="36">
        <f t="shared" si="0"/>
        <v>77.419354839329685</v>
      </c>
      <c r="R59" s="36" t="str">
        <f t="shared" si="1"/>
        <v xml:space="preserve"> </v>
      </c>
      <c r="S59" s="37">
        <f t="shared" si="2"/>
        <v>0.32579650627262086</v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>
        <f t="shared" si="6"/>
        <v>0.22538496936475716</v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>
        <f t="shared" si="8"/>
        <v>108</v>
      </c>
      <c r="AB59" s="1" t="str">
        <f t="shared" si="10"/>
        <v xml:space="preserve"> </v>
      </c>
      <c r="AC59" s="1">
        <f t="shared" si="20"/>
        <v>19</v>
      </c>
      <c r="AD59" s="1" t="str">
        <f t="shared" si="12"/>
        <v xml:space="preserve"> </v>
      </c>
      <c r="AE59" s="1">
        <f t="shared" si="13"/>
        <v>55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564</v>
      </c>
      <c r="AP59" t="s">
        <v>1041</v>
      </c>
      <c r="AQ59" s="22">
        <v>-16.907830758925591</v>
      </c>
      <c r="AR59" s="21">
        <v>-22.538496936475717</v>
      </c>
      <c r="AS59">
        <v>32.579650565262085</v>
      </c>
      <c r="AT59">
        <v>16.907830758925591</v>
      </c>
      <c r="AU59">
        <v>22.538496936475717</v>
      </c>
      <c r="AV59" t="s">
        <v>1183</v>
      </c>
    </row>
    <row r="60" spans="1:48" x14ac:dyDescent="0.25">
      <c r="A60" s="14">
        <v>6.2999999999999969E-10</v>
      </c>
      <c r="B60" t="s">
        <v>537</v>
      </c>
      <c r="C60" s="4">
        <v>10</v>
      </c>
      <c r="D60" s="4">
        <v>0</v>
      </c>
      <c r="E60" s="4">
        <v>14</v>
      </c>
      <c r="F60" s="4">
        <v>24</v>
      </c>
      <c r="G60" s="4">
        <v>195</v>
      </c>
      <c r="H60" s="4">
        <v>184.09</v>
      </c>
      <c r="I60" s="34">
        <v>25445.39235903</v>
      </c>
      <c r="J60" s="35">
        <v>38.368070029178824</v>
      </c>
      <c r="K60" s="35">
        <v>36.489593657086225</v>
      </c>
      <c r="L60" s="35">
        <v>21.831638498237758</v>
      </c>
      <c r="M60" s="35">
        <v>20.646888717922671</v>
      </c>
      <c r="N60" s="4">
        <v>5.0730000000000004</v>
      </c>
      <c r="O60" s="4">
        <v>5.8574131618479521</v>
      </c>
      <c r="P60" s="35">
        <v>3.3320658373621601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>
        <f t="shared" si="4"/>
        <v>1.426702830081596</v>
      </c>
      <c r="V60" s="37" t="str">
        <f t="shared" si="5"/>
        <v/>
      </c>
      <c r="W60" s="37">
        <f t="shared" si="6"/>
        <v>1.0523639043182498</v>
      </c>
      <c r="X60" s="37" t="str">
        <f t="shared" si="7"/>
        <v/>
      </c>
      <c r="Y60" s="1">
        <f t="shared" si="8"/>
        <v>3</v>
      </c>
      <c r="Z60" s="1" t="str">
        <f t="shared" si="9"/>
        <v xml:space="preserve"> </v>
      </c>
      <c r="AA60" s="1">
        <f t="shared" si="8"/>
        <v>13</v>
      </c>
      <c r="AB60" s="1" t="str">
        <f t="shared" si="10"/>
        <v xml:space="preserve"> </v>
      </c>
      <c r="AC60" s="1" t="str">
        <f t="shared" si="20"/>
        <v xml:space="preserve"> </v>
      </c>
      <c r="AD60" s="1" t="str">
        <f t="shared" si="12"/>
        <v xml:space="preserve"> </v>
      </c>
      <c r="AE60" s="1" t="str">
        <f t="shared" si="13"/>
        <v xml:space="preserve"> </v>
      </c>
      <c r="AF60" s="1" t="str">
        <f t="shared" si="13"/>
        <v xml:space="preserve"> </v>
      </c>
      <c r="AG60" s="38">
        <f t="shared" si="14"/>
        <v>3.3320658379921602</v>
      </c>
      <c r="AH60" s="38" t="str">
        <f t="shared" si="15"/>
        <v xml:space="preserve"> </v>
      </c>
      <c r="AI60" s="1">
        <f t="shared" si="16"/>
        <v>81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537</v>
      </c>
      <c r="AP60" t="s">
        <v>1034</v>
      </c>
      <c r="AQ60" s="22">
        <v>-142.6702830081596</v>
      </c>
      <c r="AR60" s="21">
        <v>-105.23639043182497</v>
      </c>
      <c r="AS60">
        <v>5.9264490195013231</v>
      </c>
      <c r="AT60">
        <v>142.6702830081596</v>
      </c>
      <c r="AU60">
        <v>105.23639043182497</v>
      </c>
      <c r="AV60" t="s">
        <v>1184</v>
      </c>
    </row>
    <row r="61" spans="1:48" x14ac:dyDescent="0.25">
      <c r="A61" s="14">
        <v>6.3999999999999965E-10</v>
      </c>
      <c r="B61" t="s">
        <v>234</v>
      </c>
      <c r="C61" s="4">
        <v>29</v>
      </c>
      <c r="D61" s="4">
        <v>0</v>
      </c>
      <c r="E61" s="4">
        <v>9</v>
      </c>
      <c r="F61" s="4">
        <v>38</v>
      </c>
      <c r="G61" s="4">
        <v>295</v>
      </c>
      <c r="H61" s="4">
        <v>260.82</v>
      </c>
      <c r="I61" s="34">
        <v>106224.39639882</v>
      </c>
      <c r="J61" s="35">
        <v>11.476722696471002</v>
      </c>
      <c r="K61" s="35">
        <v>9.986598767086571</v>
      </c>
      <c r="L61" s="35">
        <v>9.7030101452891468</v>
      </c>
      <c r="M61" s="35">
        <v>8.4128560271177317</v>
      </c>
      <c r="N61" s="4">
        <v>22.725999999999999</v>
      </c>
      <c r="O61" s="4">
        <v>2.4023437500000044</v>
      </c>
      <c r="P61" s="35">
        <v>3.7489456330036042</v>
      </c>
      <c r="Q61" s="36">
        <f t="shared" si="0"/>
        <v>76.315789474324205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>
        <f t="shared" si="13"/>
        <v>64</v>
      </c>
      <c r="AF61" s="1" t="str">
        <f t="shared" si="13"/>
        <v xml:space="preserve"> </v>
      </c>
      <c r="AG61" s="38">
        <f t="shared" si="14"/>
        <v>3.7489456336436042</v>
      </c>
      <c r="AH61" s="38" t="str">
        <f t="shared" si="15"/>
        <v xml:space="preserve"> </v>
      </c>
      <c r="AI61" s="1">
        <f t="shared" si="16"/>
        <v>60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234</v>
      </c>
      <c r="AP61" t="s">
        <v>1097</v>
      </c>
      <c r="AQ61" s="22">
        <v>27.412050107270048</v>
      </c>
      <c r="AR61" s="21">
        <v>8.7832652275151801</v>
      </c>
      <c r="AS61">
        <v>13.104823249750797</v>
      </c>
      <c r="AT61">
        <v>-27.412050107270048</v>
      </c>
      <c r="AU61">
        <v>-8.7832652275151801</v>
      </c>
      <c r="AV61" t="s">
        <v>1185</v>
      </c>
    </row>
    <row r="62" spans="1:48" x14ac:dyDescent="0.25">
      <c r="A62" s="14">
        <v>6.4999999999999962E-10</v>
      </c>
      <c r="B62" t="s">
        <v>292</v>
      </c>
      <c r="C62" s="4">
        <v>9</v>
      </c>
      <c r="D62" s="4">
        <v>0</v>
      </c>
      <c r="E62" s="4">
        <v>3</v>
      </c>
      <c r="F62" s="4">
        <v>12</v>
      </c>
      <c r="G62" s="4">
        <v>110</v>
      </c>
      <c r="H62" s="4">
        <v>96.57</v>
      </c>
      <c r="I62" s="34">
        <v>8373.6086493599996</v>
      </c>
      <c r="J62" s="35">
        <v>14.60305458944503</v>
      </c>
      <c r="K62" s="35">
        <v>13.236019736842104</v>
      </c>
      <c r="L62" s="35">
        <v>9.8029906772400235</v>
      </c>
      <c r="M62" s="35">
        <v>9.1821869580631965</v>
      </c>
      <c r="N62" s="4">
        <v>6.0389999999999997</v>
      </c>
      <c r="O62" s="4">
        <v>12.48120300751879</v>
      </c>
      <c r="P62" s="35">
        <v>2.1404162783473133</v>
      </c>
      <c r="Q62" s="36">
        <f t="shared" si="0"/>
        <v>75.000000000650004</v>
      </c>
      <c r="R62" s="36" t="str">
        <f t="shared" si="1"/>
        <v xml:space="preserve"> </v>
      </c>
      <c r="S62" s="37" t="str">
        <f t="shared" si="2"/>
        <v/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 t="str">
        <f t="shared" si="20"/>
        <v xml:space="preserve"> </v>
      </c>
      <c r="AD62" s="1" t="str">
        <f t="shared" si="12"/>
        <v xml:space="preserve"> </v>
      </c>
      <c r="AE62" s="1">
        <f t="shared" si="13"/>
        <v>73</v>
      </c>
      <c r="AF62" s="1" t="str">
        <f t="shared" si="13"/>
        <v xml:space="preserve"> </v>
      </c>
      <c r="AG62" s="38">
        <f t="shared" si="14"/>
        <v>2.1404162789973133</v>
      </c>
      <c r="AH62" s="38" t="str">
        <f t="shared" si="15"/>
        <v xml:space="preserve"> </v>
      </c>
      <c r="AI62" s="1">
        <f t="shared" si="16"/>
        <v>189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292</v>
      </c>
      <c r="AP62" t="s">
        <v>1022</v>
      </c>
      <c r="AQ62" s="22">
        <v>7.6386331835499366</v>
      </c>
      <c r="AR62" s="21">
        <v>7.8433612669073671</v>
      </c>
      <c r="AS62">
        <v>13.907010458734614</v>
      </c>
      <c r="AT62">
        <v>-7.6386331835499366</v>
      </c>
      <c r="AU62">
        <v>-7.8433612669073671</v>
      </c>
      <c r="AV62" t="s">
        <v>1186</v>
      </c>
    </row>
    <row r="63" spans="1:48" x14ac:dyDescent="0.25">
      <c r="A63" s="14">
        <v>6.5999999999999958E-10</v>
      </c>
      <c r="B63" t="s">
        <v>254</v>
      </c>
      <c r="C63" s="4">
        <v>8</v>
      </c>
      <c r="D63" s="4">
        <v>1</v>
      </c>
      <c r="E63" s="4">
        <v>6</v>
      </c>
      <c r="F63" s="4">
        <v>15</v>
      </c>
      <c r="G63" s="4">
        <v>101</v>
      </c>
      <c r="H63" s="4">
        <v>92.61</v>
      </c>
      <c r="I63" s="34">
        <v>16725.254312339999</v>
      </c>
      <c r="J63" s="35">
        <v>25.83984375</v>
      </c>
      <c r="K63" s="35">
        <v>23.856259659969087</v>
      </c>
      <c r="L63" s="35">
        <v>13.416964934629569</v>
      </c>
      <c r="M63" s="35">
        <v>12.515468559795103</v>
      </c>
      <c r="N63" s="4">
        <v>3.3050000000000002</v>
      </c>
      <c r="O63" s="4">
        <v>0.28985507246378445</v>
      </c>
      <c r="P63" s="35">
        <v>2.1228808983911023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>
        <f t="shared" si="4"/>
        <v>0.6343178562097016</v>
      </c>
      <c r="V63" s="37" t="str">
        <f t="shared" si="5"/>
        <v/>
      </c>
      <c r="W63" s="37">
        <f t="shared" si="6"/>
        <v>0.2613114008625661</v>
      </c>
      <c r="X63" s="37" t="str">
        <f t="shared" si="7"/>
        <v/>
      </c>
      <c r="Y63" s="1">
        <f t="shared" si="8"/>
        <v>34</v>
      </c>
      <c r="Z63" s="1" t="str">
        <f t="shared" si="9"/>
        <v xml:space="preserve"> </v>
      </c>
      <c r="AA63" s="1">
        <f t="shared" si="8"/>
        <v>97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>
        <f t="shared" si="14"/>
        <v>2.1228808990511023</v>
      </c>
      <c r="AH63" s="38" t="str">
        <f t="shared" si="15"/>
        <v xml:space="preserve"> </v>
      </c>
      <c r="AI63" s="1">
        <f t="shared" si="16"/>
        <v>191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254</v>
      </c>
      <c r="AP63" t="s">
        <v>1030</v>
      </c>
      <c r="AQ63" s="22">
        <v>-63.43178562097016</v>
      </c>
      <c r="AR63" s="21">
        <v>-26.131140086256611</v>
      </c>
      <c r="AS63">
        <v>9.0594968145988553</v>
      </c>
      <c r="AT63">
        <v>63.43178562097016</v>
      </c>
      <c r="AU63">
        <v>26.131140086256611</v>
      </c>
      <c r="AV63" t="s">
        <v>1187</v>
      </c>
    </row>
    <row r="64" spans="1:48" x14ac:dyDescent="0.25">
      <c r="A64" s="14">
        <v>6.6999999999999955E-10</v>
      </c>
      <c r="B64" t="s">
        <v>232</v>
      </c>
      <c r="C64" s="4">
        <v>12</v>
      </c>
      <c r="D64" s="4">
        <v>2</v>
      </c>
      <c r="E64" s="4">
        <v>17</v>
      </c>
      <c r="F64" s="4">
        <v>31</v>
      </c>
      <c r="G64" s="4">
        <v>113</v>
      </c>
      <c r="H64" s="4">
        <v>100.48</v>
      </c>
      <c r="I64" s="34">
        <v>85106.559999999998</v>
      </c>
      <c r="J64" s="35">
        <v>12.353085812638309</v>
      </c>
      <c r="K64" s="35">
        <v>11.216789461933468</v>
      </c>
      <c r="L64" s="35" t="s">
        <v>1019</v>
      </c>
      <c r="M64" s="35" t="s">
        <v>1019</v>
      </c>
      <c r="N64" s="4">
        <v>8.1340000000000003</v>
      </c>
      <c r="O64" s="4">
        <v>7.8940797630527593</v>
      </c>
      <c r="P64" s="35">
        <v>1.6052945859872612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 xml:space="preserve"> </v>
      </c>
      <c r="X64" s="37" t="str">
        <f t="shared" si="7"/>
        <v xml:space="preserve"> </v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232</v>
      </c>
      <c r="AP64" t="s">
        <v>1026</v>
      </c>
      <c r="AQ64" s="22">
        <v>21.86923064159194</v>
      </c>
      <c r="AR64" s="21" t="e">
        <v>#VALUE!</v>
      </c>
      <c r="AS64">
        <v>12.460191082802542</v>
      </c>
      <c r="AT64">
        <v>-21.86923064159194</v>
      </c>
      <c r="AU64" t="e">
        <v>#VALUE!</v>
      </c>
      <c r="AV64" t="s">
        <v>1188</v>
      </c>
    </row>
    <row r="65" spans="1:48" x14ac:dyDescent="0.25">
      <c r="A65" s="14">
        <v>6.7999999999999951E-10</v>
      </c>
      <c r="B65" t="s">
        <v>291</v>
      </c>
      <c r="C65" s="4">
        <v>11</v>
      </c>
      <c r="D65" s="4">
        <v>1</v>
      </c>
      <c r="E65" s="4">
        <v>12</v>
      </c>
      <c r="F65" s="4">
        <v>24</v>
      </c>
      <c r="G65" s="4">
        <v>940</v>
      </c>
      <c r="H65" s="4">
        <v>844.32</v>
      </c>
      <c r="I65" s="34">
        <v>21281.191139999999</v>
      </c>
      <c r="J65" s="35">
        <v>14.212227309453272</v>
      </c>
      <c r="K65" s="35">
        <v>13.359705058624346</v>
      </c>
      <c r="L65" s="35">
        <v>10.330699745767928</v>
      </c>
      <c r="M65" s="35">
        <v>10.165039596273292</v>
      </c>
      <c r="N65" s="4">
        <v>59.408000000000001</v>
      </c>
      <c r="O65" s="4">
        <v>18.087367178276267</v>
      </c>
      <c r="P65" s="35">
        <v>0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/>
      </c>
      <c r="X65" s="37" t="str">
        <f t="shared" si="7"/>
        <v/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291</v>
      </c>
      <c r="AP65" t="s">
        <v>1028</v>
      </c>
      <c r="AQ65" s="22">
        <v>10.110536684841032</v>
      </c>
      <c r="AR65" s="21">
        <v>2.8824370361607787</v>
      </c>
      <c r="AS65">
        <v>11.332196323668754</v>
      </c>
      <c r="AT65">
        <v>-10.110536684841032</v>
      </c>
      <c r="AU65">
        <v>-2.8824370361607787</v>
      </c>
      <c r="AV65" t="s">
        <v>1189</v>
      </c>
    </row>
    <row r="66" spans="1:48" x14ac:dyDescent="0.25">
      <c r="A66" s="14">
        <v>6.8999999999999948E-10</v>
      </c>
      <c r="B66" t="s">
        <v>235</v>
      </c>
      <c r="C66" s="4">
        <v>21</v>
      </c>
      <c r="D66" s="4">
        <v>0</v>
      </c>
      <c r="E66" s="4">
        <v>7</v>
      </c>
      <c r="F66" s="4">
        <v>28</v>
      </c>
      <c r="G66" s="4">
        <v>426.6300048828125</v>
      </c>
      <c r="H66" s="4">
        <v>364.73</v>
      </c>
      <c r="I66" s="34">
        <v>207124.83063536999</v>
      </c>
      <c r="J66" s="35">
        <v>19.800760043431051</v>
      </c>
      <c r="K66" s="35">
        <v>16.975239690961558</v>
      </c>
      <c r="L66" s="35">
        <v>13.035922805498496</v>
      </c>
      <c r="M66" s="35">
        <v>11.948821086530916</v>
      </c>
      <c r="N66" s="4">
        <v>15.194000000000001</v>
      </c>
      <c r="O66" s="4">
        <v>50.555555555555564</v>
      </c>
      <c r="P66" s="35">
        <v>2.1413100101444904</v>
      </c>
      <c r="Q66" s="36">
        <f t="shared" si="0"/>
        <v>75.000000000689994</v>
      </c>
      <c r="R66" s="36" t="str">
        <f t="shared" si="1"/>
        <v xml:space="preserve"> </v>
      </c>
      <c r="S66" s="37">
        <f t="shared" si="2"/>
        <v>0.16971459746792478</v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>
        <f t="shared" si="6"/>
        <v>0.22549012652640887</v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>
        <f t="shared" si="8"/>
        <v>107</v>
      </c>
      <c r="AB66" s="1" t="str">
        <f t="shared" si="10"/>
        <v xml:space="preserve"> </v>
      </c>
      <c r="AC66" s="1">
        <f t="shared" si="20"/>
        <v>138</v>
      </c>
      <c r="AD66" s="1" t="str">
        <f t="shared" si="12"/>
        <v xml:space="preserve"> </v>
      </c>
      <c r="AE66" s="1">
        <f t="shared" si="13"/>
        <v>72</v>
      </c>
      <c r="AF66" s="1" t="str">
        <f t="shared" si="13"/>
        <v xml:space="preserve"> </v>
      </c>
      <c r="AG66" s="38">
        <f t="shared" si="14"/>
        <v>2.1413100108344905</v>
      </c>
      <c r="AH66" s="38" t="str">
        <f t="shared" si="15"/>
        <v xml:space="preserve"> </v>
      </c>
      <c r="AI66" s="1">
        <f t="shared" si="16"/>
        <v>188</v>
      </c>
      <c r="AJ66" s="1" t="str">
        <f t="shared" si="16"/>
        <v xml:space="preserve"> </v>
      </c>
      <c r="AK66" s="25">
        <f t="shared" si="17"/>
        <v>50.555555556245565</v>
      </c>
      <c r="AL66" s="25" t="str">
        <f t="shared" si="18"/>
        <v xml:space="preserve"> </v>
      </c>
      <c r="AM66" s="1">
        <f t="shared" si="19"/>
        <v>23</v>
      </c>
      <c r="AN66" s="1" t="str">
        <f t="shared" si="19"/>
        <v xml:space="preserve"> </v>
      </c>
      <c r="AO66" t="s">
        <v>235</v>
      </c>
      <c r="AP66" t="s">
        <v>1024</v>
      </c>
      <c r="AQ66" s="22">
        <v>-25.235802579119504</v>
      </c>
      <c r="AR66" s="21">
        <v>-22.549012652640887</v>
      </c>
      <c r="AS66">
        <v>16.971459677792478</v>
      </c>
      <c r="AT66">
        <v>25.235802579119504</v>
      </c>
      <c r="AU66">
        <v>22.549012652640887</v>
      </c>
      <c r="AV66" t="s">
        <v>1190</v>
      </c>
    </row>
    <row r="67" spans="1:48" x14ac:dyDescent="0.25">
      <c r="A67" s="14">
        <v>6.9999999999999944E-10</v>
      </c>
      <c r="B67" t="s">
        <v>255</v>
      </c>
      <c r="C67" s="4">
        <v>22</v>
      </c>
      <c r="D67" s="4">
        <v>0</v>
      </c>
      <c r="E67" s="4">
        <v>11</v>
      </c>
      <c r="F67" s="4">
        <v>33</v>
      </c>
      <c r="G67" s="4">
        <v>33</v>
      </c>
      <c r="H67" s="4">
        <v>29.3</v>
      </c>
      <c r="I67" s="34">
        <v>283310.09064100002</v>
      </c>
      <c r="J67" s="35">
        <v>10.223307745987439</v>
      </c>
      <c r="K67" s="35">
        <v>9.2225369845766441</v>
      </c>
      <c r="L67" s="35" t="s">
        <v>1019</v>
      </c>
      <c r="M67" s="35" t="s">
        <v>1019</v>
      </c>
      <c r="N67" s="4">
        <v>2.8660000000000001</v>
      </c>
      <c r="O67" s="4">
        <v>10.000000000000009</v>
      </c>
      <c r="P67" s="35">
        <v>2.3447098976109215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/>
      </c>
      <c r="V67" s="37" t="str">
        <f t="shared" si="5"/>
        <v/>
      </c>
      <c r="W67" s="37" t="str">
        <f t="shared" si="6"/>
        <v xml:space="preserve"> </v>
      </c>
      <c r="X67" s="37" t="str">
        <f t="shared" si="7"/>
        <v xml:space="preserve"> </v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>
        <f t="shared" si="14"/>
        <v>2.3447098983109216</v>
      </c>
      <c r="AH67" s="38" t="str">
        <f t="shared" si="15"/>
        <v xml:space="preserve"> </v>
      </c>
      <c r="AI67" s="1">
        <f t="shared" si="16"/>
        <v>169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255</v>
      </c>
      <c r="AP67" t="s">
        <v>1026</v>
      </c>
      <c r="AQ67" s="22">
        <v>35.339646166419925</v>
      </c>
      <c r="AR67" s="21" t="e">
        <v>#VALUE!</v>
      </c>
      <c r="AS67">
        <v>12.627986348122855</v>
      </c>
      <c r="AT67">
        <v>-35.339646166419925</v>
      </c>
      <c r="AU67" t="e">
        <v>#VALUE!</v>
      </c>
      <c r="AV67" t="s">
        <v>1191</v>
      </c>
    </row>
    <row r="68" spans="1:48" x14ac:dyDescent="0.25">
      <c r="A68" s="14">
        <v>7.0999999999999941E-10</v>
      </c>
      <c r="B68" t="s">
        <v>295</v>
      </c>
      <c r="C68" s="4">
        <v>14</v>
      </c>
      <c r="D68" s="4">
        <v>1</v>
      </c>
      <c r="E68" s="4">
        <v>4</v>
      </c>
      <c r="F68" s="4">
        <v>19</v>
      </c>
      <c r="G68" s="4">
        <v>76</v>
      </c>
      <c r="H68" s="4">
        <v>70.63</v>
      </c>
      <c r="I68" s="34">
        <v>37585.118688739996</v>
      </c>
      <c r="J68" s="35">
        <v>21.586185819070902</v>
      </c>
      <c r="K68" s="35">
        <v>19.012113055181697</v>
      </c>
      <c r="L68" s="35">
        <v>13.296012183447916</v>
      </c>
      <c r="M68" s="35">
        <v>11.858130987295919</v>
      </c>
      <c r="N68" s="4">
        <v>3.0009999999999999</v>
      </c>
      <c r="O68" s="4">
        <v>14.218749999999995</v>
      </c>
      <c r="P68" s="35">
        <v>1.1567322667421776</v>
      </c>
      <c r="Q68" s="36">
        <f t="shared" si="0"/>
        <v>73.684210527025797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 t="str">
        <f t="shared" si="5"/>
        <v/>
      </c>
      <c r="W68" s="37">
        <f t="shared" si="6"/>
        <v>0.24994079023829952</v>
      </c>
      <c r="X68" s="37" t="str">
        <f t="shared" si="7"/>
        <v/>
      </c>
      <c r="Y68" s="1" t="str">
        <f t="shared" si="8"/>
        <v xml:space="preserve"> </v>
      </c>
      <c r="Z68" s="1" t="str">
        <f t="shared" si="9"/>
        <v xml:space="preserve"> </v>
      </c>
      <c r="AA68" s="1">
        <f t="shared" si="8"/>
        <v>100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>
        <f t="shared" si="13"/>
        <v>82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295</v>
      </c>
      <c r="AP68" t="s">
        <v>1047</v>
      </c>
      <c r="AQ68" s="22">
        <v>-36.528259508412141</v>
      </c>
      <c r="AR68" s="21">
        <v>-24.994079023829951</v>
      </c>
      <c r="AS68">
        <v>7.6030015574118703</v>
      </c>
      <c r="AT68">
        <v>36.528259508412141</v>
      </c>
      <c r="AU68">
        <v>24.994079023829951</v>
      </c>
      <c r="AV68" t="s">
        <v>1192</v>
      </c>
    </row>
    <row r="69" spans="1:48" x14ac:dyDescent="0.25">
      <c r="A69" s="14">
        <v>7.1999999999999937E-10</v>
      </c>
      <c r="B69" t="s">
        <v>434</v>
      </c>
      <c r="C69" s="4">
        <v>11</v>
      </c>
      <c r="D69" s="4">
        <v>1</v>
      </c>
      <c r="E69" s="4">
        <v>15</v>
      </c>
      <c r="F69" s="4">
        <v>27</v>
      </c>
      <c r="G69" s="4">
        <v>53</v>
      </c>
      <c r="H69" s="4">
        <v>49.29</v>
      </c>
      <c r="I69" s="34">
        <v>37624.338539999997</v>
      </c>
      <c r="J69" s="35">
        <v>11.286924662239523</v>
      </c>
      <c r="K69" s="35">
        <v>10.622844827586208</v>
      </c>
      <c r="L69" s="35" t="s">
        <v>1019</v>
      </c>
      <c r="M69" s="35" t="s">
        <v>1019</v>
      </c>
      <c r="N69" s="4">
        <v>4.367</v>
      </c>
      <c r="O69" s="4">
        <v>7.1134020618556653</v>
      </c>
      <c r="P69" s="35">
        <v>3.4712923513897342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 xml:space="preserve"> </v>
      </c>
      <c r="X69" s="37" t="str">
        <f t="shared" si="7"/>
        <v xml:space="preserve"> </v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>
        <f t="shared" si="14"/>
        <v>3.4712923521097343</v>
      </c>
      <c r="AH69" s="38" t="str">
        <f t="shared" si="15"/>
        <v xml:space="preserve"> </v>
      </c>
      <c r="AI69" s="1">
        <f t="shared" si="16"/>
        <v>74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434</v>
      </c>
      <c r="AP69" t="s">
        <v>1026</v>
      </c>
      <c r="AQ69" s="22">
        <v>28.612484287209728</v>
      </c>
      <c r="AR69" s="21" t="e">
        <v>#VALUE!</v>
      </c>
      <c r="AS69">
        <v>7.5268817204301008</v>
      </c>
      <c r="AT69">
        <v>-28.612484287209728</v>
      </c>
      <c r="AU69" t="e">
        <v>#VALUE!</v>
      </c>
      <c r="AV69" t="s">
        <v>1193</v>
      </c>
    </row>
    <row r="70" spans="1:48" x14ac:dyDescent="0.25">
      <c r="A70" s="14">
        <v>7.2999999999999934E-10</v>
      </c>
      <c r="B70" t="s">
        <v>298</v>
      </c>
      <c r="C70" s="4">
        <v>5</v>
      </c>
      <c r="D70" s="4">
        <v>2</v>
      </c>
      <c r="E70" s="4">
        <v>18</v>
      </c>
      <c r="F70" s="4">
        <v>25</v>
      </c>
      <c r="G70" s="4">
        <v>70</v>
      </c>
      <c r="H70" s="4">
        <v>58.71</v>
      </c>
      <c r="I70" s="34">
        <v>15798.95311599</v>
      </c>
      <c r="J70" s="35">
        <v>11.273041474654377</v>
      </c>
      <c r="K70" s="35">
        <v>10.66872614937307</v>
      </c>
      <c r="L70" s="35">
        <v>5.9527619226789579</v>
      </c>
      <c r="M70" s="35">
        <v>5.8287243010004754</v>
      </c>
      <c r="N70" s="4">
        <v>5.2080000000000002</v>
      </c>
      <c r="O70" s="4">
        <v>5.8677685950413183</v>
      </c>
      <c r="P70" s="35">
        <v>3.0659172202350535</v>
      </c>
      <c r="Q70" s="36" t="str">
        <f t="shared" si="0"/>
        <v xml:space="preserve"> </v>
      </c>
      <c r="R70" s="36" t="str">
        <f t="shared" si="1"/>
        <v xml:space="preserve"> </v>
      </c>
      <c r="S70" s="37">
        <f t="shared" si="2"/>
        <v>0.19230114193252085</v>
      </c>
      <c r="T70" s="37" t="str">
        <f t="shared" si="3"/>
        <v/>
      </c>
      <c r="U70" s="37" t="str">
        <f t="shared" si="4"/>
        <v/>
      </c>
      <c r="V70" s="37" t="str">
        <f t="shared" si="5"/>
        <v/>
      </c>
      <c r="W70" s="37" t="str">
        <f t="shared" si="6"/>
        <v/>
      </c>
      <c r="X70" s="37">
        <f t="shared" si="7"/>
        <v>-0.44038860381035672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>
        <f t="shared" si="10"/>
        <v>26</v>
      </c>
      <c r="AC70" s="1">
        <f t="shared" si="20"/>
        <v>109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>
        <f t="shared" si="14"/>
        <v>3.0659172209650536</v>
      </c>
      <c r="AH70" s="38" t="str">
        <f t="shared" si="15"/>
        <v xml:space="preserve"> </v>
      </c>
      <c r="AI70" s="1">
        <f t="shared" si="16"/>
        <v>115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298</v>
      </c>
      <c r="AP70" t="s">
        <v>1028</v>
      </c>
      <c r="AQ70" s="22">
        <v>28.700292640816784</v>
      </c>
      <c r="AR70" s="21">
        <v>44.038860381035668</v>
      </c>
      <c r="AS70">
        <v>19.230114120252082</v>
      </c>
      <c r="AT70">
        <v>-28.700292640816784</v>
      </c>
      <c r="AU70">
        <v>-44.038860381035668</v>
      </c>
      <c r="AV70" t="s">
        <v>1194</v>
      </c>
    </row>
    <row r="71" spans="1:48" x14ac:dyDescent="0.25">
      <c r="A71" s="14">
        <v>7.3999999999999931E-10</v>
      </c>
      <c r="B71" t="s">
        <v>296</v>
      </c>
      <c r="C71" s="4">
        <v>14</v>
      </c>
      <c r="D71" s="4">
        <v>0</v>
      </c>
      <c r="E71" s="4">
        <v>8</v>
      </c>
      <c r="F71" s="4">
        <v>22</v>
      </c>
      <c r="G71" s="4">
        <v>260</v>
      </c>
      <c r="H71" s="4">
        <v>242.08</v>
      </c>
      <c r="I71" s="34">
        <v>65228.982281920005</v>
      </c>
      <c r="J71" s="35">
        <v>19.911169600263204</v>
      </c>
      <c r="K71" s="35">
        <v>17.699787965197046</v>
      </c>
      <c r="L71" s="35">
        <v>15.289995750366048</v>
      </c>
      <c r="M71" s="35">
        <v>13.63625806207796</v>
      </c>
      <c r="N71" s="4">
        <v>12.157999999999999</v>
      </c>
      <c r="O71" s="4">
        <v>4.3548387096774235</v>
      </c>
      <c r="P71" s="35">
        <v>1.4073859881031063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>
        <f t="shared" si="6"/>
        <v>0.43739258863981934</v>
      </c>
      <c r="X71" s="37" t="str">
        <f t="shared" si="7"/>
        <v/>
      </c>
      <c r="Y71" s="1" t="str">
        <f t="shared" si="8"/>
        <v xml:space="preserve"> </v>
      </c>
      <c r="Z71" s="1" t="str">
        <f t="shared" si="9"/>
        <v xml:space="preserve"> </v>
      </c>
      <c r="AA71" s="1">
        <f t="shared" si="8"/>
        <v>66</v>
      </c>
      <c r="AB71" s="1" t="str">
        <f t="shared" si="10"/>
        <v xml:space="preserve"> 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296</v>
      </c>
      <c r="AP71" t="s">
        <v>1047</v>
      </c>
      <c r="AQ71" s="22">
        <v>-25.934120695795372</v>
      </c>
      <c r="AR71" s="21">
        <v>-43.739258863981931</v>
      </c>
      <c r="AS71">
        <v>7.402511566424308</v>
      </c>
      <c r="AT71">
        <v>25.934120695795372</v>
      </c>
      <c r="AU71">
        <v>43.739258863981931</v>
      </c>
      <c r="AV71" t="s">
        <v>1195</v>
      </c>
    </row>
    <row r="72" spans="1:48" x14ac:dyDescent="0.25">
      <c r="A72" s="14">
        <v>7.4999999999999927E-10</v>
      </c>
      <c r="B72" t="s">
        <v>341</v>
      </c>
      <c r="C72" s="4">
        <v>0</v>
      </c>
      <c r="D72" s="4">
        <v>8</v>
      </c>
      <c r="E72" s="4">
        <v>6</v>
      </c>
      <c r="F72" s="4">
        <v>14</v>
      </c>
      <c r="G72" s="4">
        <v>28</v>
      </c>
      <c r="H72" s="4">
        <v>31.54</v>
      </c>
      <c r="I72" s="34">
        <v>16156.66453538</v>
      </c>
      <c r="J72" s="35">
        <v>12.286716010907673</v>
      </c>
      <c r="K72" s="35">
        <v>11.987837324211325</v>
      </c>
      <c r="L72" s="35">
        <v>6.0880757860790107</v>
      </c>
      <c r="M72" s="35">
        <v>6.2427606922398589</v>
      </c>
      <c r="N72" s="4">
        <v>2.5670000000000002</v>
      </c>
      <c r="O72" s="4">
        <v>-25.181907872702521</v>
      </c>
      <c r="P72" s="35">
        <v>3.1769181991122384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>
        <f t="shared" ref="X72:X135" si="28">IF(ISERROR((IF(((L72/$L$6-1))&lt;($X$5/100),((L72/$L$6-1)),"")))=TRUE," ",((IF(((L72/$L$6-1))&lt;($X$5/100),((L72/$L$6-1)),""))))</f>
        <v>-0.42766792372862417</v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>
        <f t="shared" ref="AB72:AB135" si="31">IF(ISERROR((RANK(X72,X$7:X$391,1)))=TRUE," ",((RANK(X72,X$7:X$391,1))))</f>
        <v>31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>
        <f t="shared" ref="AG72:AG135" si="35">IF(ISERROR((IF((AND(P72&gt;$AG$6,P72&lt;$AG$5))=TRUE,P72+A72," ")))=TRUE," ",((IF((AND(P72&gt;$AG$6,P72&lt;$AG$5))=TRUE,P72+A72," "))))</f>
        <v>3.1769181998622384</v>
      </c>
      <c r="AH72" s="38" t="str">
        <f t="shared" ref="AH72:AH135" si="36">IF(ISERROR(((IF(P72&lt;$AH$5,P72+A72," "))))=TRUE," ",((IF(P72&lt;$AH$5,P72+A72," "))))</f>
        <v xml:space="preserve"> </v>
      </c>
      <c r="AI72" s="1">
        <f t="shared" ref="AI72:AJ105" si="37">IF(ISERROR((RANK(AG72,AG$7:AG$391,0)))=TRUE," ",((RANK(AG72,AG$7:AG$391,0))))</f>
        <v>96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341</v>
      </c>
      <c r="AP72" t="s">
        <v>1026</v>
      </c>
      <c r="AQ72" s="22">
        <v>22.289006214273087</v>
      </c>
      <c r="AR72" s="21">
        <v>42.766792372862419</v>
      </c>
      <c r="AS72">
        <v>-11.223842739378565</v>
      </c>
      <c r="AT72">
        <v>-22.289006214273087</v>
      </c>
      <c r="AU72">
        <v>-42.766792372862419</v>
      </c>
      <c r="AV72" t="s">
        <v>1196</v>
      </c>
    </row>
    <row r="73" spans="1:48" x14ac:dyDescent="0.25">
      <c r="A73" s="14">
        <v>7.5999999999999924E-10</v>
      </c>
      <c r="B73" t="s">
        <v>303</v>
      </c>
      <c r="C73" s="4">
        <v>2</v>
      </c>
      <c r="D73" s="4">
        <v>3</v>
      </c>
      <c r="E73" s="4">
        <v>15</v>
      </c>
      <c r="F73" s="4">
        <v>20</v>
      </c>
      <c r="G73" s="4">
        <v>51</v>
      </c>
      <c r="H73" s="4">
        <v>45.91</v>
      </c>
      <c r="I73" s="34">
        <v>22002.009533780001</v>
      </c>
      <c r="J73" s="35">
        <v>27.133569739952719</v>
      </c>
      <c r="K73" s="35">
        <v>25.156164383561642</v>
      </c>
      <c r="L73" s="35">
        <v>20.785158950288032</v>
      </c>
      <c r="M73" s="35">
        <v>19.653024006455521</v>
      </c>
      <c r="N73" s="4">
        <v>1.6919999999999999</v>
      </c>
      <c r="O73" s="4">
        <v>2.0454545454545343</v>
      </c>
      <c r="P73" s="35">
        <v>1.4332389457634502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>
        <f t="shared" si="25"/>
        <v>0.71614340851871283</v>
      </c>
      <c r="V73" s="37" t="str">
        <f t="shared" si="26"/>
        <v/>
      </c>
      <c r="W73" s="37">
        <f t="shared" si="27"/>
        <v>0.95398572482463728</v>
      </c>
      <c r="X73" s="37" t="str">
        <f t="shared" si="28"/>
        <v/>
      </c>
      <c r="Y73" s="1">
        <f t="shared" si="29"/>
        <v>26</v>
      </c>
      <c r="Z73" s="1" t="str">
        <f t="shared" si="30"/>
        <v xml:space="preserve"> </v>
      </c>
      <c r="AA73" s="1">
        <f t="shared" si="29"/>
        <v>18</v>
      </c>
      <c r="AB73" s="1" t="str">
        <f t="shared" si="31"/>
        <v xml:space="preserve"> 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 t="str">
        <f t="shared" si="35"/>
        <v xml:space="preserve"> </v>
      </c>
      <c r="AH73" s="38" t="str">
        <f t="shared" si="36"/>
        <v xml:space="preserve"> </v>
      </c>
      <c r="AI73" s="1" t="str">
        <f t="shared" si="37"/>
        <v xml:space="preserve"> 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303</v>
      </c>
      <c r="AP73" t="s">
        <v>1020</v>
      </c>
      <c r="AQ73" s="22">
        <v>-71.614340851871276</v>
      </c>
      <c r="AR73" s="21">
        <v>-95.398572482463734</v>
      </c>
      <c r="AS73">
        <v>11.086909170115455</v>
      </c>
      <c r="AT73">
        <v>71.614340851871276</v>
      </c>
      <c r="AU73">
        <v>95.398572482463734</v>
      </c>
      <c r="AV73" t="s">
        <v>1197</v>
      </c>
    </row>
    <row r="74" spans="1:48" x14ac:dyDescent="0.25">
      <c r="A74" s="14">
        <v>7.699999999999992E-10</v>
      </c>
      <c r="B74" t="s">
        <v>256</v>
      </c>
      <c r="C74" s="4">
        <v>3</v>
      </c>
      <c r="D74" s="4">
        <v>2</v>
      </c>
      <c r="E74" s="4">
        <v>10</v>
      </c>
      <c r="F74" s="4">
        <v>15</v>
      </c>
      <c r="G74" s="4">
        <v>39</v>
      </c>
      <c r="H74" s="4">
        <v>36.43</v>
      </c>
      <c r="I74" s="34">
        <v>4320.6428817599999</v>
      </c>
      <c r="J74" s="35">
        <v>4.1289810721976652</v>
      </c>
      <c r="K74" s="35">
        <v>3.7075106859352736</v>
      </c>
      <c r="L74" s="35" t="s">
        <v>1019</v>
      </c>
      <c r="M74" s="35" t="s">
        <v>1019</v>
      </c>
      <c r="N74" s="4">
        <v>7.8369999999999997</v>
      </c>
      <c r="O74" s="4">
        <v>-79.118357487922708</v>
      </c>
      <c r="P74" s="35">
        <v>4.9409827065605282E-2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 t="str">
        <f t="shared" si="24"/>
        <v/>
      </c>
      <c r="U74" s="37" t="str">
        <f t="shared" si="25"/>
        <v/>
      </c>
      <c r="V74" s="37">
        <f t="shared" si="26"/>
        <v>-0.73885029803074864</v>
      </c>
      <c r="W74" s="37" t="str">
        <f t="shared" si="27"/>
        <v xml:space="preserve"> </v>
      </c>
      <c r="X74" s="37" t="str">
        <f t="shared" si="28"/>
        <v xml:space="preserve"> </v>
      </c>
      <c r="Y74" s="1" t="str">
        <f t="shared" si="29"/>
        <v xml:space="preserve"> </v>
      </c>
      <c r="Z74" s="1">
        <f t="shared" si="30"/>
        <v>2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>
        <f t="shared" si="39"/>
        <v>-79.118357487152707</v>
      </c>
      <c r="AM74" s="1" t="str">
        <f t="shared" si="40"/>
        <v xml:space="preserve"> </v>
      </c>
      <c r="AN74" s="1">
        <f t="shared" si="40"/>
        <v>6</v>
      </c>
      <c r="AO74" t="s">
        <v>256</v>
      </c>
      <c r="AP74" t="s">
        <v>1026</v>
      </c>
      <c r="AQ74" s="22">
        <v>73.885029803074858</v>
      </c>
      <c r="AR74" s="21" t="e">
        <v>#VALUE!</v>
      </c>
      <c r="AS74">
        <v>7.0546253088114241</v>
      </c>
      <c r="AT74">
        <v>-73.885029803074858</v>
      </c>
      <c r="AU74" t="e">
        <v>#VALUE!</v>
      </c>
      <c r="AV74" t="s">
        <v>1198</v>
      </c>
    </row>
    <row r="75" spans="1:48" x14ac:dyDescent="0.25">
      <c r="A75" s="14">
        <v>7.7999999999999917E-10</v>
      </c>
      <c r="B75" t="s">
        <v>257</v>
      </c>
      <c r="C75" s="4">
        <v>22</v>
      </c>
      <c r="D75" s="4">
        <v>0</v>
      </c>
      <c r="E75" s="4">
        <v>6</v>
      </c>
      <c r="F75" s="4">
        <v>28</v>
      </c>
      <c r="G75" s="4">
        <v>33.5</v>
      </c>
      <c r="H75" s="4">
        <v>24.12</v>
      </c>
      <c r="I75" s="34">
        <v>24962.721275160002</v>
      </c>
      <c r="J75" s="35">
        <v>19.00709219858156</v>
      </c>
      <c r="K75" s="35">
        <v>12.362890825217837</v>
      </c>
      <c r="L75" s="35">
        <v>8.0309603695047418</v>
      </c>
      <c r="M75" s="35">
        <v>6.4451723895515034</v>
      </c>
      <c r="N75" s="4">
        <v>0.623</v>
      </c>
      <c r="O75" s="4">
        <v>73.333333333333357</v>
      </c>
      <c r="P75" s="35">
        <v>2.9187396351575452</v>
      </c>
      <c r="Q75" s="36">
        <f t="shared" si="21"/>
        <v>78.571428572208575</v>
      </c>
      <c r="R75" s="36" t="str">
        <f t="shared" si="22"/>
        <v xml:space="preserve"> </v>
      </c>
      <c r="S75" s="37">
        <f t="shared" si="23"/>
        <v>0.38888888966888885</v>
      </c>
      <c r="T75" s="37" t="str">
        <f t="shared" si="24"/>
        <v/>
      </c>
      <c r="U75" s="37" t="str">
        <f t="shared" si="25"/>
        <v/>
      </c>
      <c r="V75" s="37" t="str">
        <f t="shared" si="26"/>
        <v/>
      </c>
      <c r="W75" s="37" t="str">
        <f t="shared" si="27"/>
        <v/>
      </c>
      <c r="X75" s="37">
        <f t="shared" si="28"/>
        <v>-0.24501987422005245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>
        <f t="shared" si="31"/>
        <v>79</v>
      </c>
      <c r="AC75" s="1">
        <f t="shared" si="32"/>
        <v>13</v>
      </c>
      <c r="AD75" s="1" t="str">
        <f t="shared" si="33"/>
        <v xml:space="preserve"> </v>
      </c>
      <c r="AE75" s="1">
        <f t="shared" si="34"/>
        <v>52</v>
      </c>
      <c r="AF75" s="1" t="str">
        <f t="shared" si="34"/>
        <v xml:space="preserve"> </v>
      </c>
      <c r="AG75" s="38">
        <f t="shared" si="35"/>
        <v>2.9187396359375453</v>
      </c>
      <c r="AH75" s="38" t="str">
        <f t="shared" si="36"/>
        <v xml:space="preserve"> </v>
      </c>
      <c r="AI75" s="1">
        <f t="shared" si="37"/>
        <v>129</v>
      </c>
      <c r="AJ75" s="1" t="str">
        <f t="shared" si="37"/>
        <v xml:space="preserve"> </v>
      </c>
      <c r="AK75" s="25">
        <f t="shared" si="38"/>
        <v>73.333333334113362</v>
      </c>
      <c r="AL75" s="25" t="str">
        <f t="shared" si="39"/>
        <v xml:space="preserve"> </v>
      </c>
      <c r="AM75" s="1">
        <f t="shared" si="40"/>
        <v>9</v>
      </c>
      <c r="AN75" s="1" t="str">
        <f t="shared" si="40"/>
        <v xml:space="preserve"> </v>
      </c>
      <c r="AO75" t="s">
        <v>257</v>
      </c>
      <c r="AP75" t="s">
        <v>1079</v>
      </c>
      <c r="AQ75" s="22">
        <v>-20.21601397944195</v>
      </c>
      <c r="AR75" s="21">
        <v>24.501987422005243</v>
      </c>
      <c r="AS75">
        <v>38.888888888888886</v>
      </c>
      <c r="AT75">
        <v>20.21601397944195</v>
      </c>
      <c r="AU75">
        <v>-24.501987422005243</v>
      </c>
      <c r="AV75" t="s">
        <v>1199</v>
      </c>
    </row>
    <row r="76" spans="1:48" x14ac:dyDescent="0.25">
      <c r="A76" s="14">
        <v>7.8999999999999913E-10</v>
      </c>
      <c r="B76" t="s">
        <v>497</v>
      </c>
      <c r="C76" s="4">
        <v>22</v>
      </c>
      <c r="D76" s="4">
        <v>0</v>
      </c>
      <c r="E76" s="4">
        <v>9</v>
      </c>
      <c r="F76" s="4">
        <v>31</v>
      </c>
      <c r="G76" s="4">
        <v>400</v>
      </c>
      <c r="H76" s="4">
        <v>337.42</v>
      </c>
      <c r="I76" s="34">
        <v>67984.257204900001</v>
      </c>
      <c r="J76" s="35">
        <v>12.069249204134922</v>
      </c>
      <c r="K76" s="35">
        <v>11.688374670915893</v>
      </c>
      <c r="L76" s="35">
        <v>8.8185398856256665</v>
      </c>
      <c r="M76" s="35">
        <v>8.6833146056692012</v>
      </c>
      <c r="N76" s="4">
        <v>25.803000000000001</v>
      </c>
      <c r="O76" s="4">
        <v>28.079847908745254</v>
      </c>
      <c r="P76" s="35">
        <v>0</v>
      </c>
      <c r="Q76" s="36">
        <f t="shared" si="21"/>
        <v>70.967741936273868</v>
      </c>
      <c r="R76" s="36" t="str">
        <f t="shared" si="22"/>
        <v xml:space="preserve"> </v>
      </c>
      <c r="S76" s="37">
        <f t="shared" si="23"/>
        <v>0.18546618536708487</v>
      </c>
      <c r="T76" s="37" t="str">
        <f t="shared" si="24"/>
        <v/>
      </c>
      <c r="U76" s="37" t="str">
        <f t="shared" si="25"/>
        <v/>
      </c>
      <c r="V76" s="37" t="str">
        <f t="shared" si="26"/>
        <v/>
      </c>
      <c r="W76" s="37" t="str">
        <f t="shared" si="27"/>
        <v/>
      </c>
      <c r="X76" s="37">
        <f t="shared" si="28"/>
        <v>-0.17098054955839259</v>
      </c>
      <c r="Y76" s="1" t="str">
        <f t="shared" si="29"/>
        <v xml:space="preserve"> </v>
      </c>
      <c r="Z76" s="1" t="str">
        <f t="shared" si="30"/>
        <v xml:space="preserve"> </v>
      </c>
      <c r="AA76" s="1" t="str">
        <f t="shared" si="29"/>
        <v xml:space="preserve"> </v>
      </c>
      <c r="AB76" s="1">
        <f t="shared" si="31"/>
        <v>111</v>
      </c>
      <c r="AC76" s="1">
        <f t="shared" si="32"/>
        <v>116</v>
      </c>
      <c r="AD76" s="1" t="str">
        <f t="shared" si="33"/>
        <v xml:space="preserve"> </v>
      </c>
      <c r="AE76" s="1">
        <f t="shared" si="34"/>
        <v>94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497</v>
      </c>
      <c r="AP76" t="s">
        <v>1047</v>
      </c>
      <c r="AQ76" s="22">
        <v>23.664439784538438</v>
      </c>
      <c r="AR76" s="21">
        <v>17.09805495583926</v>
      </c>
      <c r="AS76">
        <v>18.546618457708487</v>
      </c>
      <c r="AT76">
        <v>-23.664439784538438</v>
      </c>
      <c r="AU76">
        <v>-17.09805495583926</v>
      </c>
      <c r="AV76" t="s">
        <v>1200</v>
      </c>
    </row>
    <row r="77" spans="1:48" x14ac:dyDescent="0.25">
      <c r="A77" s="14">
        <v>7.999999999999991E-10</v>
      </c>
      <c r="B77" t="s">
        <v>294</v>
      </c>
      <c r="C77" s="4">
        <v>4</v>
      </c>
      <c r="D77" s="4">
        <v>4</v>
      </c>
      <c r="E77" s="4">
        <v>14</v>
      </c>
      <c r="F77" s="4">
        <v>22</v>
      </c>
      <c r="G77" s="4">
        <v>52.5</v>
      </c>
      <c r="H77" s="4">
        <v>52.66</v>
      </c>
      <c r="I77" s="34">
        <v>50576.033159999999</v>
      </c>
      <c r="J77" s="35">
        <v>12.34122334192641</v>
      </c>
      <c r="K77" s="35">
        <v>11.361380798274002</v>
      </c>
      <c r="L77" s="35" t="s">
        <v>1019</v>
      </c>
      <c r="M77" s="35" t="s">
        <v>1019</v>
      </c>
      <c r="N77" s="4">
        <v>4.2670000000000003</v>
      </c>
      <c r="O77" s="4">
        <v>-13.687881429816917</v>
      </c>
      <c r="P77" s="35">
        <v>2.292062286365363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 t="str">
        <f t="shared" si="26"/>
        <v/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 t="str">
        <f t="shared" si="30"/>
        <v xml:space="preserve"> 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2.2920622871653631</v>
      </c>
      <c r="AH77" s="38" t="str">
        <f t="shared" si="36"/>
        <v xml:space="preserve"> </v>
      </c>
      <c r="AI77" s="1">
        <f t="shared" si="37"/>
        <v>176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294</v>
      </c>
      <c r="AP77" t="s">
        <v>1026</v>
      </c>
      <c r="AQ77" s="22">
        <v>21.944258369664873</v>
      </c>
      <c r="AR77" s="21" t="e">
        <v>#VALUE!</v>
      </c>
      <c r="AS77">
        <v>-0.30383592859855035</v>
      </c>
      <c r="AT77">
        <v>-21.944258369664873</v>
      </c>
      <c r="AU77" t="e">
        <v>#VALUE!</v>
      </c>
      <c r="AV77" t="s">
        <v>1201</v>
      </c>
    </row>
    <row r="78" spans="1:48" x14ac:dyDescent="0.25">
      <c r="A78" s="14">
        <v>8.0999999999999906E-10</v>
      </c>
      <c r="B78" t="s">
        <v>971</v>
      </c>
      <c r="C78" s="4">
        <v>24</v>
      </c>
      <c r="D78" s="4">
        <v>0</v>
      </c>
      <c r="E78" s="4">
        <v>14</v>
      </c>
      <c r="F78" s="4">
        <v>38</v>
      </c>
      <c r="G78" s="4">
        <v>2220</v>
      </c>
      <c r="H78" s="4">
        <v>1760.26</v>
      </c>
      <c r="I78" s="34">
        <v>81552.117052360001</v>
      </c>
      <c r="J78" s="35">
        <v>17.38700118530225</v>
      </c>
      <c r="K78" s="35">
        <v>15.279238928528027</v>
      </c>
      <c r="L78" s="35">
        <v>11.706084091074807</v>
      </c>
      <c r="M78" s="35">
        <v>10.475260562995539</v>
      </c>
      <c r="N78" s="4">
        <v>90.061000000000007</v>
      </c>
      <c r="O78" s="4">
        <v>15.474495848161339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>
        <f t="shared" si="23"/>
        <v>0.26117732688682954</v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>
        <f t="shared" si="27"/>
        <v>0.100473720805488</v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>
        <f t="shared" si="29"/>
        <v>147</v>
      </c>
      <c r="AB78" s="1" t="str">
        <f t="shared" si="31"/>
        <v xml:space="preserve"> </v>
      </c>
      <c r="AC78" s="1">
        <f t="shared" si="32"/>
        <v>43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971</v>
      </c>
      <c r="AP78" t="s">
        <v>1028</v>
      </c>
      <c r="AQ78" s="22">
        <v>-9.9692659831919883</v>
      </c>
      <c r="AR78" s="21">
        <v>-10.047372080548801</v>
      </c>
      <c r="AS78">
        <v>26.117732607682953</v>
      </c>
      <c r="AT78">
        <v>9.9692659831919883</v>
      </c>
      <c r="AU78">
        <v>10.047372080548801</v>
      </c>
      <c r="AV78" t="s">
        <v>1202</v>
      </c>
    </row>
    <row r="79" spans="1:48" x14ac:dyDescent="0.25">
      <c r="A79" s="14">
        <v>8.1999999999999903E-10</v>
      </c>
      <c r="B79" t="s">
        <v>613</v>
      </c>
      <c r="C79" s="4">
        <v>13</v>
      </c>
      <c r="D79" s="4">
        <v>0</v>
      </c>
      <c r="E79" s="4">
        <v>3</v>
      </c>
      <c r="F79" s="4">
        <v>16</v>
      </c>
      <c r="G79" s="4">
        <v>460</v>
      </c>
      <c r="H79" s="4">
        <v>419.45</v>
      </c>
      <c r="I79" s="34">
        <v>66557.878446849994</v>
      </c>
      <c r="J79" s="35">
        <v>16.030344722158524</v>
      </c>
      <c r="K79" s="35">
        <v>14.555139149142896</v>
      </c>
      <c r="L79" s="35">
        <v>11.858061834149149</v>
      </c>
      <c r="M79" s="35">
        <v>11.045762561847868</v>
      </c>
      <c r="N79" s="4">
        <v>26.166</v>
      </c>
      <c r="O79" s="4">
        <v>-11.134328358208961</v>
      </c>
      <c r="P79" s="35">
        <v>3.1622362617713677</v>
      </c>
      <c r="Q79" s="36">
        <f t="shared" si="21"/>
        <v>81.250000000819995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>
        <f t="shared" si="27"/>
        <v>0.11476095051436719</v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>
        <f t="shared" si="29"/>
        <v>139</v>
      </c>
      <c r="AB79" s="1" t="str">
        <f t="shared" si="31"/>
        <v xml:space="preserve"> </v>
      </c>
      <c r="AC79" s="1" t="str">
        <f t="shared" si="32"/>
        <v xml:space="preserve"> </v>
      </c>
      <c r="AD79" s="1" t="str">
        <f t="shared" si="33"/>
        <v xml:space="preserve"> </v>
      </c>
      <c r="AE79" s="1">
        <f t="shared" si="34"/>
        <v>40</v>
      </c>
      <c r="AF79" s="1" t="str">
        <f t="shared" si="34"/>
        <v xml:space="preserve"> </v>
      </c>
      <c r="AG79" s="38">
        <f t="shared" si="35"/>
        <v>3.1622362625913678</v>
      </c>
      <c r="AH79" s="38" t="str">
        <f t="shared" si="36"/>
        <v xml:space="preserve"> </v>
      </c>
      <c r="AI79" s="1">
        <f t="shared" si="37"/>
        <v>98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613</v>
      </c>
      <c r="AP79" t="s">
        <v>1026</v>
      </c>
      <c r="AQ79" s="22">
        <v>-1.388688237020097</v>
      </c>
      <c r="AR79" s="21">
        <v>-11.476095051436719</v>
      </c>
      <c r="AS79">
        <v>9.6674216235546506</v>
      </c>
      <c r="AT79">
        <v>1.388688237020097</v>
      </c>
      <c r="AU79">
        <v>11.476095051436719</v>
      </c>
      <c r="AV79" t="s">
        <v>1203</v>
      </c>
    </row>
    <row r="80" spans="1:48" x14ac:dyDescent="0.25">
      <c r="A80" s="14">
        <v>8.2999999999999899E-10</v>
      </c>
      <c r="B80" t="s">
        <v>293</v>
      </c>
      <c r="C80" s="4">
        <v>10</v>
      </c>
      <c r="D80" s="4">
        <v>1</v>
      </c>
      <c r="E80" s="4">
        <v>4</v>
      </c>
      <c r="F80" s="4">
        <v>15</v>
      </c>
      <c r="G80" s="4">
        <v>52</v>
      </c>
      <c r="H80" s="4">
        <v>50.26</v>
      </c>
      <c r="I80" s="34">
        <v>17047.819221580001</v>
      </c>
      <c r="J80" s="35">
        <v>18.80284324728769</v>
      </c>
      <c r="K80" s="35">
        <v>16.560131795716639</v>
      </c>
      <c r="L80" s="35">
        <v>11.773439606670383</v>
      </c>
      <c r="M80" s="35">
        <v>11.282031616940275</v>
      </c>
      <c r="N80" s="4">
        <v>2.2040000000000002</v>
      </c>
      <c r="O80" s="4">
        <v>-7.4999999999999885</v>
      </c>
      <c r="P80" s="35">
        <v>0.84361321130123357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>
        <f t="shared" si="27"/>
        <v>0.10680572511090314</v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>
        <f t="shared" si="29"/>
        <v>145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293</v>
      </c>
      <c r="AP80" t="s">
        <v>1022</v>
      </c>
      <c r="AQ80" s="22">
        <v>-18.924180671774682</v>
      </c>
      <c r="AR80" s="21">
        <v>-10.680572511090315</v>
      </c>
      <c r="AS80">
        <v>3.461997612415435</v>
      </c>
      <c r="AT80">
        <v>18.924180671774682</v>
      </c>
      <c r="AU80">
        <v>10.680572511090315</v>
      </c>
      <c r="AV80" t="s">
        <v>1204</v>
      </c>
    </row>
    <row r="81" spans="1:48" x14ac:dyDescent="0.25">
      <c r="A81" s="14">
        <v>8.3999999999999896E-10</v>
      </c>
      <c r="B81" t="s">
        <v>301</v>
      </c>
      <c r="C81" s="4">
        <v>7</v>
      </c>
      <c r="D81" s="4">
        <v>0</v>
      </c>
      <c r="E81" s="4">
        <v>8</v>
      </c>
      <c r="F81" s="4">
        <v>15</v>
      </c>
      <c r="G81" s="4">
        <v>60</v>
      </c>
      <c r="H81" s="4">
        <v>50.12</v>
      </c>
      <c r="I81" s="34">
        <v>81819.126604039993</v>
      </c>
      <c r="J81" s="35">
        <v>12.103356677131128</v>
      </c>
      <c r="K81" s="35">
        <v>11.288288288288287</v>
      </c>
      <c r="L81" s="35">
        <v>9.5443417194011424</v>
      </c>
      <c r="M81" s="35">
        <v>10.134786560766516</v>
      </c>
      <c r="N81" s="4">
        <v>3.86</v>
      </c>
      <c r="O81" s="4">
        <v>23.52941176470587</v>
      </c>
      <c r="P81" s="35">
        <v>3.2881085395051879</v>
      </c>
      <c r="Q81" s="36" t="str">
        <f t="shared" si="21"/>
        <v xml:space="preserve"> </v>
      </c>
      <c r="R81" s="36" t="str">
        <f t="shared" si="22"/>
        <v xml:space="preserve"> </v>
      </c>
      <c r="S81" s="37">
        <f t="shared" si="23"/>
        <v>0.19712689629091776</v>
      </c>
      <c r="T81" s="37" t="str">
        <f t="shared" si="24"/>
        <v/>
      </c>
      <c r="U81" s="37" t="str">
        <f t="shared" si="25"/>
        <v/>
      </c>
      <c r="V81" s="37" t="str">
        <f t="shared" si="26"/>
        <v/>
      </c>
      <c r="W81" s="37" t="str">
        <f t="shared" si="27"/>
        <v/>
      </c>
      <c r="X81" s="37">
        <f t="shared" si="28"/>
        <v>-0.10274886436220254</v>
      </c>
      <c r="Y81" s="1" t="str">
        <f t="shared" si="29"/>
        <v xml:space="preserve"> </v>
      </c>
      <c r="Z81" s="1" t="str">
        <f t="shared" si="30"/>
        <v xml:space="preserve"> </v>
      </c>
      <c r="AA81" s="1" t="str">
        <f t="shared" si="29"/>
        <v xml:space="preserve"> </v>
      </c>
      <c r="AB81" s="1">
        <f t="shared" si="31"/>
        <v>131</v>
      </c>
      <c r="AC81" s="1">
        <f t="shared" si="32"/>
        <v>104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>
        <f t="shared" si="35"/>
        <v>3.288108540345188</v>
      </c>
      <c r="AH81" s="38" t="str">
        <f t="shared" si="36"/>
        <v xml:space="preserve"> </v>
      </c>
      <c r="AI81" s="1">
        <f t="shared" si="37"/>
        <v>86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301</v>
      </c>
      <c r="AP81" t="s">
        <v>1047</v>
      </c>
      <c r="AQ81" s="22">
        <v>23.44871691605983</v>
      </c>
      <c r="AR81" s="21">
        <v>10.274886436220253</v>
      </c>
      <c r="AS81">
        <v>19.712689545091777</v>
      </c>
      <c r="AT81">
        <v>-23.44871691605983</v>
      </c>
      <c r="AU81">
        <v>-10.274886436220253</v>
      </c>
      <c r="AV81" t="s">
        <v>1205</v>
      </c>
    </row>
    <row r="82" spans="1:48" x14ac:dyDescent="0.25">
      <c r="A82" s="14">
        <v>8.4999999999999893E-10</v>
      </c>
      <c r="B82" t="s">
        <v>972</v>
      </c>
      <c r="C82" s="4">
        <v>2</v>
      </c>
      <c r="D82" s="4">
        <v>0</v>
      </c>
      <c r="E82" s="4">
        <v>6</v>
      </c>
      <c r="F82" s="4">
        <v>8</v>
      </c>
      <c r="G82" s="4">
        <v>110</v>
      </c>
      <c r="H82" s="4">
        <v>101.31</v>
      </c>
      <c r="I82" s="34">
        <v>11827.994472030001</v>
      </c>
      <c r="J82" s="35">
        <v>21.79647160068847</v>
      </c>
      <c r="K82" s="35">
        <v>19.794841735052753</v>
      </c>
      <c r="L82" s="35">
        <v>13.564592010199744</v>
      </c>
      <c r="M82" s="35">
        <v>13.189043388429752</v>
      </c>
      <c r="N82" s="4">
        <v>4.6479999999999997</v>
      </c>
      <c r="O82" s="4">
        <v>-7.7215189873417787</v>
      </c>
      <c r="P82" s="35">
        <v>1.8714835652946404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>
        <f t="shared" si="27"/>
        <v>0.27518962998516483</v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>
        <f t="shared" si="29"/>
        <v>95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972</v>
      </c>
      <c r="AP82" t="s">
        <v>1097</v>
      </c>
      <c r="AQ82" s="22">
        <v>-37.858274546930339</v>
      </c>
      <c r="AR82" s="21">
        <v>-27.518962998516482</v>
      </c>
      <c r="AS82">
        <v>8.5776330076004381</v>
      </c>
      <c r="AT82">
        <v>37.858274546930339</v>
      </c>
      <c r="AU82">
        <v>27.518962998516482</v>
      </c>
      <c r="AV82" t="s">
        <v>1206</v>
      </c>
    </row>
    <row r="83" spans="1:48" x14ac:dyDescent="0.25">
      <c r="A83" s="14">
        <v>8.5999999999999889E-10</v>
      </c>
      <c r="B83" t="s">
        <v>297</v>
      </c>
      <c r="C83" s="4">
        <v>3</v>
      </c>
      <c r="D83" s="4">
        <v>0</v>
      </c>
      <c r="E83" s="4">
        <v>2</v>
      </c>
      <c r="F83" s="4">
        <v>5</v>
      </c>
      <c r="G83" s="4">
        <v>238</v>
      </c>
      <c r="H83" s="4">
        <v>204.48</v>
      </c>
      <c r="I83" s="34">
        <v>503375.05473407992</v>
      </c>
      <c r="J83" s="35">
        <v>18.994890849976773</v>
      </c>
      <c r="K83" s="35">
        <v>18.792390405293631</v>
      </c>
      <c r="L83" s="35" t="s">
        <v>1019</v>
      </c>
      <c r="M83" s="35" t="s">
        <v>1019</v>
      </c>
      <c r="N83" s="4">
        <v>10.121</v>
      </c>
      <c r="O83" s="4" t="s">
        <v>140</v>
      </c>
      <c r="P83" s="35">
        <v>0</v>
      </c>
      <c r="Q83" s="36" t="str">
        <f t="shared" si="21"/>
        <v xml:space="preserve"> </v>
      </c>
      <c r="R83" s="36" t="str">
        <f t="shared" si="22"/>
        <v xml:space="preserve"> </v>
      </c>
      <c r="S83" s="37">
        <f t="shared" si="23"/>
        <v>0.16392801337956189</v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 xml:space="preserve"> </v>
      </c>
      <c r="X83" s="37" t="str">
        <f t="shared" si="28"/>
        <v xml:space="preserve"> 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 t="str">
        <f t="shared" si="31"/>
        <v xml:space="preserve"> </v>
      </c>
      <c r="AC83" s="1">
        <f t="shared" si="32"/>
        <v>147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 t="str">
        <f t="shared" si="39"/>
        <v xml:space="preserve"> </v>
      </c>
      <c r="AM83" s="1" t="str">
        <f t="shared" si="40"/>
        <v xml:space="preserve"> </v>
      </c>
      <c r="AN83" s="1" t="str">
        <f t="shared" si="40"/>
        <v xml:space="preserve"> </v>
      </c>
      <c r="AO83" t="s">
        <v>297</v>
      </c>
      <c r="AP83" t="s">
        <v>1026</v>
      </c>
      <c r="AQ83" s="22">
        <v>-20.138842917234424</v>
      </c>
      <c r="AR83" s="21" t="e">
        <v>#VALUE!</v>
      </c>
      <c r="AS83">
        <v>16.39280125195619</v>
      </c>
      <c r="AT83">
        <v>20.138842917234424</v>
      </c>
      <c r="AU83" t="e">
        <v>#VALUE!</v>
      </c>
      <c r="AV83" t="s">
        <v>1207</v>
      </c>
    </row>
    <row r="84" spans="1:48" x14ac:dyDescent="0.25">
      <c r="A84" s="14">
        <v>8.6999999999999886E-10</v>
      </c>
      <c r="B84" t="s">
        <v>300</v>
      </c>
      <c r="C84" s="4">
        <v>23</v>
      </c>
      <c r="D84" s="4">
        <v>1</v>
      </c>
      <c r="E84" s="4">
        <v>2</v>
      </c>
      <c r="F84" s="4">
        <v>26</v>
      </c>
      <c r="G84" s="4">
        <v>42</v>
      </c>
      <c r="H84" s="4">
        <v>37.69</v>
      </c>
      <c r="I84" s="34">
        <v>52155.451435889991</v>
      </c>
      <c r="J84" s="35">
        <v>24.098465473145779</v>
      </c>
      <c r="K84" s="35">
        <v>21.126681614349774</v>
      </c>
      <c r="L84" s="35">
        <v>18.178337882560772</v>
      </c>
      <c r="M84" s="35">
        <v>16.366492633417735</v>
      </c>
      <c r="N84" s="4">
        <v>1.377</v>
      </c>
      <c r="O84" s="4">
        <v>3.8235294117646932</v>
      </c>
      <c r="P84" s="35">
        <v>0</v>
      </c>
      <c r="Q84" s="36">
        <f t="shared" si="21"/>
        <v>88.46153846240847</v>
      </c>
      <c r="R84" s="36" t="str">
        <f t="shared" si="22"/>
        <v xml:space="preserve"> </v>
      </c>
      <c r="S84" s="37" t="str">
        <f t="shared" si="23"/>
        <v/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>
        <f t="shared" si="27"/>
        <v>0.70892187105792859</v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>
        <f t="shared" si="29"/>
        <v>42</v>
      </c>
      <c r="AB84" s="1" t="str">
        <f t="shared" si="31"/>
        <v xml:space="preserve"> </v>
      </c>
      <c r="AC84" s="1" t="str">
        <f t="shared" si="32"/>
        <v xml:space="preserve"> </v>
      </c>
      <c r="AD84" s="1" t="str">
        <f t="shared" si="33"/>
        <v xml:space="preserve"> </v>
      </c>
      <c r="AE84" s="1">
        <f t="shared" si="34"/>
        <v>18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300</v>
      </c>
      <c r="AP84" t="s">
        <v>1047</v>
      </c>
      <c r="AQ84" s="22">
        <v>-52.417920212908101</v>
      </c>
      <c r="AR84" s="21">
        <v>-70.892187105792857</v>
      </c>
      <c r="AS84">
        <v>11.435394003714517</v>
      </c>
      <c r="AT84">
        <v>52.417920212908101</v>
      </c>
      <c r="AU84">
        <v>70.892187105792857</v>
      </c>
      <c r="AV84" t="s">
        <v>1208</v>
      </c>
    </row>
    <row r="85" spans="1:48" x14ac:dyDescent="0.25">
      <c r="A85" s="14">
        <v>8.7999999999999882E-10</v>
      </c>
      <c r="B85" t="s">
        <v>532</v>
      </c>
      <c r="C85" s="4">
        <v>14</v>
      </c>
      <c r="D85" s="4">
        <v>0</v>
      </c>
      <c r="E85" s="4">
        <v>7</v>
      </c>
      <c r="F85" s="4">
        <v>21</v>
      </c>
      <c r="G85" s="4">
        <v>44.5</v>
      </c>
      <c r="H85" s="4">
        <v>40.619999999999997</v>
      </c>
      <c r="I85" s="34">
        <v>8460.0377239199988</v>
      </c>
      <c r="J85" s="35">
        <v>8.8496732026143796</v>
      </c>
      <c r="K85" s="35">
        <v>8.0997008973080753</v>
      </c>
      <c r="L85" s="35">
        <v>5.6681224862166824</v>
      </c>
      <c r="M85" s="35">
        <v>5.4010269870119423</v>
      </c>
      <c r="N85" s="4">
        <v>4.3600000000000003</v>
      </c>
      <c r="O85" s="4">
        <v>1.0280373831775607</v>
      </c>
      <c r="P85" s="35">
        <v>1.7306745445593308</v>
      </c>
      <c r="Q85" s="36" t="str">
        <f t="shared" si="21"/>
        <v xml:space="preserve"> </v>
      </c>
      <c r="R85" s="36" t="str">
        <f t="shared" si="22"/>
        <v xml:space="preserve"> </v>
      </c>
      <c r="S85" s="37" t="str">
        <f t="shared" si="23"/>
        <v/>
      </c>
      <c r="T85" s="37" t="str">
        <f t="shared" si="24"/>
        <v/>
      </c>
      <c r="U85" s="37" t="str">
        <f t="shared" si="25"/>
        <v/>
      </c>
      <c r="V85" s="37" t="str">
        <f t="shared" si="26"/>
        <v/>
      </c>
      <c r="W85" s="37" t="str">
        <f t="shared" si="27"/>
        <v/>
      </c>
      <c r="X85" s="37">
        <f t="shared" si="28"/>
        <v>-0.4671471865519965</v>
      </c>
      <c r="Y85" s="1" t="str">
        <f t="shared" si="29"/>
        <v xml:space="preserve"> </v>
      </c>
      <c r="Z85" s="1" t="str">
        <f t="shared" si="30"/>
        <v xml:space="preserve"> </v>
      </c>
      <c r="AA85" s="1" t="str">
        <f t="shared" si="29"/>
        <v xml:space="preserve"> </v>
      </c>
      <c r="AB85" s="1">
        <f t="shared" si="31"/>
        <v>19</v>
      </c>
      <c r="AC85" s="1" t="str">
        <f t="shared" si="32"/>
        <v xml:space="preserve"> 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 t="str">
        <f t="shared" si="35"/>
        <v xml:space="preserve"> </v>
      </c>
      <c r="AH85" s="38" t="str">
        <f t="shared" si="36"/>
        <v xml:space="preserve"> </v>
      </c>
      <c r="AI85" s="1" t="str">
        <f t="shared" si="37"/>
        <v xml:space="preserve"> 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532</v>
      </c>
      <c r="AP85" t="s">
        <v>1028</v>
      </c>
      <c r="AQ85" s="22">
        <v>44.0276068362326</v>
      </c>
      <c r="AR85" s="21">
        <v>46.714718655199647</v>
      </c>
      <c r="AS85">
        <v>9.5519448547513708</v>
      </c>
      <c r="AT85">
        <v>-44.0276068362326</v>
      </c>
      <c r="AU85">
        <v>-46.714718655199647</v>
      </c>
      <c r="AV85" t="s">
        <v>1209</v>
      </c>
    </row>
    <row r="86" spans="1:48" x14ac:dyDescent="0.25">
      <c r="A86" s="14">
        <v>8.8999999999999879E-10</v>
      </c>
      <c r="B86" t="s">
        <v>571</v>
      </c>
      <c r="C86" s="4">
        <v>13</v>
      </c>
      <c r="D86" s="4">
        <v>0</v>
      </c>
      <c r="E86" s="4">
        <v>11</v>
      </c>
      <c r="F86" s="4">
        <v>24</v>
      </c>
      <c r="G86" s="4">
        <v>136.5</v>
      </c>
      <c r="H86" s="4">
        <v>121.52</v>
      </c>
      <c r="I86" s="34">
        <v>18767.609559999997</v>
      </c>
      <c r="J86" s="35" t="s">
        <v>1019</v>
      </c>
      <c r="K86" s="35">
        <v>35.172214182344426</v>
      </c>
      <c r="L86" s="35">
        <v>18.792484944706334</v>
      </c>
      <c r="M86" s="35">
        <v>17.513162262757195</v>
      </c>
      <c r="N86" s="4">
        <v>3.17</v>
      </c>
      <c r="O86" s="4">
        <v>0.27025346679771695</v>
      </c>
      <c r="P86" s="35">
        <v>3.1607965766951946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 xml:space="preserve"> </v>
      </c>
      <c r="V86" s="37" t="str">
        <f t="shared" si="26"/>
        <v xml:space="preserve"> </v>
      </c>
      <c r="W86" s="37">
        <f t="shared" si="27"/>
        <v>0.76665703657894024</v>
      </c>
      <c r="X86" s="37" t="str">
        <f t="shared" si="28"/>
        <v/>
      </c>
      <c r="Y86" s="1" t="str">
        <f t="shared" si="29"/>
        <v xml:space="preserve"> </v>
      </c>
      <c r="Z86" s="1" t="str">
        <f t="shared" si="30"/>
        <v xml:space="preserve"> </v>
      </c>
      <c r="AA86" s="1">
        <f t="shared" si="29"/>
        <v>39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3.1607965775851947</v>
      </c>
      <c r="AH86" s="38" t="str">
        <f t="shared" si="36"/>
        <v xml:space="preserve"> </v>
      </c>
      <c r="AI86" s="1">
        <f t="shared" si="37"/>
        <v>100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571</v>
      </c>
      <c r="AP86" t="s">
        <v>1034</v>
      </c>
      <c r="AQ86" s="22" t="e">
        <v>#VALUE!</v>
      </c>
      <c r="AR86" s="21">
        <v>-76.665703657894028</v>
      </c>
      <c r="AS86">
        <v>12.327188940092171</v>
      </c>
      <c r="AT86" t="e">
        <v>#VALUE!</v>
      </c>
      <c r="AU86">
        <v>76.665703657894028</v>
      </c>
      <c r="AV86" t="s">
        <v>1210</v>
      </c>
    </row>
    <row r="87" spans="1:48" x14ac:dyDescent="0.25">
      <c r="A87" s="14">
        <v>8.9999999999999875E-10</v>
      </c>
      <c r="B87" t="s">
        <v>271</v>
      </c>
      <c r="C87" s="4">
        <v>24</v>
      </c>
      <c r="D87" s="4">
        <v>1</v>
      </c>
      <c r="E87" s="4">
        <v>5</v>
      </c>
      <c r="F87" s="4">
        <v>30</v>
      </c>
      <c r="G87" s="4">
        <v>76</v>
      </c>
      <c r="H87" s="4">
        <v>63.12</v>
      </c>
      <c r="I87" s="34">
        <v>154147.67563655999</v>
      </c>
      <c r="J87" s="35">
        <v>8.4081523911016376</v>
      </c>
      <c r="K87" s="35">
        <v>7.383319686513043</v>
      </c>
      <c r="L87" s="35">
        <v>15.013593678809647</v>
      </c>
      <c r="M87" s="35">
        <v>14.219242171555194</v>
      </c>
      <c r="N87" s="4">
        <v>7.5070000000000006</v>
      </c>
      <c r="O87" s="4">
        <v>10.178571428571431</v>
      </c>
      <c r="P87" s="35">
        <v>3.086185044359949</v>
      </c>
      <c r="Q87" s="36">
        <f t="shared" si="21"/>
        <v>80.000000000900002</v>
      </c>
      <c r="R87" s="36" t="str">
        <f t="shared" si="22"/>
        <v xml:space="preserve"> </v>
      </c>
      <c r="S87" s="37">
        <f t="shared" si="23"/>
        <v>0.20405576769340952</v>
      </c>
      <c r="T87" s="37" t="str">
        <f t="shared" si="24"/>
        <v/>
      </c>
      <c r="U87" s="37" t="str">
        <f t="shared" si="25"/>
        <v/>
      </c>
      <c r="V87" s="37" t="str">
        <f t="shared" si="26"/>
        <v/>
      </c>
      <c r="W87" s="37">
        <f t="shared" si="27"/>
        <v>0.41140838984562733</v>
      </c>
      <c r="X87" s="37" t="str">
        <f t="shared" si="28"/>
        <v/>
      </c>
      <c r="Y87" s="1" t="str">
        <f t="shared" si="29"/>
        <v xml:space="preserve"> </v>
      </c>
      <c r="Z87" s="1" t="str">
        <f t="shared" si="30"/>
        <v xml:space="preserve"> </v>
      </c>
      <c r="AA87" s="1">
        <f t="shared" si="29"/>
        <v>70</v>
      </c>
      <c r="AB87" s="1" t="str">
        <f t="shared" si="31"/>
        <v xml:space="preserve"> </v>
      </c>
      <c r="AC87" s="1">
        <f t="shared" si="32"/>
        <v>94</v>
      </c>
      <c r="AD87" s="1" t="str">
        <f t="shared" si="33"/>
        <v xml:space="preserve"> </v>
      </c>
      <c r="AE87" s="1">
        <f t="shared" si="34"/>
        <v>47</v>
      </c>
      <c r="AF87" s="1" t="str">
        <f t="shared" si="34"/>
        <v xml:space="preserve"> </v>
      </c>
      <c r="AG87" s="38">
        <f t="shared" si="35"/>
        <v>3.0861850452599491</v>
      </c>
      <c r="AH87" s="38" t="str">
        <f t="shared" si="36"/>
        <v xml:space="preserve"> </v>
      </c>
      <c r="AI87" s="1">
        <f t="shared" si="37"/>
        <v>110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271</v>
      </c>
      <c r="AP87" t="s">
        <v>1026</v>
      </c>
      <c r="AQ87" s="22">
        <v>46.820136671648008</v>
      </c>
      <c r="AR87" s="21">
        <v>-41.140838984562734</v>
      </c>
      <c r="AS87">
        <v>20.405576679340953</v>
      </c>
      <c r="AT87">
        <v>-46.820136671648008</v>
      </c>
      <c r="AU87">
        <v>41.140838984562734</v>
      </c>
      <c r="AV87" t="s">
        <v>1211</v>
      </c>
    </row>
    <row r="88" spans="1:48" x14ac:dyDescent="0.25">
      <c r="A88" s="14">
        <v>9.0999999999999872E-10</v>
      </c>
      <c r="B88" t="s">
        <v>317</v>
      </c>
      <c r="C88" s="4">
        <v>13</v>
      </c>
      <c r="D88" s="4">
        <v>1</v>
      </c>
      <c r="E88" s="4">
        <v>1</v>
      </c>
      <c r="F88" s="4">
        <v>15</v>
      </c>
      <c r="G88" s="4">
        <v>32.5</v>
      </c>
      <c r="H88" s="4">
        <v>21.57</v>
      </c>
      <c r="I88" s="34">
        <v>10475.29763802</v>
      </c>
      <c r="J88" s="35">
        <v>10.521951219512196</v>
      </c>
      <c r="K88" s="35">
        <v>9.8268792710706165</v>
      </c>
      <c r="L88" s="35">
        <v>11.937929173321583</v>
      </c>
      <c r="M88" s="35">
        <v>9.8799845024841595</v>
      </c>
      <c r="N88" s="4">
        <v>2.0499999999999998</v>
      </c>
      <c r="O88" s="4">
        <v>-19.180327868852459</v>
      </c>
      <c r="P88" s="35">
        <v>3.8989337042188219</v>
      </c>
      <c r="Q88" s="36">
        <f t="shared" si="21"/>
        <v>86.666666667576678</v>
      </c>
      <c r="R88" s="36" t="str">
        <f t="shared" si="22"/>
        <v xml:space="preserve"> </v>
      </c>
      <c r="S88" s="37">
        <f t="shared" si="23"/>
        <v>0.50672230040003241</v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>
        <f t="shared" si="27"/>
        <v>0.12226917506034796</v>
      </c>
      <c r="X88" s="37" t="str">
        <f t="shared" si="28"/>
        <v/>
      </c>
      <c r="Y88" s="1" t="str">
        <f t="shared" si="29"/>
        <v xml:space="preserve"> </v>
      </c>
      <c r="Z88" s="1" t="str">
        <f t="shared" si="30"/>
        <v xml:space="preserve"> </v>
      </c>
      <c r="AA88" s="1">
        <f t="shared" si="29"/>
        <v>133</v>
      </c>
      <c r="AB88" s="1" t="str">
        <f t="shared" si="31"/>
        <v xml:space="preserve"> </v>
      </c>
      <c r="AC88" s="1">
        <f t="shared" si="32"/>
        <v>4</v>
      </c>
      <c r="AD88" s="1" t="str">
        <f t="shared" si="33"/>
        <v xml:space="preserve"> </v>
      </c>
      <c r="AE88" s="1">
        <f t="shared" si="34"/>
        <v>24</v>
      </c>
      <c r="AF88" s="1" t="str">
        <f t="shared" si="34"/>
        <v xml:space="preserve"> </v>
      </c>
      <c r="AG88" s="38">
        <f t="shared" si="35"/>
        <v>3.898933705128822</v>
      </c>
      <c r="AH88" s="38" t="str">
        <f t="shared" si="36"/>
        <v xml:space="preserve"> </v>
      </c>
      <c r="AI88" s="1">
        <f t="shared" si="37"/>
        <v>53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317</v>
      </c>
      <c r="AP88" t="s">
        <v>1020</v>
      </c>
      <c r="AQ88" s="22">
        <v>33.450786596895632</v>
      </c>
      <c r="AR88" s="21">
        <v>-12.226917506034795</v>
      </c>
      <c r="AS88">
        <v>50.672229949003246</v>
      </c>
      <c r="AT88">
        <v>-33.450786596895632</v>
      </c>
      <c r="AU88">
        <v>12.226917506034795</v>
      </c>
      <c r="AV88" t="s">
        <v>1212</v>
      </c>
    </row>
    <row r="89" spans="1:48" x14ac:dyDescent="0.25">
      <c r="A89" s="14">
        <v>9.1999999999999868E-10</v>
      </c>
      <c r="B89" t="s">
        <v>481</v>
      </c>
      <c r="C89" s="4">
        <v>3</v>
      </c>
      <c r="D89" s="4">
        <v>2</v>
      </c>
      <c r="E89" s="4">
        <v>13</v>
      </c>
      <c r="F89" s="4">
        <v>18</v>
      </c>
      <c r="G89" s="4">
        <v>55</v>
      </c>
      <c r="H89" s="4">
        <v>49.05</v>
      </c>
      <c r="I89" s="34">
        <v>14614.022040299998</v>
      </c>
      <c r="J89" s="35">
        <v>9.7767590193342624</v>
      </c>
      <c r="K89" s="35">
        <v>9.2060810810810807</v>
      </c>
      <c r="L89" s="35">
        <v>7.8679635236184575</v>
      </c>
      <c r="M89" s="35">
        <v>7.6417168585596533</v>
      </c>
      <c r="N89" s="4">
        <v>5.0170000000000003</v>
      </c>
      <c r="O89" s="4">
        <v>-27.284768211920525</v>
      </c>
      <c r="P89" s="35">
        <v>3.9898063200815499</v>
      </c>
      <c r="Q89" s="36" t="str">
        <f t="shared" si="21"/>
        <v xml:space="preserve"> </v>
      </c>
      <c r="R89" s="36" t="str">
        <f t="shared" si="22"/>
        <v xml:space="preserve"> </v>
      </c>
      <c r="S89" s="37" t="str">
        <f t="shared" si="23"/>
        <v/>
      </c>
      <c r="T89" s="37" t="str">
        <f t="shared" si="24"/>
        <v/>
      </c>
      <c r="U89" s="37" t="str">
        <f t="shared" si="25"/>
        <v/>
      </c>
      <c r="V89" s="37" t="str">
        <f t="shared" si="26"/>
        <v/>
      </c>
      <c r="W89" s="37" t="str">
        <f t="shared" si="27"/>
        <v/>
      </c>
      <c r="X89" s="37">
        <f t="shared" si="28"/>
        <v>-0.26034299543432771</v>
      </c>
      <c r="Y89" s="1" t="str">
        <f t="shared" si="29"/>
        <v xml:space="preserve"> </v>
      </c>
      <c r="Z89" s="1" t="str">
        <f t="shared" si="30"/>
        <v xml:space="preserve"> </v>
      </c>
      <c r="AA89" s="1" t="str">
        <f t="shared" si="29"/>
        <v xml:space="preserve"> </v>
      </c>
      <c r="AB89" s="1">
        <f t="shared" si="31"/>
        <v>71</v>
      </c>
      <c r="AC89" s="1" t="str">
        <f t="shared" si="32"/>
        <v xml:space="preserve"> 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3.98980632100155</v>
      </c>
      <c r="AH89" s="38" t="str">
        <f t="shared" si="36"/>
        <v xml:space="preserve"> </v>
      </c>
      <c r="AI89" s="1">
        <f t="shared" si="37"/>
        <v>45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481</v>
      </c>
      <c r="AP89" t="s">
        <v>1047</v>
      </c>
      <c r="AQ89" s="22">
        <v>38.163976548204801</v>
      </c>
      <c r="AR89" s="21">
        <v>26.03429954343277</v>
      </c>
      <c r="AS89">
        <v>12.130479102956171</v>
      </c>
      <c r="AT89">
        <v>-38.163976548204801</v>
      </c>
      <c r="AU89">
        <v>-26.03429954343277</v>
      </c>
      <c r="AV89" t="s">
        <v>1213</v>
      </c>
    </row>
    <row r="90" spans="1:48" x14ac:dyDescent="0.25">
      <c r="A90" s="14">
        <v>9.2999999999999865E-10</v>
      </c>
      <c r="B90" t="s">
        <v>236</v>
      </c>
      <c r="C90" s="4">
        <v>19</v>
      </c>
      <c r="D90" s="4">
        <v>1</v>
      </c>
      <c r="E90" s="4">
        <v>9</v>
      </c>
      <c r="F90" s="4">
        <v>29</v>
      </c>
      <c r="G90" s="4">
        <v>160</v>
      </c>
      <c r="H90" s="4">
        <v>136.6</v>
      </c>
      <c r="I90" s="34">
        <v>80608.576722600003</v>
      </c>
      <c r="J90" s="35">
        <v>10.740682497247995</v>
      </c>
      <c r="K90" s="35">
        <v>9.9708029197080279</v>
      </c>
      <c r="L90" s="35">
        <v>6.4501664829339864</v>
      </c>
      <c r="M90" s="35">
        <v>6.4860973402590441</v>
      </c>
      <c r="N90" s="4">
        <v>11.637</v>
      </c>
      <c r="O90" s="4">
        <v>38.24074074074074</v>
      </c>
      <c r="P90" s="35">
        <v>2.5717423133235728</v>
      </c>
      <c r="Q90" s="36" t="str">
        <f t="shared" si="21"/>
        <v xml:space="preserve"> </v>
      </c>
      <c r="R90" s="36" t="str">
        <f t="shared" si="22"/>
        <v xml:space="preserve"> </v>
      </c>
      <c r="S90" s="37">
        <f t="shared" si="23"/>
        <v>0.17130307560057104</v>
      </c>
      <c r="T90" s="37" t="str">
        <f t="shared" si="24"/>
        <v/>
      </c>
      <c r="U90" s="37" t="str">
        <f t="shared" si="25"/>
        <v/>
      </c>
      <c r="V90" s="37" t="str">
        <f t="shared" si="26"/>
        <v/>
      </c>
      <c r="W90" s="37" t="str">
        <f t="shared" si="27"/>
        <v/>
      </c>
      <c r="X90" s="37">
        <f t="shared" si="28"/>
        <v>-0.39362824886067604</v>
      </c>
      <c r="Y90" s="1" t="str">
        <f t="shared" si="29"/>
        <v xml:space="preserve"> </v>
      </c>
      <c r="Z90" s="1" t="str">
        <f t="shared" si="30"/>
        <v xml:space="preserve"> </v>
      </c>
      <c r="AA90" s="1" t="str">
        <f t="shared" si="29"/>
        <v xml:space="preserve"> </v>
      </c>
      <c r="AB90" s="1">
        <f t="shared" si="31"/>
        <v>37</v>
      </c>
      <c r="AC90" s="1">
        <f t="shared" si="32"/>
        <v>135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2.5717423142535729</v>
      </c>
      <c r="AH90" s="38" t="str">
        <f t="shared" si="36"/>
        <v xml:space="preserve"> </v>
      </c>
      <c r="AI90" s="1">
        <f t="shared" si="37"/>
        <v>150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236</v>
      </c>
      <c r="AP90" t="s">
        <v>1024</v>
      </c>
      <c r="AQ90" s="22">
        <v>32.067355503527736</v>
      </c>
      <c r="AR90" s="21">
        <v>39.362824886067607</v>
      </c>
      <c r="AS90">
        <v>17.130307467057104</v>
      </c>
      <c r="AT90">
        <v>-32.067355503527736</v>
      </c>
      <c r="AU90">
        <v>-39.362824886067607</v>
      </c>
      <c r="AV90" t="s">
        <v>1214</v>
      </c>
    </row>
    <row r="91" spans="1:48" x14ac:dyDescent="0.25">
      <c r="A91" s="14">
        <v>9.3999999999999862E-10</v>
      </c>
      <c r="B91" t="s">
        <v>525</v>
      </c>
      <c r="C91" s="4">
        <v>15</v>
      </c>
      <c r="D91" s="4">
        <v>2</v>
      </c>
      <c r="E91" s="4">
        <v>5</v>
      </c>
      <c r="F91" s="4">
        <v>22</v>
      </c>
      <c r="G91" s="4">
        <v>160</v>
      </c>
      <c r="H91" s="4">
        <v>133.59</v>
      </c>
      <c r="I91" s="34">
        <v>61558.989645479996</v>
      </c>
      <c r="J91" s="35">
        <v>12.08631140866733</v>
      </c>
      <c r="K91" s="35">
        <v>11.443378447832792</v>
      </c>
      <c r="L91" s="35" t="s">
        <v>1019</v>
      </c>
      <c r="M91" s="35" t="s">
        <v>1019</v>
      </c>
      <c r="N91" s="4">
        <v>9.4529999999999994</v>
      </c>
      <c r="O91" s="4">
        <v>-10.877192982456132</v>
      </c>
      <c r="P91" s="35">
        <v>2.2778651096638969</v>
      </c>
      <c r="Q91" s="36" t="str">
        <f t="shared" si="21"/>
        <v xml:space="preserve"> </v>
      </c>
      <c r="R91" s="36" t="str">
        <f t="shared" si="22"/>
        <v xml:space="preserve"> </v>
      </c>
      <c r="S91" s="37">
        <f t="shared" si="23"/>
        <v>0.19769443914645249</v>
      </c>
      <c r="T91" s="37" t="str">
        <f t="shared" si="24"/>
        <v/>
      </c>
      <c r="U91" s="37" t="str">
        <f t="shared" si="25"/>
        <v/>
      </c>
      <c r="V91" s="37" t="str">
        <f t="shared" si="26"/>
        <v/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>
        <f t="shared" si="32"/>
        <v>103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>
        <f t="shared" si="35"/>
        <v>2.277865110603897</v>
      </c>
      <c r="AH91" s="38" t="str">
        <f t="shared" si="36"/>
        <v xml:space="preserve"> </v>
      </c>
      <c r="AI91" s="1">
        <f t="shared" si="37"/>
        <v>178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525</v>
      </c>
      <c r="AP91" t="s">
        <v>1026</v>
      </c>
      <c r="AQ91" s="22">
        <v>23.556524791694812</v>
      </c>
      <c r="AR91" s="21" t="e">
        <v>#VALUE!</v>
      </c>
      <c r="AS91">
        <v>19.76944382064525</v>
      </c>
      <c r="AT91">
        <v>-23.556524791694812</v>
      </c>
      <c r="AU91" t="e">
        <v>#VALUE!</v>
      </c>
      <c r="AV91" t="s">
        <v>1215</v>
      </c>
    </row>
    <row r="92" spans="1:48" x14ac:dyDescent="0.25">
      <c r="A92" s="14">
        <v>9.4999999999999858E-10</v>
      </c>
      <c r="B92" t="s">
        <v>973</v>
      </c>
      <c r="C92" s="4">
        <v>8</v>
      </c>
      <c r="D92" s="4">
        <v>0</v>
      </c>
      <c r="E92" s="4">
        <v>7</v>
      </c>
      <c r="F92" s="4">
        <v>15</v>
      </c>
      <c r="G92" s="4">
        <v>115</v>
      </c>
      <c r="H92" s="4">
        <v>95.09</v>
      </c>
      <c r="I92" s="34">
        <v>10669.28009735</v>
      </c>
      <c r="J92" s="35">
        <v>18.818523649317239</v>
      </c>
      <c r="K92" s="35">
        <v>17.279665636925312</v>
      </c>
      <c r="L92" s="35">
        <v>13.691684136967156</v>
      </c>
      <c r="M92" s="35">
        <v>13.149530201342282</v>
      </c>
      <c r="N92" s="4">
        <v>4.8460000000000001</v>
      </c>
      <c r="O92" s="4">
        <v>56.4367816091954</v>
      </c>
      <c r="P92" s="35">
        <v>1.377642233673362</v>
      </c>
      <c r="Q92" s="36" t="str">
        <f t="shared" si="21"/>
        <v xml:space="preserve"> </v>
      </c>
      <c r="R92" s="36" t="str">
        <f t="shared" si="22"/>
        <v xml:space="preserve"> </v>
      </c>
      <c r="S92" s="37">
        <f t="shared" si="23"/>
        <v>0.20938058776249338</v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>
        <f t="shared" si="27"/>
        <v>0.28713739531306404</v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>
        <f t="shared" si="29"/>
        <v>92</v>
      </c>
      <c r="AB92" s="1" t="str">
        <f t="shared" si="31"/>
        <v xml:space="preserve"> </v>
      </c>
      <c r="AC92" s="1">
        <f t="shared" si="32"/>
        <v>87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>
        <f t="shared" si="38"/>
        <v>56.436781610145403</v>
      </c>
      <c r="AL92" s="25" t="str">
        <f t="shared" si="39"/>
        <v xml:space="preserve"> </v>
      </c>
      <c r="AM92" s="1">
        <f t="shared" si="40"/>
        <v>19</v>
      </c>
      <c r="AN92" s="1" t="str">
        <f t="shared" si="40"/>
        <v xml:space="preserve"> </v>
      </c>
      <c r="AO92" t="s">
        <v>973</v>
      </c>
      <c r="AP92" t="s">
        <v>1026</v>
      </c>
      <c r="AQ92" s="22">
        <v>-19.023356043256712</v>
      </c>
      <c r="AR92" s="21">
        <v>-28.713739531306402</v>
      </c>
      <c r="AS92">
        <v>20.938058681249338</v>
      </c>
      <c r="AT92">
        <v>19.023356043256712</v>
      </c>
      <c r="AU92">
        <v>28.713739531306402</v>
      </c>
      <c r="AV92" t="s">
        <v>1216</v>
      </c>
    </row>
    <row r="93" spans="1:48" x14ac:dyDescent="0.25">
      <c r="A93" s="14">
        <v>9.5999999999999855E-10</v>
      </c>
      <c r="B93" t="s">
        <v>974</v>
      </c>
      <c r="C93" s="4">
        <v>6</v>
      </c>
      <c r="D93" s="4">
        <v>0</v>
      </c>
      <c r="E93" s="4">
        <v>5</v>
      </c>
      <c r="F93" s="4">
        <v>11</v>
      </c>
      <c r="G93" s="4">
        <v>51</v>
      </c>
      <c r="H93" s="4">
        <v>44.55</v>
      </c>
      <c r="I93" s="34">
        <v>15186.217454099999</v>
      </c>
      <c r="J93" s="35">
        <v>13.161004431314621</v>
      </c>
      <c r="K93" s="35">
        <v>12.276109120969963</v>
      </c>
      <c r="L93" s="35">
        <v>9.3020522922636104</v>
      </c>
      <c r="M93" s="35">
        <v>8.8790871794871791</v>
      </c>
      <c r="N93" s="4">
        <v>3.1960000000000002</v>
      </c>
      <c r="O93" s="4">
        <v>14.141414141414154</v>
      </c>
      <c r="P93" s="35">
        <v>0</v>
      </c>
      <c r="Q93" s="36" t="str">
        <f t="shared" si="21"/>
        <v xml:space="preserve"> </v>
      </c>
      <c r="R93" s="36" t="str">
        <f t="shared" si="22"/>
        <v xml:space="preserve"> </v>
      </c>
      <c r="S93" s="37" t="str">
        <f t="shared" si="23"/>
        <v/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>
        <f t="shared" si="28"/>
        <v>-0.1255261778787834</v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>
        <f t="shared" si="31"/>
        <v>126</v>
      </c>
      <c r="AC93" s="1" t="str">
        <f t="shared" si="32"/>
        <v xml:space="preserve"> 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974</v>
      </c>
      <c r="AP93" t="s">
        <v>1034</v>
      </c>
      <c r="AQ93" s="22">
        <v>16.759308779672889</v>
      </c>
      <c r="AR93" s="21">
        <v>12.55261778787834</v>
      </c>
      <c r="AS93">
        <v>14.47811447811449</v>
      </c>
      <c r="AT93">
        <v>-16.759308779672889</v>
      </c>
      <c r="AU93">
        <v>-12.55261778787834</v>
      </c>
      <c r="AV93" t="s">
        <v>1217</v>
      </c>
    </row>
    <row r="94" spans="1:48" x14ac:dyDescent="0.25">
      <c r="A94" s="14">
        <v>9.6999999999999851E-10</v>
      </c>
      <c r="B94" t="s">
        <v>514</v>
      </c>
      <c r="C94" s="4">
        <v>20</v>
      </c>
      <c r="D94" s="4">
        <v>0</v>
      </c>
      <c r="E94" s="4">
        <v>12</v>
      </c>
      <c r="F94" s="4">
        <v>32</v>
      </c>
      <c r="G94" s="4">
        <v>65</v>
      </c>
      <c r="H94" s="4">
        <v>49.24</v>
      </c>
      <c r="I94" s="34">
        <v>18423.805927879999</v>
      </c>
      <c r="J94" s="35">
        <v>8.5146117931869263</v>
      </c>
      <c r="K94" s="35">
        <v>7.3252008330853915</v>
      </c>
      <c r="L94" s="35">
        <v>8.0410627957103742</v>
      </c>
      <c r="M94" s="35">
        <v>7.3888977724009148</v>
      </c>
      <c r="N94" s="4">
        <v>5.2480000000000002</v>
      </c>
      <c r="O94" s="4">
        <v>33.913043478260882</v>
      </c>
      <c r="P94" s="35">
        <v>1.6510966693744924</v>
      </c>
      <c r="Q94" s="36" t="str">
        <f t="shared" si="21"/>
        <v xml:space="preserve"> </v>
      </c>
      <c r="R94" s="36" t="str">
        <f t="shared" si="22"/>
        <v xml:space="preserve"> </v>
      </c>
      <c r="S94" s="37">
        <f t="shared" si="23"/>
        <v>0.32006498878478479</v>
      </c>
      <c r="T94" s="37" t="str">
        <f t="shared" si="24"/>
        <v/>
      </c>
      <c r="U94" s="37" t="str">
        <f t="shared" si="25"/>
        <v/>
      </c>
      <c r="V94" s="37" t="str">
        <f t="shared" si="26"/>
        <v/>
      </c>
      <c r="W94" s="37" t="str">
        <f t="shared" si="27"/>
        <v/>
      </c>
      <c r="X94" s="37">
        <f t="shared" si="28"/>
        <v>-0.2440701582886462</v>
      </c>
      <c r="Y94" s="1" t="str">
        <f t="shared" si="29"/>
        <v xml:space="preserve"> </v>
      </c>
      <c r="Z94" s="1" t="str">
        <f t="shared" si="30"/>
        <v xml:space="preserve"> </v>
      </c>
      <c r="AA94" s="1" t="str">
        <f t="shared" si="29"/>
        <v xml:space="preserve"> </v>
      </c>
      <c r="AB94" s="1">
        <f t="shared" si="31"/>
        <v>80</v>
      </c>
      <c r="AC94" s="1">
        <f t="shared" si="32"/>
        <v>21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514</v>
      </c>
      <c r="AP94" t="s">
        <v>1041</v>
      </c>
      <c r="AQ94" s="22">
        <v>46.146802484828875</v>
      </c>
      <c r="AR94" s="21">
        <v>24.407015828864619</v>
      </c>
      <c r="AS94">
        <v>32.006498781478477</v>
      </c>
      <c r="AT94">
        <v>-46.146802484828875</v>
      </c>
      <c r="AU94">
        <v>-24.407015828864619</v>
      </c>
      <c r="AV94" t="s">
        <v>1218</v>
      </c>
    </row>
    <row r="95" spans="1:48" x14ac:dyDescent="0.25">
      <c r="A95" s="14">
        <v>9.7999999999999848E-10</v>
      </c>
      <c r="B95" t="s">
        <v>687</v>
      </c>
      <c r="C95" s="4">
        <v>10</v>
      </c>
      <c r="D95" s="4">
        <v>1</v>
      </c>
      <c r="E95" s="4">
        <v>8</v>
      </c>
      <c r="F95" s="4">
        <v>19</v>
      </c>
      <c r="G95" s="4">
        <v>120</v>
      </c>
      <c r="H95" s="4">
        <v>107.61</v>
      </c>
      <c r="I95" s="34">
        <v>44642.056063619995</v>
      </c>
      <c r="J95" s="35" t="s">
        <v>1019</v>
      </c>
      <c r="K95" s="35" t="s">
        <v>1019</v>
      </c>
      <c r="L95" s="35">
        <v>18.724468491525187</v>
      </c>
      <c r="M95" s="35">
        <v>17.768565447286562</v>
      </c>
      <c r="N95" s="4">
        <v>1.337</v>
      </c>
      <c r="O95" s="4">
        <v>122.23002563420839</v>
      </c>
      <c r="P95" s="35">
        <v>4.2505343369575312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>
        <f t="shared" si="27"/>
        <v>0.76026289839183137</v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>
        <f t="shared" si="29"/>
        <v>40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4.2505343379375313</v>
      </c>
      <c r="AH95" s="38" t="str">
        <f t="shared" si="36"/>
        <v xml:space="preserve"> </v>
      </c>
      <c r="AI95" s="1">
        <f t="shared" si="37"/>
        <v>36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687</v>
      </c>
      <c r="AP95" t="s">
        <v>1034</v>
      </c>
      <c r="AQ95" s="22" t="e">
        <v>#VALUE!</v>
      </c>
      <c r="AR95" s="21">
        <v>-76.026289839183136</v>
      </c>
      <c r="AS95">
        <v>11.51379983272931</v>
      </c>
      <c r="AT95" t="e">
        <v>#VALUE!</v>
      </c>
      <c r="AU95">
        <v>76.026289839183136</v>
      </c>
      <c r="AV95" t="s">
        <v>1219</v>
      </c>
    </row>
    <row r="96" spans="1:48" x14ac:dyDescent="0.25">
      <c r="A96" s="14">
        <v>9.8999999999999844E-10</v>
      </c>
      <c r="B96" t="s">
        <v>308</v>
      </c>
      <c r="C96" s="4">
        <v>17</v>
      </c>
      <c r="D96" s="4">
        <v>0</v>
      </c>
      <c r="E96" s="4">
        <v>7</v>
      </c>
      <c r="F96" s="4">
        <v>24</v>
      </c>
      <c r="G96" s="4">
        <v>67</v>
      </c>
      <c r="H96" s="4">
        <v>54.88</v>
      </c>
      <c r="I96" s="34">
        <v>37782.782126018239</v>
      </c>
      <c r="J96" s="35">
        <v>11.438099208003335</v>
      </c>
      <c r="K96" s="35">
        <v>10.390003786444529</v>
      </c>
      <c r="L96" s="35">
        <v>8.0952764281105516</v>
      </c>
      <c r="M96" s="35">
        <v>7.4047966687617857</v>
      </c>
      <c r="N96" s="4">
        <v>4.798</v>
      </c>
      <c r="O96" s="4">
        <v>-16.53846153846154</v>
      </c>
      <c r="P96" s="35">
        <v>3.7299562682215743</v>
      </c>
      <c r="Q96" s="36">
        <f t="shared" si="21"/>
        <v>70.833333334323328</v>
      </c>
      <c r="R96" s="36" t="str">
        <f t="shared" si="22"/>
        <v xml:space="preserve"> </v>
      </c>
      <c r="S96" s="37">
        <f t="shared" si="23"/>
        <v>0.22084548203956259</v>
      </c>
      <c r="T96" s="37" t="str">
        <f t="shared" si="24"/>
        <v/>
      </c>
      <c r="U96" s="37" t="str">
        <f t="shared" si="25"/>
        <v/>
      </c>
      <c r="V96" s="37" t="str">
        <f t="shared" si="26"/>
        <v/>
      </c>
      <c r="W96" s="37" t="str">
        <f t="shared" si="27"/>
        <v/>
      </c>
      <c r="X96" s="37">
        <f t="shared" si="28"/>
        <v>-0.23897360530802203</v>
      </c>
      <c r="Y96" s="1" t="str">
        <f t="shared" si="29"/>
        <v xml:space="preserve"> </v>
      </c>
      <c r="Z96" s="1" t="str">
        <f t="shared" si="30"/>
        <v xml:space="preserve"> </v>
      </c>
      <c r="AA96" s="1" t="str">
        <f t="shared" si="29"/>
        <v xml:space="preserve"> </v>
      </c>
      <c r="AB96" s="1">
        <f t="shared" si="31"/>
        <v>82</v>
      </c>
      <c r="AC96" s="1">
        <f t="shared" si="32"/>
        <v>78</v>
      </c>
      <c r="AD96" s="1" t="str">
        <f t="shared" si="33"/>
        <v xml:space="preserve"> </v>
      </c>
      <c r="AE96" s="1">
        <f t="shared" si="34"/>
        <v>95</v>
      </c>
      <c r="AF96" s="1" t="str">
        <f t="shared" si="34"/>
        <v xml:space="preserve"> </v>
      </c>
      <c r="AG96" s="38">
        <f t="shared" si="35"/>
        <v>3.7299562692115744</v>
      </c>
      <c r="AH96" s="38" t="str">
        <f t="shared" si="36"/>
        <v xml:space="preserve"> </v>
      </c>
      <c r="AI96" s="1">
        <f t="shared" si="37"/>
        <v>61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308</v>
      </c>
      <c r="AP96" t="s">
        <v>1028</v>
      </c>
      <c r="AQ96" s="22">
        <v>27.656335860243363</v>
      </c>
      <c r="AR96" s="21">
        <v>23.897360530802203</v>
      </c>
      <c r="AS96">
        <v>22.084548104956259</v>
      </c>
      <c r="AT96">
        <v>-27.656335860243363</v>
      </c>
      <c r="AU96">
        <v>-23.897360530802203</v>
      </c>
      <c r="AV96" t="s">
        <v>1220</v>
      </c>
    </row>
    <row r="97" spans="1:48" x14ac:dyDescent="0.25">
      <c r="A97" s="14">
        <v>9.9999999999999841E-10</v>
      </c>
      <c r="B97" t="s">
        <v>557</v>
      </c>
      <c r="C97" s="4">
        <v>5</v>
      </c>
      <c r="D97" s="4">
        <v>0</v>
      </c>
      <c r="E97" s="4">
        <v>4</v>
      </c>
      <c r="F97" s="4">
        <v>9</v>
      </c>
      <c r="G97" s="4">
        <v>51</v>
      </c>
      <c r="H97" s="4">
        <v>46.62</v>
      </c>
      <c r="I97" s="34">
        <v>13153.46004</v>
      </c>
      <c r="J97" s="35">
        <v>23.993823983530621</v>
      </c>
      <c r="K97" s="35">
        <v>21.907894736842103</v>
      </c>
      <c r="L97" s="35">
        <v>17.037555263157895</v>
      </c>
      <c r="M97" s="35">
        <v>15.424111971411554</v>
      </c>
      <c r="N97" s="4">
        <v>1.825</v>
      </c>
      <c r="O97" s="4">
        <v>21.282051282051288</v>
      </c>
      <c r="P97" s="35" t="s">
        <v>145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>
        <f t="shared" si="27"/>
        <v>0.60167838262598705</v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>
        <f t="shared" si="29"/>
        <v>50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557</v>
      </c>
      <c r="AP97" t="s">
        <v>1097</v>
      </c>
      <c r="AQ97" s="22">
        <v>-51.756083954790498</v>
      </c>
      <c r="AR97" s="21">
        <v>-60.167838262598707</v>
      </c>
      <c r="AS97">
        <v>9.3951093951093902</v>
      </c>
      <c r="AT97">
        <v>51.756083954790498</v>
      </c>
      <c r="AU97">
        <v>60.167838262598707</v>
      </c>
      <c r="AV97" t="s">
        <v>1221</v>
      </c>
    </row>
    <row r="98" spans="1:48" x14ac:dyDescent="0.25">
      <c r="A98" s="14">
        <v>1.0099999999999984E-9</v>
      </c>
      <c r="B98" t="s">
        <v>482</v>
      </c>
      <c r="C98" s="4">
        <v>12</v>
      </c>
      <c r="D98" s="4">
        <v>0</v>
      </c>
      <c r="E98" s="4">
        <v>10</v>
      </c>
      <c r="F98" s="4">
        <v>22</v>
      </c>
      <c r="G98" s="4">
        <v>100</v>
      </c>
      <c r="H98" s="4">
        <v>86.27</v>
      </c>
      <c r="I98" s="34">
        <v>60409.597652659992</v>
      </c>
      <c r="J98" s="35">
        <v>8.245245149574691</v>
      </c>
      <c r="K98" s="35">
        <v>6.8916759865793251</v>
      </c>
      <c r="L98" s="35">
        <v>7.9877651911524117</v>
      </c>
      <c r="M98" s="35">
        <v>6.8684190272017993</v>
      </c>
      <c r="N98" s="4">
        <v>8.8010000000000002</v>
      </c>
      <c r="O98" s="4">
        <v>15.999999999999993</v>
      </c>
      <c r="P98" s="35">
        <v>0</v>
      </c>
      <c r="Q98" s="36" t="str">
        <f t="shared" si="21"/>
        <v xml:space="preserve"> </v>
      </c>
      <c r="R98" s="36" t="str">
        <f t="shared" si="22"/>
        <v xml:space="preserve"> </v>
      </c>
      <c r="S98" s="37">
        <f t="shared" si="23"/>
        <v>0.15915150211119392</v>
      </c>
      <c r="T98" s="37" t="str">
        <f t="shared" si="24"/>
        <v/>
      </c>
      <c r="U98" s="37" t="str">
        <f t="shared" si="25"/>
        <v/>
      </c>
      <c r="V98" s="37" t="str">
        <f t="shared" si="26"/>
        <v/>
      </c>
      <c r="W98" s="37" t="str">
        <f t="shared" si="27"/>
        <v/>
      </c>
      <c r="X98" s="37">
        <f t="shared" si="28"/>
        <v>-0.24908059668474825</v>
      </c>
      <c r="Y98" s="1" t="str">
        <f t="shared" si="29"/>
        <v xml:space="preserve"> </v>
      </c>
      <c r="Z98" s="1" t="str">
        <f t="shared" si="30"/>
        <v xml:space="preserve"> </v>
      </c>
      <c r="AA98" s="1" t="str">
        <f t="shared" si="29"/>
        <v xml:space="preserve"> </v>
      </c>
      <c r="AB98" s="1">
        <f t="shared" si="31"/>
        <v>77</v>
      </c>
      <c r="AC98" s="1">
        <f t="shared" si="32"/>
        <v>152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 t="str">
        <f t="shared" si="35"/>
        <v xml:space="preserve"> </v>
      </c>
      <c r="AH98" s="38" t="str">
        <f t="shared" si="36"/>
        <v xml:space="preserve"> </v>
      </c>
      <c r="AI98" s="1" t="str">
        <f t="shared" si="37"/>
        <v xml:space="preserve"> 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482</v>
      </c>
      <c r="AP98" t="s">
        <v>1047</v>
      </c>
      <c r="AQ98" s="22">
        <v>47.850492026383293</v>
      </c>
      <c r="AR98" s="21">
        <v>24.908059668474824</v>
      </c>
      <c r="AS98">
        <v>15.915150110119392</v>
      </c>
      <c r="AT98">
        <v>-47.850492026383293</v>
      </c>
      <c r="AU98">
        <v>-24.908059668474824</v>
      </c>
      <c r="AV98" t="s">
        <v>1222</v>
      </c>
    </row>
    <row r="99" spans="1:48" x14ac:dyDescent="0.25">
      <c r="A99" s="14">
        <v>1.0199999999999983E-9</v>
      </c>
      <c r="B99" t="s">
        <v>483</v>
      </c>
      <c r="C99" s="4">
        <v>12</v>
      </c>
      <c r="D99" s="4">
        <v>1</v>
      </c>
      <c r="E99" s="4">
        <v>11</v>
      </c>
      <c r="F99" s="4">
        <v>24</v>
      </c>
      <c r="G99" s="4">
        <v>66</v>
      </c>
      <c r="H99" s="4">
        <v>54.06</v>
      </c>
      <c r="I99" s="34">
        <v>17812.136633040001</v>
      </c>
      <c r="J99" s="35">
        <v>20.051928783382788</v>
      </c>
      <c r="K99" s="35">
        <v>17.777047024005263</v>
      </c>
      <c r="L99" s="35">
        <v>10.228011290892978</v>
      </c>
      <c r="M99" s="35">
        <v>9.3718593099845933</v>
      </c>
      <c r="N99" s="4">
        <v>2.4609999999999999</v>
      </c>
      <c r="O99" s="4">
        <v>9.1379310344827669</v>
      </c>
      <c r="P99" s="35">
        <v>0</v>
      </c>
      <c r="Q99" s="36" t="str">
        <f t="shared" si="21"/>
        <v xml:space="preserve"> </v>
      </c>
      <c r="R99" s="36" t="str">
        <f t="shared" si="22"/>
        <v xml:space="preserve"> </v>
      </c>
      <c r="S99" s="37">
        <f t="shared" si="23"/>
        <v>0.22086570579247491</v>
      </c>
      <c r="T99" s="37" t="str">
        <f t="shared" si="24"/>
        <v/>
      </c>
      <c r="U99" s="37" t="str">
        <f t="shared" si="25"/>
        <v/>
      </c>
      <c r="V99" s="37" t="str">
        <f t="shared" si="26"/>
        <v/>
      </c>
      <c r="W99" s="37" t="str">
        <f t="shared" si="27"/>
        <v/>
      </c>
      <c r="X99" s="37" t="str">
        <f t="shared" si="28"/>
        <v/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 t="str">
        <f t="shared" si="31"/>
        <v xml:space="preserve"> </v>
      </c>
      <c r="AC99" s="1">
        <f t="shared" si="32"/>
        <v>77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483</v>
      </c>
      <c r="AP99" t="s">
        <v>1047</v>
      </c>
      <c r="AQ99" s="22">
        <v>-26.824394060539802</v>
      </c>
      <c r="AR99" s="21">
        <v>3.8477978275304858</v>
      </c>
      <c r="AS99">
        <v>22.086570477247491</v>
      </c>
      <c r="AT99">
        <v>26.824394060539802</v>
      </c>
      <c r="AU99">
        <v>-3.8477978275304858</v>
      </c>
      <c r="AV99" t="s">
        <v>1223</v>
      </c>
    </row>
    <row r="100" spans="1:48" x14ac:dyDescent="0.25">
      <c r="A100" s="14">
        <v>1.0299999999999983E-9</v>
      </c>
      <c r="B100" t="s">
        <v>640</v>
      </c>
      <c r="C100" s="4">
        <v>11</v>
      </c>
      <c r="D100" s="4">
        <v>0</v>
      </c>
      <c r="E100" s="4">
        <v>9</v>
      </c>
      <c r="F100" s="4">
        <v>20</v>
      </c>
      <c r="G100" s="4">
        <v>54</v>
      </c>
      <c r="H100" s="4">
        <v>44.18</v>
      </c>
      <c r="I100" s="34">
        <v>10196.36674698</v>
      </c>
      <c r="J100" s="35">
        <v>17.197353055663683</v>
      </c>
      <c r="K100" s="35">
        <v>13.845189595738011</v>
      </c>
      <c r="L100" s="35">
        <v>8.7778715586432732</v>
      </c>
      <c r="M100" s="35">
        <v>8.0992771415912461</v>
      </c>
      <c r="N100" s="4">
        <v>1.4670000000000001</v>
      </c>
      <c r="O100" s="4">
        <v>2490</v>
      </c>
      <c r="P100" s="35">
        <v>2.7274784970574921</v>
      </c>
      <c r="Q100" s="36" t="str">
        <f t="shared" si="21"/>
        <v xml:space="preserve"> </v>
      </c>
      <c r="R100" s="36" t="str">
        <f t="shared" si="22"/>
        <v xml:space="preserve"> </v>
      </c>
      <c r="S100" s="37">
        <f t="shared" si="23"/>
        <v>0.22227252253294241</v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>
        <f t="shared" si="28"/>
        <v>-0.17480372601646799</v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>
        <f t="shared" si="31"/>
        <v>108</v>
      </c>
      <c r="AC100" s="1">
        <f t="shared" si="32"/>
        <v>76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>
        <f t="shared" si="35"/>
        <v>2.7274784980874922</v>
      </c>
      <c r="AH100" s="38" t="str">
        <f t="shared" si="36"/>
        <v xml:space="preserve"> </v>
      </c>
      <c r="AI100" s="1">
        <f t="shared" si="37"/>
        <v>144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640</v>
      </c>
      <c r="AP100" t="s">
        <v>1022</v>
      </c>
      <c r="AQ100" s="22">
        <v>-8.7697799194843551</v>
      </c>
      <c r="AR100" s="21">
        <v>17.480372601646799</v>
      </c>
      <c r="AS100">
        <v>22.227252150294241</v>
      </c>
      <c r="AT100">
        <v>8.7697799194843551</v>
      </c>
      <c r="AU100">
        <v>-17.480372601646799</v>
      </c>
      <c r="AV100" t="s">
        <v>1224</v>
      </c>
    </row>
    <row r="101" spans="1:48" x14ac:dyDescent="0.25">
      <c r="A101" s="14">
        <v>1.0399999999999983E-9</v>
      </c>
      <c r="B101" t="s">
        <v>527</v>
      </c>
      <c r="C101" s="4">
        <v>18</v>
      </c>
      <c r="D101" s="4">
        <v>0</v>
      </c>
      <c r="E101" s="4">
        <v>3</v>
      </c>
      <c r="F101" s="4">
        <v>21</v>
      </c>
      <c r="G101" s="4">
        <v>40</v>
      </c>
      <c r="H101" s="4">
        <v>35.43</v>
      </c>
      <c r="I101" s="34">
        <v>16510.66287312</v>
      </c>
      <c r="J101" s="35">
        <v>9.1550387596899228</v>
      </c>
      <c r="K101" s="35">
        <v>8.4538296349319975</v>
      </c>
      <c r="L101" s="35" t="s">
        <v>1019</v>
      </c>
      <c r="M101" s="35" t="s">
        <v>1019</v>
      </c>
      <c r="N101" s="4">
        <v>3.87</v>
      </c>
      <c r="O101" s="4">
        <v>13.974358974358973</v>
      </c>
      <c r="P101" s="35">
        <v>3.7679932260795934</v>
      </c>
      <c r="Q101" s="36">
        <f t="shared" si="21"/>
        <v>85.714285715325701</v>
      </c>
      <c r="R101" s="36" t="str">
        <f t="shared" si="22"/>
        <v xml:space="preserve"> </v>
      </c>
      <c r="S101" s="37" t="str">
        <f t="shared" si="23"/>
        <v/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 xml:space="preserve"> </v>
      </c>
      <c r="X101" s="37" t="str">
        <f t="shared" si="28"/>
        <v xml:space="preserve"> </v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 t="str">
        <f t="shared" si="31"/>
        <v xml:space="preserve"> </v>
      </c>
      <c r="AC101" s="1" t="str">
        <f t="shared" si="32"/>
        <v xml:space="preserve"> </v>
      </c>
      <c r="AD101" s="1" t="str">
        <f t="shared" si="33"/>
        <v xml:space="preserve"> </v>
      </c>
      <c r="AE101" s="1">
        <f t="shared" si="34"/>
        <v>31</v>
      </c>
      <c r="AF101" s="1" t="str">
        <f t="shared" si="34"/>
        <v xml:space="preserve"> </v>
      </c>
      <c r="AG101" s="38">
        <f t="shared" si="35"/>
        <v>3.7679932271195935</v>
      </c>
      <c r="AH101" s="38" t="str">
        <f t="shared" si="36"/>
        <v xml:space="preserve"> </v>
      </c>
      <c r="AI101" s="1">
        <f t="shared" si="37"/>
        <v>59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527</v>
      </c>
      <c r="AP101" t="s">
        <v>1026</v>
      </c>
      <c r="AQ101" s="22">
        <v>42.096231447788227</v>
      </c>
      <c r="AR101" s="21" t="e">
        <v>#VALUE!</v>
      </c>
      <c r="AS101">
        <v>12.898673440587082</v>
      </c>
      <c r="AT101">
        <v>-42.096231447788227</v>
      </c>
      <c r="AU101" t="e">
        <v>#VALUE!</v>
      </c>
      <c r="AV101" t="s">
        <v>1225</v>
      </c>
    </row>
    <row r="102" spans="1:48" x14ac:dyDescent="0.25">
      <c r="A102" s="14">
        <v>1.0499999999999982E-9</v>
      </c>
      <c r="B102" t="s">
        <v>661</v>
      </c>
      <c r="C102" s="4">
        <v>6</v>
      </c>
      <c r="D102" s="4">
        <v>6</v>
      </c>
      <c r="E102" s="4">
        <v>10</v>
      </c>
      <c r="F102" s="4">
        <v>22</v>
      </c>
      <c r="G102" s="4">
        <v>64</v>
      </c>
      <c r="H102" s="4">
        <v>68.36</v>
      </c>
      <c r="I102" s="34">
        <v>16832.468329039999</v>
      </c>
      <c r="J102" s="35">
        <v>27.586763518966908</v>
      </c>
      <c r="K102" s="35">
        <v>25.412639405204462</v>
      </c>
      <c r="L102" s="35">
        <v>18.662752768445937</v>
      </c>
      <c r="M102" s="35">
        <v>17.673910973734788</v>
      </c>
      <c r="N102" s="4">
        <v>2.2960000000000003</v>
      </c>
      <c r="O102" s="4">
        <v>11.650884508248573</v>
      </c>
      <c r="P102" s="35">
        <v>1.3692217671152722</v>
      </c>
      <c r="Q102" s="36" t="str">
        <f t="shared" si="21"/>
        <v xml:space="preserve"> 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>
        <f t="shared" si="25"/>
        <v>0.7448069984588046</v>
      </c>
      <c r="V102" s="37" t="str">
        <f t="shared" si="26"/>
        <v/>
      </c>
      <c r="W102" s="37">
        <f t="shared" si="27"/>
        <v>0.75446108363628861</v>
      </c>
      <c r="X102" s="37" t="str">
        <f t="shared" si="28"/>
        <v/>
      </c>
      <c r="Y102" s="1">
        <f t="shared" si="29"/>
        <v>24</v>
      </c>
      <c r="Z102" s="1" t="str">
        <f t="shared" si="30"/>
        <v xml:space="preserve"> </v>
      </c>
      <c r="AA102" s="1">
        <f t="shared" si="29"/>
        <v>41</v>
      </c>
      <c r="AB102" s="1" t="str">
        <f t="shared" si="31"/>
        <v xml:space="preserve"> </v>
      </c>
      <c r="AC102" s="1" t="str">
        <f t="shared" si="32"/>
        <v xml:space="preserve"> </v>
      </c>
      <c r="AD102" s="1" t="str">
        <f t="shared" si="33"/>
        <v xml:space="preserve"> </v>
      </c>
      <c r="AE102" s="1" t="str">
        <f t="shared" si="34"/>
        <v xml:space="preserve"> </v>
      </c>
      <c r="AF102" s="1" t="str">
        <f t="shared" si="34"/>
        <v xml:space="preserve"> </v>
      </c>
      <c r="AG102" s="38" t="str">
        <f t="shared" si="35"/>
        <v xml:space="preserve"> </v>
      </c>
      <c r="AH102" s="38" t="str">
        <f t="shared" si="36"/>
        <v xml:space="preserve"> </v>
      </c>
      <c r="AI102" s="1" t="str">
        <f t="shared" si="37"/>
        <v xml:space="preserve"> 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661</v>
      </c>
      <c r="AP102" t="s">
        <v>1020</v>
      </c>
      <c r="AQ102" s="22">
        <v>-74.480699845880466</v>
      </c>
      <c r="AR102" s="21">
        <v>-75.446108363628866</v>
      </c>
      <c r="AS102">
        <v>-6.3779988297249846</v>
      </c>
      <c r="AT102">
        <v>74.480699845880466</v>
      </c>
      <c r="AU102">
        <v>75.446108363628866</v>
      </c>
      <c r="AV102" t="s">
        <v>1226</v>
      </c>
    </row>
    <row r="103" spans="1:48" x14ac:dyDescent="0.25">
      <c r="A103" s="14">
        <v>1.0599999999999982E-9</v>
      </c>
      <c r="B103" t="s">
        <v>579</v>
      </c>
      <c r="C103" s="4">
        <v>8</v>
      </c>
      <c r="D103" s="4">
        <v>2</v>
      </c>
      <c r="E103" s="4">
        <v>14</v>
      </c>
      <c r="F103" s="4">
        <v>24</v>
      </c>
      <c r="G103" s="4">
        <v>95</v>
      </c>
      <c r="H103" s="4">
        <v>88.67</v>
      </c>
      <c r="I103" s="34">
        <v>12192.514527309999</v>
      </c>
      <c r="J103" s="35">
        <v>17.805220883534137</v>
      </c>
      <c r="K103" s="35">
        <v>16.819044006069802</v>
      </c>
      <c r="L103" s="35">
        <v>12.433368465350812</v>
      </c>
      <c r="M103" s="35">
        <v>11.91590189289386</v>
      </c>
      <c r="N103" s="4">
        <v>4.6000000000000005</v>
      </c>
      <c r="O103" s="4">
        <v>41.124920609948674</v>
      </c>
      <c r="P103" s="35">
        <v>2.2521709710161275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>
        <f t="shared" si="27"/>
        <v>0.1688447777034503</v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>
        <f t="shared" si="29"/>
        <v>126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>
        <f t="shared" si="35"/>
        <v>2.2521709720761276</v>
      </c>
      <c r="AH103" s="38" t="str">
        <f t="shared" si="36"/>
        <v xml:space="preserve"> </v>
      </c>
      <c r="AI103" s="1">
        <f t="shared" si="37"/>
        <v>182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579</v>
      </c>
      <c r="AP103" t="s">
        <v>1024</v>
      </c>
      <c r="AQ103" s="22">
        <v>-12.614420989746566</v>
      </c>
      <c r="AR103" s="21">
        <v>-16.884477770345029</v>
      </c>
      <c r="AS103">
        <v>7.1388293673170233</v>
      </c>
      <c r="AT103">
        <v>12.614420989746566</v>
      </c>
      <c r="AU103">
        <v>16.884477770345029</v>
      </c>
      <c r="AV103" t="s">
        <v>1227</v>
      </c>
    </row>
    <row r="104" spans="1:48" x14ac:dyDescent="0.25">
      <c r="A104" s="14">
        <v>1.0699999999999982E-9</v>
      </c>
      <c r="B104" t="s">
        <v>380</v>
      </c>
      <c r="C104" s="4">
        <v>23</v>
      </c>
      <c r="D104" s="4">
        <v>1</v>
      </c>
      <c r="E104" s="4">
        <v>7</v>
      </c>
      <c r="F104" s="4">
        <v>31</v>
      </c>
      <c r="G104" s="4">
        <v>365</v>
      </c>
      <c r="H104" s="4">
        <v>291.39999999999998</v>
      </c>
      <c r="I104" s="34">
        <v>74227.58140689999</v>
      </c>
      <c r="J104" s="35">
        <v>38.276632076710882</v>
      </c>
      <c r="K104" s="35">
        <v>22.61719962744489</v>
      </c>
      <c r="L104" s="35">
        <v>8.6973873828284294</v>
      </c>
      <c r="M104" s="35">
        <v>8.1024230967806137</v>
      </c>
      <c r="N104" s="4">
        <v>5.4009999999999998</v>
      </c>
      <c r="O104" s="4">
        <v>89.65320556696328</v>
      </c>
      <c r="P104" s="35">
        <v>0</v>
      </c>
      <c r="Q104" s="36">
        <f t="shared" si="21"/>
        <v>74.193548388166775</v>
      </c>
      <c r="R104" s="36" t="str">
        <f t="shared" si="22"/>
        <v xml:space="preserve"> </v>
      </c>
      <c r="S104" s="37">
        <f t="shared" si="23"/>
        <v>0.25257378281330822</v>
      </c>
      <c r="T104" s="37" t="str">
        <f t="shared" si="24"/>
        <v/>
      </c>
      <c r="U104" s="37">
        <f t="shared" si="25"/>
        <v>1.4209195645208816</v>
      </c>
      <c r="V104" s="37" t="str">
        <f t="shared" si="26"/>
        <v/>
      </c>
      <c r="W104" s="37" t="str">
        <f t="shared" si="27"/>
        <v/>
      </c>
      <c r="X104" s="37">
        <f t="shared" si="28"/>
        <v>-0.18236993857190775</v>
      </c>
      <c r="Y104" s="1">
        <f t="shared" si="29"/>
        <v>4</v>
      </c>
      <c r="Z104" s="1" t="str">
        <f t="shared" si="30"/>
        <v xml:space="preserve"> </v>
      </c>
      <c r="AA104" s="1" t="str">
        <f t="shared" si="29"/>
        <v xml:space="preserve"> </v>
      </c>
      <c r="AB104" s="1">
        <f t="shared" si="31"/>
        <v>106</v>
      </c>
      <c r="AC104" s="1">
        <f t="shared" si="32"/>
        <v>52</v>
      </c>
      <c r="AD104" s="1" t="str">
        <f t="shared" si="33"/>
        <v xml:space="preserve"> </v>
      </c>
      <c r="AE104" s="1">
        <f t="shared" si="34"/>
        <v>76</v>
      </c>
      <c r="AF104" s="1" t="str">
        <f t="shared" si="34"/>
        <v xml:space="preserve"> </v>
      </c>
      <c r="AG104" s="38" t="str">
        <f t="shared" si="35"/>
        <v xml:space="preserve"> </v>
      </c>
      <c r="AH104" s="38" t="str">
        <f t="shared" si="36"/>
        <v xml:space="preserve"> </v>
      </c>
      <c r="AI104" s="1" t="str">
        <f t="shared" si="37"/>
        <v xml:space="preserve"> </v>
      </c>
      <c r="AJ104" s="1" t="str">
        <f t="shared" si="37"/>
        <v xml:space="preserve"> </v>
      </c>
      <c r="AK104" s="25">
        <f t="shared" si="38"/>
        <v>89.653205568033286</v>
      </c>
      <c r="AL104" s="25" t="str">
        <f t="shared" si="39"/>
        <v xml:space="preserve"> </v>
      </c>
      <c r="AM104" s="1">
        <f t="shared" si="40"/>
        <v>1</v>
      </c>
      <c r="AN104" s="1" t="str">
        <f t="shared" si="40"/>
        <v xml:space="preserve"> </v>
      </c>
      <c r="AO104" t="s">
        <v>380</v>
      </c>
      <c r="AP104" t="s">
        <v>1041</v>
      </c>
      <c r="AQ104" s="22">
        <v>-142.09195645208817</v>
      </c>
      <c r="AR104" s="21">
        <v>18.236993857190775</v>
      </c>
      <c r="AS104">
        <v>25.257378174330825</v>
      </c>
      <c r="AT104">
        <v>142.09195645208817</v>
      </c>
      <c r="AU104">
        <v>-18.236993857190775</v>
      </c>
      <c r="AV104" t="s">
        <v>1228</v>
      </c>
    </row>
    <row r="105" spans="1:48" x14ac:dyDescent="0.25">
      <c r="A105" s="14">
        <v>1.0799999999999981E-9</v>
      </c>
      <c r="B105" t="s">
        <v>311</v>
      </c>
      <c r="C105" s="4">
        <v>19</v>
      </c>
      <c r="D105" s="4">
        <v>1</v>
      </c>
      <c r="E105" s="4">
        <v>4</v>
      </c>
      <c r="F105" s="4">
        <v>24</v>
      </c>
      <c r="G105" s="4">
        <v>249</v>
      </c>
      <c r="H105" s="4">
        <v>194.83</v>
      </c>
      <c r="I105" s="34">
        <v>74186.931954950007</v>
      </c>
      <c r="J105" s="35">
        <v>11.834416570491404</v>
      </c>
      <c r="K105" s="35">
        <v>10.607033972125436</v>
      </c>
      <c r="L105" s="35">
        <v>6.4330154485579518</v>
      </c>
      <c r="M105" s="35">
        <v>6.8420619218733902</v>
      </c>
      <c r="N105" s="4">
        <v>14.222</v>
      </c>
      <c r="O105" s="4">
        <v>25.876288659793829</v>
      </c>
      <c r="P105" s="35">
        <v>2.053071908843607E-2</v>
      </c>
      <c r="Q105" s="36">
        <f t="shared" si="21"/>
        <v>79.166666667746668</v>
      </c>
      <c r="R105" s="36" t="str">
        <f t="shared" si="22"/>
        <v xml:space="preserve"> </v>
      </c>
      <c r="S105" s="37">
        <f t="shared" si="23"/>
        <v>0.27803726433514531</v>
      </c>
      <c r="T105" s="37" t="str">
        <f t="shared" si="24"/>
        <v/>
      </c>
      <c r="U105" s="37" t="str">
        <f t="shared" si="25"/>
        <v/>
      </c>
      <c r="V105" s="37" t="str">
        <f t="shared" si="26"/>
        <v/>
      </c>
      <c r="W105" s="37" t="str">
        <f t="shared" si="27"/>
        <v/>
      </c>
      <c r="X105" s="37">
        <f t="shared" si="28"/>
        <v>-0.39524059526692201</v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>
        <f t="shared" si="31"/>
        <v>35</v>
      </c>
      <c r="AC105" s="1">
        <f t="shared" si="32"/>
        <v>36</v>
      </c>
      <c r="AD105" s="1" t="str">
        <f t="shared" si="33"/>
        <v xml:space="preserve"> </v>
      </c>
      <c r="AE105" s="1">
        <f t="shared" si="34"/>
        <v>50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311</v>
      </c>
      <c r="AP105" t="s">
        <v>1047</v>
      </c>
      <c r="AQ105" s="22">
        <v>25.149708697530027</v>
      </c>
      <c r="AR105" s="21">
        <v>39.524059526692199</v>
      </c>
      <c r="AS105">
        <v>27.803726325514532</v>
      </c>
      <c r="AT105">
        <v>-25.149708697530027</v>
      </c>
      <c r="AU105">
        <v>-39.524059526692199</v>
      </c>
      <c r="AV105" t="s">
        <v>1229</v>
      </c>
    </row>
    <row r="106" spans="1:48" x14ac:dyDescent="0.25">
      <c r="A106" s="14">
        <v>1.0899999999999981E-9</v>
      </c>
      <c r="B106" t="s">
        <v>484</v>
      </c>
      <c r="C106" s="4">
        <v>1</v>
      </c>
      <c r="D106" s="4">
        <v>2</v>
      </c>
      <c r="E106" s="4">
        <v>5</v>
      </c>
      <c r="F106" s="4">
        <v>8</v>
      </c>
      <c r="G106" s="4">
        <v>79</v>
      </c>
      <c r="H106" s="4">
        <v>80.349999999999994</v>
      </c>
      <c r="I106" s="34">
        <v>13075.97459675</v>
      </c>
      <c r="J106" s="35">
        <v>23.992236488504027</v>
      </c>
      <c r="K106" s="35">
        <v>23.507899356348741</v>
      </c>
      <c r="L106" s="35" t="s">
        <v>1019</v>
      </c>
      <c r="M106" s="35" t="s">
        <v>1019</v>
      </c>
      <c r="N106" s="4">
        <v>3.2210000000000001</v>
      </c>
      <c r="O106" s="4">
        <v>-3.2258064516129057</v>
      </c>
      <c r="P106" s="35">
        <v>2.8973242065961418</v>
      </c>
      <c r="Q106" s="36" t="str">
        <f t="shared" si="21"/>
        <v xml:space="preserve"> </v>
      </c>
      <c r="R106" s="36" t="str">
        <f t="shared" si="22"/>
        <v xml:space="preserve"> </v>
      </c>
      <c r="S106" s="37" t="str">
        <f t="shared" si="23"/>
        <v/>
      </c>
      <c r="T106" s="37" t="str">
        <f t="shared" si="24"/>
        <v/>
      </c>
      <c r="U106" s="37" t="str">
        <f t="shared" si="25"/>
        <v/>
      </c>
      <c r="V106" s="37" t="str">
        <f t="shared" si="26"/>
        <v/>
      </c>
      <c r="W106" s="37" t="str">
        <f t="shared" si="27"/>
        <v xml:space="preserve"> </v>
      </c>
      <c r="X106" s="37" t="str">
        <f t="shared" si="28"/>
        <v xml:space="preserve"> </v>
      </c>
      <c r="Y106" s="1" t="str">
        <f t="shared" ref="Y106:Y169" si="41">IF(ISERROR((RANK(U106,U$7:U$391,0)))=TRUE," ",((RANK(U106,U$7:U$391,0))))</f>
        <v xml:space="preserve"> </v>
      </c>
      <c r="Z106" s="1" t="str">
        <f t="shared" si="30"/>
        <v xml:space="preserve"> </v>
      </c>
      <c r="AA106" s="1" t="str">
        <f t="shared" ref="AA106:AA169" si="42">IF(ISERROR((RANK(W106,W$7:W$391,0)))=TRUE," ",((RANK(W106,W$7:W$391,0))))</f>
        <v xml:space="preserve"> </v>
      </c>
      <c r="AB106" s="1" t="str">
        <f t="shared" si="31"/>
        <v xml:space="preserve"> </v>
      </c>
      <c r="AC106" s="1" t="str">
        <f t="shared" ref="AC106:AC169" si="43">IF(ISERROR((RANK(S106,S$7:S$391,0)))=TRUE," ",((RANK(S106,S$7:S$391,0))))</f>
        <v xml:space="preserve"> </v>
      </c>
      <c r="AD106" s="1" t="str">
        <f t="shared" si="33"/>
        <v xml:space="preserve"> </v>
      </c>
      <c r="AE106" s="1" t="str">
        <f t="shared" ref="AE106:AE169" si="44">IF(ISERROR((RANK(Q106,Q$7:Q$391,0)))=TRUE," ",((RANK(Q106,Q$7:Q$391,0))))</f>
        <v xml:space="preserve"> </v>
      </c>
      <c r="AF106" s="1" t="str">
        <f t="shared" ref="AF106:AF169" si="45">IF(ISERROR((RANK(R106,R$7:R$391,0)))=TRUE," ",((RANK(R106,R$7:R$391,0))))</f>
        <v xml:space="preserve"> </v>
      </c>
      <c r="AG106" s="38">
        <f t="shared" si="35"/>
        <v>2.8973242076861419</v>
      </c>
      <c r="AH106" s="38" t="str">
        <f t="shared" si="36"/>
        <v xml:space="preserve"> </v>
      </c>
      <c r="AI106" s="1">
        <f t="shared" ref="AI106:AI169" si="46">IF(ISERROR((RANK(AG106,AG$7:AG$391,0)))=TRUE," ",((RANK(AG106,AG$7:AG$391,0))))</f>
        <v>130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484</v>
      </c>
      <c r="AP106" t="s">
        <v>1026</v>
      </c>
      <c r="AQ106" s="22">
        <v>-51.7460433698175</v>
      </c>
      <c r="AR106" s="21" t="e">
        <v>#VALUE!</v>
      </c>
      <c r="AS106">
        <v>-1.6801493466085837</v>
      </c>
      <c r="AT106">
        <v>51.7460433698175</v>
      </c>
      <c r="AU106" t="e">
        <v>#VALUE!</v>
      </c>
      <c r="AV106" t="s">
        <v>1230</v>
      </c>
    </row>
    <row r="107" spans="1:48" x14ac:dyDescent="0.25">
      <c r="A107">
        <v>1.0999999999999981E-9</v>
      </c>
      <c r="B107" t="s">
        <v>315</v>
      </c>
      <c r="C107" s="3">
        <v>7</v>
      </c>
      <c r="D107" s="3">
        <v>3</v>
      </c>
      <c r="E107" s="3">
        <v>14</v>
      </c>
      <c r="F107" s="3">
        <v>24</v>
      </c>
      <c r="G107" s="4">
        <v>63.5</v>
      </c>
      <c r="H107" s="4">
        <v>62.63</v>
      </c>
      <c r="I107" s="5">
        <v>54320.246526970004</v>
      </c>
      <c r="J107" s="4">
        <v>20.595198947714568</v>
      </c>
      <c r="K107" s="4">
        <v>19.420155038759692</v>
      </c>
      <c r="L107" s="4">
        <v>13.802465366674371</v>
      </c>
      <c r="M107" s="4">
        <v>13.298219240527271</v>
      </c>
      <c r="N107" s="4">
        <v>2.96</v>
      </c>
      <c r="O107" s="4">
        <v>-2.1333333333333355</v>
      </c>
      <c r="P107" s="4">
        <v>2.7542711160785567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>
        <f t="shared" si="27"/>
        <v>0.29755179444968527</v>
      </c>
      <c r="X107" s="37" t="str">
        <f t="shared" si="28"/>
        <v/>
      </c>
      <c r="Y107" t="str">
        <f t="shared" si="41"/>
        <v xml:space="preserve"> </v>
      </c>
      <c r="Z107" s="1" t="str">
        <f t="shared" si="30"/>
        <v xml:space="preserve"> </v>
      </c>
      <c r="AA107">
        <f t="shared" si="42"/>
        <v>90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2.7542711171785568</v>
      </c>
      <c r="AH107" t="str">
        <f t="shared" si="36"/>
        <v xml:space="preserve"> </v>
      </c>
      <c r="AI107">
        <f t="shared" si="46"/>
        <v>141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315</v>
      </c>
      <c r="AP107" t="s">
        <v>1020</v>
      </c>
      <c r="AQ107">
        <v>-30.260467973770822</v>
      </c>
      <c r="AR107">
        <v>-29.755179444968526</v>
      </c>
      <c r="AS107">
        <v>1.3891106498483019</v>
      </c>
      <c r="AT107">
        <v>30.260467973770822</v>
      </c>
      <c r="AU107">
        <v>29.755179444968526</v>
      </c>
      <c r="AV107" t="s">
        <v>1231</v>
      </c>
    </row>
    <row r="108" spans="1:48" x14ac:dyDescent="0.25">
      <c r="A108">
        <v>1.109999999999998E-9</v>
      </c>
      <c r="B108" t="s">
        <v>313</v>
      </c>
      <c r="C108" s="3">
        <v>3</v>
      </c>
      <c r="D108" s="3">
        <v>5</v>
      </c>
      <c r="E108" s="3">
        <v>10</v>
      </c>
      <c r="F108" s="3">
        <v>18</v>
      </c>
      <c r="G108" s="4">
        <v>150.5</v>
      </c>
      <c r="H108" s="4">
        <v>154.37</v>
      </c>
      <c r="I108" s="5">
        <v>19705.65421389</v>
      </c>
      <c r="J108" s="4">
        <v>24.444972288202692</v>
      </c>
      <c r="K108" s="4">
        <v>22.944411414982167</v>
      </c>
      <c r="L108" s="4">
        <v>16.554031500248964</v>
      </c>
      <c r="M108" s="4">
        <v>15.799073007451957</v>
      </c>
      <c r="N108" s="4">
        <v>6.3150000000000004</v>
      </c>
      <c r="O108" s="4">
        <v>12.349184369064043</v>
      </c>
      <c r="P108" s="4">
        <v>2.5160329079484351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>
        <f t="shared" si="27"/>
        <v>0.55622294335813138</v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>
        <f t="shared" si="42"/>
        <v>54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2.5160329090584352</v>
      </c>
      <c r="AH108" t="str">
        <f t="shared" si="36"/>
        <v xml:space="preserve"> </v>
      </c>
      <c r="AI108">
        <f t="shared" si="46"/>
        <v>159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313</v>
      </c>
      <c r="AP108" t="s">
        <v>1020</v>
      </c>
      <c r="AQ108">
        <v>-54.609505737282113</v>
      </c>
      <c r="AR108">
        <v>-55.622294335813137</v>
      </c>
      <c r="AS108">
        <v>-2.5069637883008422</v>
      </c>
      <c r="AT108">
        <v>54.609505737282113</v>
      </c>
      <c r="AU108">
        <v>55.622294335813137</v>
      </c>
      <c r="AV108" t="s">
        <v>1232</v>
      </c>
    </row>
    <row r="109" spans="1:48" x14ac:dyDescent="0.25">
      <c r="A109">
        <v>1.119999999999998E-9</v>
      </c>
      <c r="B109" t="s">
        <v>316</v>
      </c>
      <c r="C109" s="3">
        <v>15</v>
      </c>
      <c r="D109" s="3">
        <v>2</v>
      </c>
      <c r="E109" s="3">
        <v>11</v>
      </c>
      <c r="F109" s="3">
        <v>28</v>
      </c>
      <c r="G109" s="4">
        <v>88</v>
      </c>
      <c r="H109" s="4">
        <v>81.19</v>
      </c>
      <c r="I109" s="5">
        <v>12990.4</v>
      </c>
      <c r="J109" s="4">
        <v>9.8412121212121217</v>
      </c>
      <c r="K109" s="4">
        <v>9.2482059460075181</v>
      </c>
      <c r="L109" s="4" t="s">
        <v>1019</v>
      </c>
      <c r="M109" s="4" t="s">
        <v>1019</v>
      </c>
      <c r="N109" s="4">
        <v>8.25</v>
      </c>
      <c r="O109" s="4">
        <v>26.103896103896098</v>
      </c>
      <c r="P109" s="4">
        <v>3.1999014656977463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 xml:space="preserve"> </v>
      </c>
      <c r="X109" s="37" t="str">
        <f t="shared" si="28"/>
        <v xml:space="preserve"> </v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3.1999014668177463</v>
      </c>
      <c r="AH109" t="str">
        <f t="shared" si="36"/>
        <v xml:space="preserve"> </v>
      </c>
      <c r="AI109">
        <f t="shared" si="46"/>
        <v>89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316</v>
      </c>
      <c r="AP109" t="s">
        <v>1026</v>
      </c>
      <c r="AQ109">
        <v>37.756323714440711</v>
      </c>
      <c r="AR109" t="e">
        <v>#VALUE!</v>
      </c>
      <c r="AS109">
        <v>8.3877324793693919</v>
      </c>
      <c r="AT109">
        <v>-37.756323714440711</v>
      </c>
      <c r="AU109" t="e">
        <v>#VALUE!</v>
      </c>
      <c r="AV109" t="s">
        <v>1233</v>
      </c>
    </row>
    <row r="110" spans="1:48" x14ac:dyDescent="0.25">
      <c r="A110">
        <v>1.129999999999998E-9</v>
      </c>
      <c r="B110" t="s">
        <v>469</v>
      </c>
      <c r="C110" s="3">
        <v>26</v>
      </c>
      <c r="D110" s="3">
        <v>0</v>
      </c>
      <c r="E110" s="3">
        <v>8</v>
      </c>
      <c r="F110" s="3">
        <v>34</v>
      </c>
      <c r="G110" s="4">
        <v>44</v>
      </c>
      <c r="H110" s="4">
        <v>36.21</v>
      </c>
      <c r="I110" s="5">
        <v>164737.56768687133</v>
      </c>
      <c r="J110" s="4">
        <v>12.955277280858677</v>
      </c>
      <c r="K110" s="4">
        <v>11.227906976744187</v>
      </c>
      <c r="L110" s="4">
        <v>6.6873714423413073</v>
      </c>
      <c r="M110" s="4">
        <v>6.292772416840819</v>
      </c>
      <c r="N110" s="4">
        <v>2.5569999999999999</v>
      </c>
      <c r="O110" s="4">
        <v>27.346938775510203</v>
      </c>
      <c r="P110" s="4">
        <v>2.3142778238055786</v>
      </c>
      <c r="Q110" s="36">
        <f t="shared" si="21"/>
        <v>76.470588236424121</v>
      </c>
      <c r="R110" t="str">
        <f t="shared" si="22"/>
        <v xml:space="preserve"> </v>
      </c>
      <c r="S110" s="37">
        <f t="shared" si="23"/>
        <v>0.2151339420303037</v>
      </c>
      <c r="T110" s="37" t="str">
        <f t="shared" si="24"/>
        <v/>
      </c>
      <c r="U110" s="37" t="str">
        <f t="shared" si="25"/>
        <v/>
      </c>
      <c r="V110" s="37" t="str">
        <f t="shared" si="26"/>
        <v/>
      </c>
      <c r="W110" s="37" t="str">
        <f t="shared" si="27"/>
        <v/>
      </c>
      <c r="X110" s="37">
        <f t="shared" si="28"/>
        <v>-0.37132891953401292</v>
      </c>
      <c r="Y110" t="str">
        <f t="shared" si="41"/>
        <v xml:space="preserve"> </v>
      </c>
      <c r="Z110" s="1" t="str">
        <f t="shared" si="30"/>
        <v xml:space="preserve"> </v>
      </c>
      <c r="AA110" t="str">
        <f t="shared" si="42"/>
        <v xml:space="preserve"> </v>
      </c>
      <c r="AB110" s="1">
        <f t="shared" si="31"/>
        <v>45</v>
      </c>
      <c r="AC110">
        <f t="shared" si="43"/>
        <v>82</v>
      </c>
      <c r="AD110" s="1" t="str">
        <f t="shared" si="33"/>
        <v xml:space="preserve"> </v>
      </c>
      <c r="AE110">
        <f t="shared" si="44"/>
        <v>63</v>
      </c>
      <c r="AF110" t="str">
        <f t="shared" si="45"/>
        <v xml:space="preserve"> </v>
      </c>
      <c r="AG110">
        <f t="shared" si="35"/>
        <v>2.3142778249355787</v>
      </c>
      <c r="AH110" t="str">
        <f t="shared" si="36"/>
        <v xml:space="preserve"> </v>
      </c>
      <c r="AI110">
        <f t="shared" si="46"/>
        <v>172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469</v>
      </c>
      <c r="AP110" t="s">
        <v>1041</v>
      </c>
      <c r="AQ110">
        <v>18.060491398075097</v>
      </c>
      <c r="AR110">
        <v>37.132891953401291</v>
      </c>
      <c r="AS110">
        <v>21.513394090030367</v>
      </c>
      <c r="AT110">
        <v>-18.060491398075097</v>
      </c>
      <c r="AU110">
        <v>-37.132891953401291</v>
      </c>
      <c r="AV110" t="s">
        <v>1234</v>
      </c>
    </row>
    <row r="111" spans="1:48" x14ac:dyDescent="0.25">
      <c r="A111">
        <v>1.1399999999999979E-9</v>
      </c>
      <c r="B111" t="s">
        <v>611</v>
      </c>
      <c r="C111" s="3">
        <v>8</v>
      </c>
      <c r="D111" s="3">
        <v>1</v>
      </c>
      <c r="E111" s="3">
        <v>9</v>
      </c>
      <c r="F111" s="3">
        <v>18</v>
      </c>
      <c r="G111" s="4">
        <v>203</v>
      </c>
      <c r="H111" s="4">
        <v>183.43</v>
      </c>
      <c r="I111" s="5">
        <v>65624.066662309997</v>
      </c>
      <c r="J111" s="4">
        <v>25.041638225255973</v>
      </c>
      <c r="K111" s="4">
        <v>22.968945654896071</v>
      </c>
      <c r="L111" s="4">
        <v>19.527517195627635</v>
      </c>
      <c r="M111" s="4">
        <v>18.134237165290919</v>
      </c>
      <c r="N111" s="4">
        <v>6.7629999999999999</v>
      </c>
      <c r="O111" s="4">
        <v>54.821428571428555</v>
      </c>
      <c r="P111" s="4">
        <v>3.1837758272910648</v>
      </c>
      <c r="Q111" s="36" t="str">
        <f t="shared" si="21"/>
        <v xml:space="preserve"> 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>
        <f t="shared" si="27"/>
        <v>0.8357564612704238</v>
      </c>
      <c r="X111" s="37" t="str">
        <f t="shared" si="28"/>
        <v/>
      </c>
      <c r="Y111" t="str">
        <f t="shared" si="41"/>
        <v xml:space="preserve"> </v>
      </c>
      <c r="Z111" s="1" t="str">
        <f t="shared" si="30"/>
        <v xml:space="preserve"> </v>
      </c>
      <c r="AA111">
        <f t="shared" si="42"/>
        <v>30</v>
      </c>
      <c r="AB111" s="1" t="str">
        <f t="shared" si="31"/>
        <v xml:space="preserve"> </v>
      </c>
      <c r="AC111" t="str">
        <f t="shared" si="43"/>
        <v xml:space="preserve"> </v>
      </c>
      <c r="AD111" s="1" t="str">
        <f t="shared" si="3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>
        <f t="shared" si="35"/>
        <v>3.1837758284310649</v>
      </c>
      <c r="AH111" t="str">
        <f t="shared" si="36"/>
        <v xml:space="preserve"> </v>
      </c>
      <c r="AI111">
        <f t="shared" si="46"/>
        <v>92</v>
      </c>
      <c r="AJ111" t="str">
        <f t="shared" si="47"/>
        <v xml:space="preserve"> </v>
      </c>
      <c r="AK111">
        <f t="shared" si="38"/>
        <v>54.821428572568557</v>
      </c>
      <c r="AL111" t="str">
        <f t="shared" si="39"/>
        <v xml:space="preserve"> </v>
      </c>
      <c r="AM111">
        <f t="shared" si="48"/>
        <v>20</v>
      </c>
      <c r="AN111" t="str">
        <f t="shared" si="49"/>
        <v xml:space="preserve"> </v>
      </c>
      <c r="AO111" t="s">
        <v>611</v>
      </c>
      <c r="AP111" t="s">
        <v>1026</v>
      </c>
      <c r="AQ111">
        <v>-58.383297113703556</v>
      </c>
      <c r="AR111">
        <v>-83.575646127042376</v>
      </c>
      <c r="AS111">
        <v>10.668920023987338</v>
      </c>
      <c r="AT111">
        <v>58.383297113703556</v>
      </c>
      <c r="AU111">
        <v>83.575646127042376</v>
      </c>
      <c r="AV111" t="s">
        <v>1235</v>
      </c>
    </row>
    <row r="112" spans="1:48" x14ac:dyDescent="0.25">
      <c r="A112">
        <v>1.1499999999999979E-9</v>
      </c>
      <c r="B112" t="s">
        <v>631</v>
      </c>
      <c r="C112" s="3">
        <v>12</v>
      </c>
      <c r="D112" s="3">
        <v>7</v>
      </c>
      <c r="E112" s="3">
        <v>15</v>
      </c>
      <c r="F112" s="3">
        <v>34</v>
      </c>
      <c r="G112" s="4">
        <v>480</v>
      </c>
      <c r="H112" s="4">
        <v>513.24</v>
      </c>
      <c r="I112" s="5">
        <v>14261.553851999999</v>
      </c>
      <c r="J112" s="4" t="s">
        <v>1019</v>
      </c>
      <c r="K112" s="4">
        <v>33.730283911671926</v>
      </c>
      <c r="L112" s="4">
        <v>20.589626664767898</v>
      </c>
      <c r="M112" s="4">
        <v>17.43593891723447</v>
      </c>
      <c r="N112" s="4">
        <v>8.5389999999999997</v>
      </c>
      <c r="O112" s="4">
        <v>-0.5151205120273965</v>
      </c>
      <c r="P112" s="4">
        <v>0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 xml:space="preserve"> </v>
      </c>
      <c r="V112" s="37" t="str">
        <f t="shared" si="26"/>
        <v xml:space="preserve"> </v>
      </c>
      <c r="W112" s="37">
        <f t="shared" si="27"/>
        <v>0.93560398930062871</v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>
        <f t="shared" si="42"/>
        <v>21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 t="str">
        <f t="shared" si="35"/>
        <v xml:space="preserve"> </v>
      </c>
      <c r="AH112" t="str">
        <f t="shared" si="36"/>
        <v xml:space="preserve"> </v>
      </c>
      <c r="AI112" t="str">
        <f t="shared" si="46"/>
        <v xml:space="preserve"> 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631</v>
      </c>
      <c r="AP112" t="s">
        <v>1028</v>
      </c>
      <c r="AQ112" t="e">
        <v>#VALUE!</v>
      </c>
      <c r="AR112">
        <v>-93.560398930062874</v>
      </c>
      <c r="AS112">
        <v>-6.4765022211830781</v>
      </c>
      <c r="AT112" t="e">
        <v>#VALUE!</v>
      </c>
      <c r="AU112">
        <v>93.560398930062874</v>
      </c>
      <c r="AV112" t="s">
        <v>1236</v>
      </c>
    </row>
    <row r="113" spans="1:48" x14ac:dyDescent="0.25">
      <c r="A113">
        <v>1.1599999999999979E-9</v>
      </c>
      <c r="B113" t="s">
        <v>321</v>
      </c>
      <c r="C113" s="3">
        <v>8</v>
      </c>
      <c r="D113" s="3">
        <v>2</v>
      </c>
      <c r="E113" s="3">
        <v>18</v>
      </c>
      <c r="F113" s="3">
        <v>28</v>
      </c>
      <c r="G113" s="4">
        <v>155</v>
      </c>
      <c r="H113" s="4">
        <v>150.56</v>
      </c>
      <c r="I113" s="5">
        <v>24174.109779680002</v>
      </c>
      <c r="J113" s="4">
        <v>9.7982558896264482</v>
      </c>
      <c r="K113" s="4">
        <v>10.263122017723244</v>
      </c>
      <c r="L113" s="4">
        <v>6.7120296571661626</v>
      </c>
      <c r="M113" s="4">
        <v>7.0793863816299636</v>
      </c>
      <c r="N113" s="4">
        <v>13.620000000000001</v>
      </c>
      <c r="O113" s="4">
        <v>25.841584158415852</v>
      </c>
      <c r="P113" s="4">
        <v>3.0233793836344316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/>
      </c>
      <c r="V113" s="37" t="str">
        <f t="shared" si="26"/>
        <v/>
      </c>
      <c r="W113" s="37" t="str">
        <f t="shared" si="27"/>
        <v/>
      </c>
      <c r="X113" s="37">
        <f t="shared" si="28"/>
        <v>-0.36901083287022252</v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>
        <f t="shared" si="31"/>
        <v>46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>
        <f t="shared" si="35"/>
        <v>3.0233793847944317</v>
      </c>
      <c r="AH113" t="str">
        <f t="shared" si="36"/>
        <v xml:space="preserve"> </v>
      </c>
      <c r="AI113">
        <f t="shared" si="46"/>
        <v>119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321</v>
      </c>
      <c r="AP113" t="s">
        <v>1024</v>
      </c>
      <c r="AQ113">
        <v>38.028013191339902</v>
      </c>
      <c r="AR113">
        <v>36.901083287022253</v>
      </c>
      <c r="AS113">
        <v>2.9489904357066887</v>
      </c>
      <c r="AT113">
        <v>-38.028013191339902</v>
      </c>
      <c r="AU113">
        <v>-36.901083287022253</v>
      </c>
      <c r="AV113" t="s">
        <v>1237</v>
      </c>
    </row>
    <row r="114" spans="1:48" x14ac:dyDescent="0.25">
      <c r="A114">
        <v>1.1699999999999978E-9</v>
      </c>
      <c r="B114" t="s">
        <v>314</v>
      </c>
      <c r="C114" s="3">
        <v>7</v>
      </c>
      <c r="D114" s="3">
        <v>1</v>
      </c>
      <c r="E114" s="3">
        <v>11</v>
      </c>
      <c r="F114" s="3">
        <v>19</v>
      </c>
      <c r="G114" s="4">
        <v>52</v>
      </c>
      <c r="H114" s="4">
        <v>50.88</v>
      </c>
      <c r="I114" s="5">
        <v>14415.902446080001</v>
      </c>
      <c r="J114" s="4">
        <v>20.352</v>
      </c>
      <c r="K114" s="4">
        <v>18.96384644055162</v>
      </c>
      <c r="L114" s="4">
        <v>10.918728962081866</v>
      </c>
      <c r="M114" s="4">
        <v>10.562733235847087</v>
      </c>
      <c r="N114" s="4">
        <v>2.3370000000000002</v>
      </c>
      <c r="O114" s="4">
        <v>-29.019607843137258</v>
      </c>
      <c r="P114" s="4">
        <v>3.0051100628930816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 t="str">
        <f t="shared" si="26"/>
        <v/>
      </c>
      <c r="W114" s="37" t="str">
        <f t="shared" si="27"/>
        <v/>
      </c>
      <c r="X114" s="37" t="str">
        <f t="shared" si="28"/>
        <v/>
      </c>
      <c r="Y114" t="str">
        <f t="shared" si="41"/>
        <v xml:space="preserve"> </v>
      </c>
      <c r="Z114" s="1" t="str">
        <f t="shared" si="30"/>
        <v xml:space="preserve"> </v>
      </c>
      <c r="AA114" t="str">
        <f t="shared" si="42"/>
        <v xml:space="preserve"> </v>
      </c>
      <c r="AB114" s="1" t="str">
        <f t="shared" si="31"/>
        <v xml:space="preserve"> 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3.0051100640630817</v>
      </c>
      <c r="AH114" t="str">
        <f t="shared" si="36"/>
        <v xml:space="preserve"> </v>
      </c>
      <c r="AI114">
        <f t="shared" si="46"/>
        <v>121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314</v>
      </c>
      <c r="AP114" t="s">
        <v>1030</v>
      </c>
      <c r="AQ114">
        <v>-28.722283816363436</v>
      </c>
      <c r="AR114">
        <v>-2.6455490485514987</v>
      </c>
      <c r="AS114">
        <v>2.2012578616352085</v>
      </c>
      <c r="AT114">
        <v>28.722283816363436</v>
      </c>
      <c r="AU114">
        <v>2.6455490485514987</v>
      </c>
      <c r="AV114" t="s">
        <v>1238</v>
      </c>
    </row>
    <row r="115" spans="1:48" x14ac:dyDescent="0.25">
      <c r="A115">
        <v>1.1799999999999978E-9</v>
      </c>
      <c r="B115" t="s">
        <v>677</v>
      </c>
      <c r="C115" s="3">
        <v>17</v>
      </c>
      <c r="D115" s="3">
        <v>0</v>
      </c>
      <c r="E115" s="3">
        <v>4</v>
      </c>
      <c r="F115" s="3">
        <v>21</v>
      </c>
      <c r="G115" s="4">
        <v>154</v>
      </c>
      <c r="H115" s="4">
        <v>126.62</v>
      </c>
      <c r="I115" s="5">
        <v>26107.018080000002</v>
      </c>
      <c r="J115" s="4">
        <v>15.124223602484474</v>
      </c>
      <c r="K115" s="4">
        <v>13.761547657863275</v>
      </c>
      <c r="L115" s="4">
        <v>8.1984741730487212</v>
      </c>
      <c r="M115" s="4">
        <v>6.7103275540144036</v>
      </c>
      <c r="N115" s="4">
        <v>7.0390000000000006</v>
      </c>
      <c r="O115" s="4">
        <v>36.288659793814446</v>
      </c>
      <c r="P115" s="4">
        <v>0</v>
      </c>
      <c r="Q115" s="36">
        <f t="shared" si="21"/>
        <v>80.952380953560947</v>
      </c>
      <c r="R115" t="str">
        <f t="shared" si="22"/>
        <v xml:space="preserve"> </v>
      </c>
      <c r="S115" s="37">
        <f t="shared" si="23"/>
        <v>0.2162375623867604</v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>
        <f t="shared" si="28"/>
        <v>-0.22927211969871997</v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>
        <f t="shared" si="31"/>
        <v>86</v>
      </c>
      <c r="AC115">
        <f t="shared" si="43"/>
        <v>81</v>
      </c>
      <c r="AD115" s="1" t="str">
        <f t="shared" si="33"/>
        <v xml:space="preserve"> </v>
      </c>
      <c r="AE115">
        <f t="shared" si="44"/>
        <v>44</v>
      </c>
      <c r="AF115" t="str">
        <f t="shared" si="45"/>
        <v xml:space="preserve"> </v>
      </c>
      <c r="AG115" t="str">
        <f t="shared" si="35"/>
        <v xml:space="preserve"> </v>
      </c>
      <c r="AH115" t="str">
        <f t="shared" si="36"/>
        <v xml:space="preserve"> </v>
      </c>
      <c r="AI115" t="str">
        <f t="shared" si="46"/>
        <v xml:space="preserve"> 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677</v>
      </c>
      <c r="AP115" t="s">
        <v>1047</v>
      </c>
      <c r="AQ115">
        <v>4.342344582294178</v>
      </c>
      <c r="AR115">
        <v>22.927211969871998</v>
      </c>
      <c r="AS115">
        <v>21.623756120676042</v>
      </c>
      <c r="AT115">
        <v>-4.342344582294178</v>
      </c>
      <c r="AU115">
        <v>-22.927211969871998</v>
      </c>
      <c r="AV115" t="s">
        <v>1239</v>
      </c>
    </row>
    <row r="116" spans="1:48" x14ac:dyDescent="0.25">
      <c r="A116">
        <v>1.1899999999999978E-9</v>
      </c>
      <c r="B116" t="s">
        <v>359</v>
      </c>
      <c r="C116" s="3">
        <v>8</v>
      </c>
      <c r="D116" s="3">
        <v>0</v>
      </c>
      <c r="E116" s="3">
        <v>9</v>
      </c>
      <c r="F116" s="3">
        <v>17</v>
      </c>
      <c r="G116" s="4">
        <v>31</v>
      </c>
      <c r="H116" s="4">
        <v>29.44</v>
      </c>
      <c r="I116" s="5">
        <v>14755.000627200001</v>
      </c>
      <c r="J116" s="4">
        <v>17.389249852333137</v>
      </c>
      <c r="K116" s="4">
        <v>16.256212037548316</v>
      </c>
      <c r="L116" s="4">
        <v>7.9336393302858736</v>
      </c>
      <c r="M116" s="4">
        <v>7.7175825727570171</v>
      </c>
      <c r="N116" s="4">
        <v>1.5880000000000001</v>
      </c>
      <c r="O116" s="4">
        <v>4.0200697546350241</v>
      </c>
      <c r="P116" s="4">
        <v>3.984375</v>
      </c>
      <c r="Q116" s="36" t="str">
        <f t="shared" si="21"/>
        <v xml:space="preserve"> </v>
      </c>
      <c r="R116" t="str">
        <f t="shared" si="22"/>
        <v xml:space="preserve"> </v>
      </c>
      <c r="S116" s="37" t="str">
        <f t="shared" si="23"/>
        <v/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>
        <f t="shared" si="28"/>
        <v>-0.2541688983777981</v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>
        <f t="shared" si="31"/>
        <v>74</v>
      </c>
      <c r="AC116" t="str">
        <f t="shared" si="43"/>
        <v xml:space="preserve"> </v>
      </c>
      <c r="AD116" s="1" t="str">
        <f t="shared" si="33"/>
        <v xml:space="preserve"> </v>
      </c>
      <c r="AE116" t="str">
        <f t="shared" si="44"/>
        <v xml:space="preserve"> </v>
      </c>
      <c r="AF116" t="str">
        <f t="shared" si="45"/>
        <v xml:space="preserve"> </v>
      </c>
      <c r="AG116">
        <f t="shared" si="35"/>
        <v>3.9843750011900001</v>
      </c>
      <c r="AH116" t="str">
        <f t="shared" si="36"/>
        <v xml:space="preserve"> </v>
      </c>
      <c r="AI116">
        <f t="shared" si="46"/>
        <v>47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359</v>
      </c>
      <c r="AP116" t="s">
        <v>1030</v>
      </c>
      <c r="AQ116">
        <v>-9.9834883473703719</v>
      </c>
      <c r="AR116">
        <v>25.416889837779809</v>
      </c>
      <c r="AS116">
        <v>5.2989130434782483</v>
      </c>
      <c r="AT116">
        <v>9.9834883473703719</v>
      </c>
      <c r="AU116">
        <v>-25.416889837779809</v>
      </c>
      <c r="AV116" t="s">
        <v>1240</v>
      </c>
    </row>
    <row r="117" spans="1:48" x14ac:dyDescent="0.25">
      <c r="A117">
        <v>1.1999999999999977E-9</v>
      </c>
      <c r="B117" t="s">
        <v>545</v>
      </c>
      <c r="C117" s="3">
        <v>20</v>
      </c>
      <c r="D117" s="3">
        <v>1</v>
      </c>
      <c r="E117" s="3">
        <v>4</v>
      </c>
      <c r="F117" s="3">
        <v>25</v>
      </c>
      <c r="G117" s="4">
        <v>100.5</v>
      </c>
      <c r="H117" s="4">
        <v>84.97</v>
      </c>
      <c r="I117" s="5">
        <v>40246.592889970001</v>
      </c>
      <c r="J117" s="4">
        <v>7.4574337370545898</v>
      </c>
      <c r="K117" s="4">
        <v>6.935760346094197</v>
      </c>
      <c r="L117" s="4" t="s">
        <v>1019</v>
      </c>
      <c r="M117" s="4" t="s">
        <v>1019</v>
      </c>
      <c r="N117" s="4">
        <v>11.558</v>
      </c>
      <c r="O117" s="4">
        <v>47.407407407407391</v>
      </c>
      <c r="P117" s="4">
        <v>1.9442156055078266</v>
      </c>
      <c r="Q117" s="36">
        <f t="shared" si="21"/>
        <v>80.000000001199993</v>
      </c>
      <c r="R117" t="str">
        <f t="shared" si="22"/>
        <v xml:space="preserve"> </v>
      </c>
      <c r="S117" s="37">
        <f t="shared" si="23"/>
        <v>0.18277039074925272</v>
      </c>
      <c r="T117" s="37" t="str">
        <f t="shared" si="24"/>
        <v/>
      </c>
      <c r="U117" s="37" t="str">
        <f t="shared" si="25"/>
        <v/>
      </c>
      <c r="V117" s="37" t="str">
        <f t="shared" si="26"/>
        <v/>
      </c>
      <c r="W117" s="37" t="str">
        <f t="shared" si="27"/>
        <v xml:space="preserve"> </v>
      </c>
      <c r="X117" s="37" t="str">
        <f t="shared" si="28"/>
        <v xml:space="preserve"> </v>
      </c>
      <c r="Y117" t="str">
        <f t="shared" si="41"/>
        <v xml:space="preserve"> </v>
      </c>
      <c r="Z117" s="1" t="str">
        <f t="shared" si="30"/>
        <v xml:space="preserve"> </v>
      </c>
      <c r="AA117" t="str">
        <f t="shared" si="42"/>
        <v xml:space="preserve"> </v>
      </c>
      <c r="AB117" s="1" t="str">
        <f t="shared" si="31"/>
        <v xml:space="preserve"> </v>
      </c>
      <c r="AC117">
        <f t="shared" si="43"/>
        <v>123</v>
      </c>
      <c r="AD117" s="1" t="str">
        <f t="shared" si="33"/>
        <v xml:space="preserve"> </v>
      </c>
      <c r="AE117">
        <f t="shared" si="44"/>
        <v>46</v>
      </c>
      <c r="AF117" t="str">
        <f t="shared" si="45"/>
        <v xml:space="preserve"> </v>
      </c>
      <c r="AG117" t="str">
        <f t="shared" si="35"/>
        <v xml:space="preserve"> </v>
      </c>
      <c r="AH117" t="str">
        <f t="shared" si="36"/>
        <v xml:space="preserve"> </v>
      </c>
      <c r="AI117" t="str">
        <f t="shared" si="46"/>
        <v xml:space="preserve"> 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545</v>
      </c>
      <c r="AP117" t="s">
        <v>1026</v>
      </c>
      <c r="AQ117">
        <v>52.833239876038498</v>
      </c>
      <c r="AR117" t="e">
        <v>#VALUE!</v>
      </c>
      <c r="AS117">
        <v>18.277038954925274</v>
      </c>
      <c r="AT117">
        <v>-52.833239876038498</v>
      </c>
      <c r="AU117" t="e">
        <v>#VALUE!</v>
      </c>
      <c r="AV117" t="s">
        <v>1241</v>
      </c>
    </row>
    <row r="118" spans="1:48" x14ac:dyDescent="0.25">
      <c r="A118">
        <v>1.2099999999999977E-9</v>
      </c>
      <c r="B118" t="s">
        <v>304</v>
      </c>
      <c r="C118" s="3">
        <v>15</v>
      </c>
      <c r="D118" s="3">
        <v>2</v>
      </c>
      <c r="E118" s="3">
        <v>14</v>
      </c>
      <c r="F118" s="3">
        <v>31</v>
      </c>
      <c r="G118" s="4">
        <v>28</v>
      </c>
      <c r="H118" s="4">
        <v>25.62</v>
      </c>
      <c r="I118" s="5">
        <v>11046.828320640001</v>
      </c>
      <c r="J118" s="4">
        <v>13.729903536977492</v>
      </c>
      <c r="K118" s="4">
        <v>14.217536071032187</v>
      </c>
      <c r="L118" s="4">
        <v>7.5187813123548768</v>
      </c>
      <c r="M118" s="4">
        <v>7.4446151587260774</v>
      </c>
      <c r="N118" s="4">
        <v>1.2070000000000001</v>
      </c>
      <c r="O118" s="4">
        <v>343.84615384615375</v>
      </c>
      <c r="P118" s="4">
        <v>1.1007025761124123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 t="str">
        <f t="shared" si="26"/>
        <v/>
      </c>
      <c r="W118" s="37" t="str">
        <f t="shared" si="27"/>
        <v/>
      </c>
      <c r="X118" s="37">
        <f t="shared" si="28"/>
        <v>-0.29316916038228846</v>
      </c>
      <c r="Y118" t="str">
        <f t="shared" si="41"/>
        <v xml:space="preserve"> </v>
      </c>
      <c r="Z118" s="1" t="str">
        <f t="shared" si="30"/>
        <v xml:space="preserve"> </v>
      </c>
      <c r="AA118" t="str">
        <f t="shared" si="42"/>
        <v xml:space="preserve"> </v>
      </c>
      <c r="AB118" s="1">
        <f t="shared" si="31"/>
        <v>66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304</v>
      </c>
      <c r="AP118" t="s">
        <v>1079</v>
      </c>
      <c r="AQ118">
        <v>13.161136995965572</v>
      </c>
      <c r="AR118">
        <v>29.316916038228847</v>
      </c>
      <c r="AS118">
        <v>9.2896174863387859</v>
      </c>
      <c r="AT118">
        <v>-13.161136995965572</v>
      </c>
      <c r="AU118">
        <v>-29.316916038228847</v>
      </c>
      <c r="AV118" t="s">
        <v>1242</v>
      </c>
    </row>
    <row r="119" spans="1:48" x14ac:dyDescent="0.25">
      <c r="A119">
        <v>1.2199999999999976E-9</v>
      </c>
      <c r="B119" t="s">
        <v>624</v>
      </c>
      <c r="C119" s="3">
        <v>0</v>
      </c>
      <c r="D119" s="3">
        <v>0</v>
      </c>
      <c r="E119" s="3">
        <v>2</v>
      </c>
      <c r="F119" s="3">
        <v>2</v>
      </c>
      <c r="G119" s="4">
        <v>139</v>
      </c>
      <c r="H119" s="4" t="s">
        <v>140</v>
      </c>
      <c r="I119" s="5" t="s">
        <v>140</v>
      </c>
      <c r="J119" s="4" t="s">
        <v>1019</v>
      </c>
      <c r="K119" s="4" t="s">
        <v>1019</v>
      </c>
      <c r="L119" s="4" t="s">
        <v>1019</v>
      </c>
      <c r="M119" s="4" t="s">
        <v>1019</v>
      </c>
      <c r="N119" s="4">
        <v>7.7229999999999999</v>
      </c>
      <c r="O119" s="4">
        <v>13.207547169811317</v>
      </c>
      <c r="P119" s="4" t="s">
        <v>145</v>
      </c>
      <c r="Q119" s="36" t="str">
        <f t="shared" si="21"/>
        <v xml:space="preserve"> </v>
      </c>
      <c r="R119" t="str">
        <f t="shared" si="22"/>
        <v xml:space="preserve"> </v>
      </c>
      <c r="S119" s="37" t="str">
        <f t="shared" si="23"/>
        <v xml:space="preserve"> </v>
      </c>
      <c r="T119" s="37" t="str">
        <f t="shared" si="24"/>
        <v xml:space="preserve"> </v>
      </c>
      <c r="U119" s="37" t="str">
        <f t="shared" si="25"/>
        <v xml:space="preserve"> </v>
      </c>
      <c r="V119" s="37" t="str">
        <f t="shared" si="26"/>
        <v xml:space="preserve"> </v>
      </c>
      <c r="W119" s="37" t="str">
        <f t="shared" si="27"/>
        <v xml:space="preserve"> </v>
      </c>
      <c r="X119" s="37" t="str">
        <f t="shared" si="28"/>
        <v xml:space="preserve"> </v>
      </c>
      <c r="Y119" t="str">
        <f t="shared" si="41"/>
        <v xml:space="preserve"> </v>
      </c>
      <c r="Z119" s="1" t="str">
        <f t="shared" si="30"/>
        <v xml:space="preserve"> </v>
      </c>
      <c r="AA119" t="str">
        <f t="shared" si="42"/>
        <v xml:space="preserve"> </v>
      </c>
      <c r="AB119" s="1" t="str">
        <f t="shared" si="31"/>
        <v xml:space="preserve"> </v>
      </c>
      <c r="AC119" t="str">
        <f t="shared" si="43"/>
        <v xml:space="preserve"> 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 t="str">
        <f t="shared" si="35"/>
        <v xml:space="preserve"> </v>
      </c>
      <c r="AH119" t="str">
        <f t="shared" si="36"/>
        <v xml:space="preserve"> </v>
      </c>
      <c r="AI119" t="str">
        <f t="shared" si="46"/>
        <v xml:space="preserve"> 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624</v>
      </c>
      <c r="AP119" t="s">
        <v>1024</v>
      </c>
      <c r="AQ119" t="e">
        <v>#VALUE!</v>
      </c>
      <c r="AR119" t="e">
        <v>#VALUE!</v>
      </c>
      <c r="AS119" t="s">
        <v>145</v>
      </c>
      <c r="AT119" t="e">
        <v>#VALUE!</v>
      </c>
      <c r="AU119" t="e">
        <v>#VALUE!</v>
      </c>
      <c r="AV119" t="s">
        <v>1243</v>
      </c>
    </row>
    <row r="120" spans="1:48" x14ac:dyDescent="0.25">
      <c r="A120">
        <v>1.2299999999999976E-9</v>
      </c>
      <c r="B120" t="s">
        <v>644</v>
      </c>
      <c r="C120" s="3">
        <v>10</v>
      </c>
      <c r="D120" s="3">
        <v>2</v>
      </c>
      <c r="E120" s="3">
        <v>4</v>
      </c>
      <c r="F120" s="3">
        <v>16</v>
      </c>
      <c r="G120" s="4">
        <v>296</v>
      </c>
      <c r="H120" s="4">
        <v>269.63</v>
      </c>
      <c r="I120" s="5">
        <v>13274.44060743</v>
      </c>
      <c r="J120" s="4">
        <v>23.346610096112219</v>
      </c>
      <c r="K120" s="4">
        <v>20.656554048877652</v>
      </c>
      <c r="L120" s="4">
        <v>16.371174840023361</v>
      </c>
      <c r="M120" s="4">
        <v>15.274730028101164</v>
      </c>
      <c r="N120" s="4">
        <v>11.548999999999999</v>
      </c>
      <c r="O120" s="4">
        <v>-11.57706093189964</v>
      </c>
      <c r="P120" s="4">
        <v>2.2252716685828729E-2</v>
      </c>
      <c r="Q120" s="36" t="str">
        <f t="shared" si="21"/>
        <v xml:space="preserve"> 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>
        <f t="shared" si="27"/>
        <v>0.5390328268608513</v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>
        <f t="shared" si="42"/>
        <v>56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 t="str">
        <f t="shared" si="44"/>
        <v xml:space="preserve"> 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644</v>
      </c>
      <c r="AP120" t="s">
        <v>1047</v>
      </c>
      <c r="AQ120">
        <v>-47.662587015611876</v>
      </c>
      <c r="AR120">
        <v>-53.903282686085127</v>
      </c>
      <c r="AS120">
        <v>9.7800689834217192</v>
      </c>
      <c r="AT120">
        <v>47.662587015611876</v>
      </c>
      <c r="AU120">
        <v>53.903282686085127</v>
      </c>
      <c r="AV120" t="s">
        <v>1244</v>
      </c>
    </row>
    <row r="121" spans="1:48" x14ac:dyDescent="0.25">
      <c r="A121">
        <v>1.2399999999999976E-9</v>
      </c>
      <c r="B121" t="s">
        <v>416</v>
      </c>
      <c r="C121" s="3">
        <v>12</v>
      </c>
      <c r="D121" s="3">
        <v>0</v>
      </c>
      <c r="E121" s="3">
        <v>11</v>
      </c>
      <c r="F121" s="3">
        <v>23</v>
      </c>
      <c r="G121" s="4">
        <v>75</v>
      </c>
      <c r="H121" s="4">
        <v>67.900000000000006</v>
      </c>
      <c r="I121" s="5">
        <v>78169.32419520001</v>
      </c>
      <c r="J121" s="4">
        <v>21.707161125319693</v>
      </c>
      <c r="K121" s="4">
        <v>17.826201102651616</v>
      </c>
      <c r="L121" s="4">
        <v>6.6346938380161999</v>
      </c>
      <c r="M121" s="4">
        <v>5.6887637322114557</v>
      </c>
      <c r="N121" s="4">
        <v>4.4420000000000002</v>
      </c>
      <c r="O121" s="4">
        <v>117.55555555555553</v>
      </c>
      <c r="P121" s="4">
        <v>1.820324005891016</v>
      </c>
      <c r="Q121" s="36" t="str">
        <f t="shared" si="21"/>
        <v xml:space="preserve"> </v>
      </c>
      <c r="R121" t="str">
        <f t="shared" si="22"/>
        <v xml:space="preserve"> </v>
      </c>
      <c r="S121" s="37" t="str">
        <f t="shared" si="23"/>
        <v/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>
        <f t="shared" si="28"/>
        <v>-0.37628107251563792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41</v>
      </c>
      <c r="AC121" t="str">
        <f t="shared" si="43"/>
        <v xml:space="preserve"> </v>
      </c>
      <c r="AD121" s="1" t="str">
        <f t="shared" si="33"/>
        <v xml:space="preserve"> </v>
      </c>
      <c r="AE121" t="str">
        <f t="shared" si="44"/>
        <v xml:space="preserve"> </v>
      </c>
      <c r="AF121" t="str">
        <f t="shared" si="45"/>
        <v xml:space="preserve"> </v>
      </c>
      <c r="AG121" t="str">
        <f t="shared" si="35"/>
        <v xml:space="preserve"> </v>
      </c>
      <c r="AH121" t="str">
        <f t="shared" si="36"/>
        <v xml:space="preserve"> </v>
      </c>
      <c r="AI121" t="str">
        <f t="shared" si="46"/>
        <v xml:space="preserve"> 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416</v>
      </c>
      <c r="AP121" t="s">
        <v>1079</v>
      </c>
      <c r="AQ121">
        <v>-37.293403853229769</v>
      </c>
      <c r="AR121">
        <v>37.62810725156379</v>
      </c>
      <c r="AS121">
        <v>10.456553755522812</v>
      </c>
      <c r="AT121">
        <v>37.293403853229769</v>
      </c>
      <c r="AU121">
        <v>-37.62810725156379</v>
      </c>
      <c r="AV121" t="s">
        <v>1245</v>
      </c>
    </row>
    <row r="122" spans="1:48" x14ac:dyDescent="0.25">
      <c r="A122">
        <v>1.2499999999999975E-9</v>
      </c>
      <c r="B122" t="s">
        <v>476</v>
      </c>
      <c r="C122" s="3">
        <v>18</v>
      </c>
      <c r="D122" s="3">
        <v>1</v>
      </c>
      <c r="E122" s="3">
        <v>10</v>
      </c>
      <c r="F122" s="3">
        <v>29</v>
      </c>
      <c r="G122" s="4">
        <v>240</v>
      </c>
      <c r="H122" s="4">
        <v>213.59</v>
      </c>
      <c r="I122" s="5">
        <v>94084.361196020007</v>
      </c>
      <c r="J122" s="4">
        <v>27.667098445595855</v>
      </c>
      <c r="K122" s="4">
        <v>25.466793847621318</v>
      </c>
      <c r="L122" s="4">
        <v>14.747565160629488</v>
      </c>
      <c r="M122" s="4">
        <v>13.756234048852702</v>
      </c>
      <c r="N122" s="4">
        <v>7.72</v>
      </c>
      <c r="O122" s="4">
        <v>18.526134907108759</v>
      </c>
      <c r="P122" s="4">
        <v>1.1011751486492813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>
        <f t="shared" si="25"/>
        <v>0.74988802009102629</v>
      </c>
      <c r="V122" s="37" t="str">
        <f t="shared" si="26"/>
        <v/>
      </c>
      <c r="W122" s="37">
        <f t="shared" si="27"/>
        <v>0.38639939529506706</v>
      </c>
      <c r="X122" s="37" t="str">
        <f t="shared" si="28"/>
        <v/>
      </c>
      <c r="Y122">
        <f t="shared" si="41"/>
        <v>23</v>
      </c>
      <c r="Z122" s="1" t="str">
        <f t="shared" si="30"/>
        <v xml:space="preserve"> </v>
      </c>
      <c r="AA122">
        <f t="shared" si="42"/>
        <v>73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476</v>
      </c>
      <c r="AP122" t="s">
        <v>1020</v>
      </c>
      <c r="AQ122">
        <v>-74.988802009102628</v>
      </c>
      <c r="AR122">
        <v>-38.639939529506705</v>
      </c>
      <c r="AS122">
        <v>12.364811086661366</v>
      </c>
      <c r="AT122">
        <v>74.988802009102628</v>
      </c>
      <c r="AU122">
        <v>38.639939529506705</v>
      </c>
      <c r="AV122" t="s">
        <v>1246</v>
      </c>
    </row>
    <row r="123" spans="1:48" x14ac:dyDescent="0.25">
      <c r="A123">
        <v>1.2599999999999975E-9</v>
      </c>
      <c r="B123" t="s">
        <v>681</v>
      </c>
      <c r="C123" s="3">
        <v>6</v>
      </c>
      <c r="D123" s="3">
        <v>1</v>
      </c>
      <c r="E123" s="3">
        <v>10</v>
      </c>
      <c r="F123" s="3">
        <v>17</v>
      </c>
      <c r="G123" s="4">
        <v>10</v>
      </c>
      <c r="H123" s="4">
        <v>7.53</v>
      </c>
      <c r="I123" s="5">
        <v>5655.5954879400006</v>
      </c>
      <c r="J123" s="4">
        <v>11.461187214611872</v>
      </c>
      <c r="K123" s="4">
        <v>9.9471598414795253</v>
      </c>
      <c r="L123" s="4">
        <v>10.348121528179881</v>
      </c>
      <c r="M123" s="4">
        <v>9.3971167826507607</v>
      </c>
      <c r="N123" s="4">
        <v>0.65700000000000003</v>
      </c>
      <c r="O123" s="4">
        <v>-30.9375</v>
      </c>
      <c r="P123" s="4">
        <v>6.6401062416998666</v>
      </c>
      <c r="Q123" s="36" t="str">
        <f t="shared" si="21"/>
        <v xml:space="preserve"> </v>
      </c>
      <c r="R123" t="str">
        <f t="shared" si="22"/>
        <v xml:space="preserve"> </v>
      </c>
      <c r="S123" s="37">
        <f t="shared" si="23"/>
        <v>0.32802124959997336</v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>
        <f t="shared" si="43"/>
        <v>18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6.6401062429598667</v>
      </c>
      <c r="AH123" t="str">
        <f t="shared" si="36"/>
        <v xml:space="preserve"> </v>
      </c>
      <c r="AI123">
        <f t="shared" si="46"/>
        <v>7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681</v>
      </c>
      <c r="AP123" t="s">
        <v>1020</v>
      </c>
      <c r="AQ123">
        <v>27.510308887984213</v>
      </c>
      <c r="AR123">
        <v>2.7186571285094829</v>
      </c>
      <c r="AS123">
        <v>32.80212483399734</v>
      </c>
      <c r="AT123">
        <v>-27.510308887984213</v>
      </c>
      <c r="AU123">
        <v>-2.7186571285094829</v>
      </c>
      <c r="AV123" t="s">
        <v>1247</v>
      </c>
    </row>
    <row r="124" spans="1:48" x14ac:dyDescent="0.25">
      <c r="A124">
        <v>1.2699999999999975E-9</v>
      </c>
      <c r="B124" t="s">
        <v>305</v>
      </c>
      <c r="C124" s="3">
        <v>4</v>
      </c>
      <c r="D124" s="3">
        <v>9</v>
      </c>
      <c r="E124" s="3">
        <v>5</v>
      </c>
      <c r="F124" s="3">
        <v>18</v>
      </c>
      <c r="G124" s="4">
        <v>35</v>
      </c>
      <c r="H124" s="4">
        <v>35.49</v>
      </c>
      <c r="I124" s="5">
        <v>10683.52006176</v>
      </c>
      <c r="J124" s="4">
        <v>14.467998369343663</v>
      </c>
      <c r="K124" s="4">
        <v>13.702702702702704</v>
      </c>
      <c r="L124" s="4">
        <v>11.205850502467561</v>
      </c>
      <c r="M124" s="4">
        <v>11.068873162765378</v>
      </c>
      <c r="N124" s="4">
        <v>2.4529999999999998</v>
      </c>
      <c r="O124" s="4">
        <v>-28.000000000000004</v>
      </c>
      <c r="P124" s="4">
        <v>3.9983093829247673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3.9983093841947674</v>
      </c>
      <c r="AH124" t="str">
        <f t="shared" si="36"/>
        <v xml:space="preserve"> </v>
      </c>
      <c r="AI124">
        <f t="shared" si="46"/>
        <v>44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305</v>
      </c>
      <c r="AP124" t="s">
        <v>1020</v>
      </c>
      <c r="AQ124">
        <v>8.4928364606260747</v>
      </c>
      <c r="AR124">
        <v>-5.3447412584601617</v>
      </c>
      <c r="AS124">
        <v>-1.3806706114398493</v>
      </c>
      <c r="AT124">
        <v>-8.4928364606260747</v>
      </c>
      <c r="AU124">
        <v>5.3447412584601617</v>
      </c>
      <c r="AV124" t="s">
        <v>1248</v>
      </c>
    </row>
    <row r="125" spans="1:48" x14ac:dyDescent="0.25">
      <c r="A125">
        <v>1.2799999999999974E-9</v>
      </c>
      <c r="B125" t="s">
        <v>975</v>
      </c>
      <c r="C125" s="3">
        <v>5</v>
      </c>
      <c r="D125" s="3">
        <v>1</v>
      </c>
      <c r="E125" s="3">
        <v>5</v>
      </c>
      <c r="F125" s="3">
        <v>11</v>
      </c>
      <c r="G125" s="4">
        <v>55</v>
      </c>
      <c r="H125" s="4">
        <v>50.06</v>
      </c>
      <c r="I125" s="5">
        <v>11714.8149288</v>
      </c>
      <c r="J125" s="4">
        <v>23.48030018761726</v>
      </c>
      <c r="K125" s="4">
        <v>20.893155258764608</v>
      </c>
      <c r="L125" s="4">
        <v>15.495961824228004</v>
      </c>
      <c r="M125" s="4">
        <v>14.074161097852029</v>
      </c>
      <c r="N125" s="4">
        <v>2.1320000000000001</v>
      </c>
      <c r="O125" s="4">
        <v>8.9361702127659655</v>
      </c>
      <c r="P125" s="4" t="s">
        <v>145</v>
      </c>
      <c r="Q125" s="36" t="str">
        <f t="shared" si="21"/>
        <v xml:space="preserve"> </v>
      </c>
      <c r="R125" t="str">
        <f t="shared" si="22"/>
        <v xml:space="preserve"> </v>
      </c>
      <c r="S125" s="37" t="str">
        <f t="shared" si="23"/>
        <v/>
      </c>
      <c r="T125" s="37" t="str">
        <f t="shared" si="24"/>
        <v/>
      </c>
      <c r="U125" s="37" t="str">
        <f t="shared" si="25"/>
        <v/>
      </c>
      <c r="V125" s="37" t="str">
        <f t="shared" si="26"/>
        <v/>
      </c>
      <c r="W125" s="37">
        <f t="shared" si="27"/>
        <v>0.45675519101813156</v>
      </c>
      <c r="X125" s="37" t="str">
        <f t="shared" si="28"/>
        <v/>
      </c>
      <c r="Y125" t="str">
        <f t="shared" si="41"/>
        <v xml:space="preserve"> </v>
      </c>
      <c r="Z125" s="1" t="str">
        <f t="shared" si="30"/>
        <v xml:space="preserve"> </v>
      </c>
      <c r="AA125">
        <f t="shared" si="42"/>
        <v>62</v>
      </c>
      <c r="AB125" s="1" t="str">
        <f t="shared" si="31"/>
        <v xml:space="preserve"> </v>
      </c>
      <c r="AC125" t="str">
        <f t="shared" si="43"/>
        <v xml:space="preserve"> 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975</v>
      </c>
      <c r="AP125" t="s">
        <v>1024</v>
      </c>
      <c r="AQ125">
        <v>-48.508149805615197</v>
      </c>
      <c r="AR125">
        <v>-45.675519101813158</v>
      </c>
      <c r="AS125">
        <v>9.8681582101478149</v>
      </c>
      <c r="AT125">
        <v>48.508149805615197</v>
      </c>
      <c r="AU125">
        <v>45.675519101813158</v>
      </c>
      <c r="AV125" t="s">
        <v>1249</v>
      </c>
    </row>
    <row r="126" spans="1:48" x14ac:dyDescent="0.25">
      <c r="A126">
        <v>1.2899999999999974E-9</v>
      </c>
      <c r="B126" t="s">
        <v>617</v>
      </c>
      <c r="C126" s="3">
        <v>41</v>
      </c>
      <c r="D126" s="3">
        <v>0</v>
      </c>
      <c r="E126" s="3">
        <v>3</v>
      </c>
      <c r="F126" s="3">
        <v>44</v>
      </c>
      <c r="G126" s="4">
        <v>175</v>
      </c>
      <c r="H126" s="4">
        <v>152.51</v>
      </c>
      <c r="I126" s="5">
        <v>116670.15</v>
      </c>
      <c r="J126" s="4" t="s">
        <v>1019</v>
      </c>
      <c r="K126" s="4" t="s">
        <v>1019</v>
      </c>
      <c r="L126" s="4">
        <v>36.902916247193915</v>
      </c>
      <c r="M126" s="4">
        <v>30.146948649209747</v>
      </c>
      <c r="N126" s="4">
        <v>2.6080000000000001</v>
      </c>
      <c r="O126" s="4">
        <v>58.571428571428598</v>
      </c>
      <c r="P126" s="4">
        <v>0</v>
      </c>
      <c r="Q126" s="36">
        <f t="shared" si="21"/>
        <v>93.181818183108192</v>
      </c>
      <c r="R126" t="str">
        <f t="shared" si="22"/>
        <v xml:space="preserve"> </v>
      </c>
      <c r="S126" s="37" t="str">
        <f t="shared" si="23"/>
        <v/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>
        <f t="shared" si="27"/>
        <v>2.4691950984775533</v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>
        <f t="shared" si="42"/>
        <v>2</v>
      </c>
      <c r="AB126" s="1" t="str">
        <f t="shared" si="31"/>
        <v xml:space="preserve"> </v>
      </c>
      <c r="AC126" t="str">
        <f t="shared" si="43"/>
        <v xml:space="preserve"> </v>
      </c>
      <c r="AD126" s="1" t="str">
        <f t="shared" si="33"/>
        <v xml:space="preserve"> </v>
      </c>
      <c r="AE126">
        <f t="shared" si="44"/>
        <v>11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>
        <f t="shared" si="38"/>
        <v>58.571428572718595</v>
      </c>
      <c r="AL126" t="str">
        <f t="shared" si="39"/>
        <v xml:space="preserve"> </v>
      </c>
      <c r="AM126">
        <f t="shared" si="48"/>
        <v>16</v>
      </c>
      <c r="AN126" t="str">
        <f t="shared" si="49"/>
        <v xml:space="preserve"> </v>
      </c>
      <c r="AO126" t="s">
        <v>617</v>
      </c>
      <c r="AP126" t="s">
        <v>1097</v>
      </c>
      <c r="AQ126" t="e">
        <v>#VALUE!</v>
      </c>
      <c r="AR126">
        <v>-246.91950984775534</v>
      </c>
      <c r="AS126">
        <v>14.746573995147871</v>
      </c>
      <c r="AT126" t="e">
        <v>#VALUE!</v>
      </c>
      <c r="AU126">
        <v>246.91950984775534</v>
      </c>
      <c r="AV126" t="s">
        <v>1250</v>
      </c>
    </row>
    <row r="127" spans="1:48" x14ac:dyDescent="0.25">
      <c r="A127">
        <v>1.2999999999999974E-9</v>
      </c>
      <c r="B127" t="s">
        <v>265</v>
      </c>
      <c r="C127" s="3">
        <v>22</v>
      </c>
      <c r="D127" s="3">
        <v>2</v>
      </c>
      <c r="E127" s="3">
        <v>9</v>
      </c>
      <c r="F127" s="3">
        <v>33</v>
      </c>
      <c r="G127" s="4">
        <v>52</v>
      </c>
      <c r="H127" s="4">
        <v>45.03</v>
      </c>
      <c r="I127" s="5">
        <v>202453.15670190001</v>
      </c>
      <c r="J127" s="4">
        <v>14.817374136229022</v>
      </c>
      <c r="K127" s="4">
        <v>13.579613992762363</v>
      </c>
      <c r="L127" s="4">
        <v>10.198124570527344</v>
      </c>
      <c r="M127" s="4">
        <v>9.6755379373083858</v>
      </c>
      <c r="N127" s="4">
        <v>3.0390000000000001</v>
      </c>
      <c r="O127" s="4">
        <v>14.761904761904757</v>
      </c>
      <c r="P127" s="4">
        <v>3.0757272929158339</v>
      </c>
      <c r="Q127" s="36" t="str">
        <f t="shared" si="21"/>
        <v xml:space="preserve"> </v>
      </c>
      <c r="R127" t="str">
        <f t="shared" si="22"/>
        <v xml:space="preserve"> </v>
      </c>
      <c r="S127" s="37">
        <f t="shared" si="23"/>
        <v>0.15478569972327338</v>
      </c>
      <c r="T127" s="37" t="str">
        <f t="shared" si="24"/>
        <v/>
      </c>
      <c r="U127" s="37" t="str">
        <f t="shared" si="25"/>
        <v/>
      </c>
      <c r="V127" s="37" t="str">
        <f t="shared" si="26"/>
        <v/>
      </c>
      <c r="W127" s="37" t="str">
        <f t="shared" si="27"/>
        <v/>
      </c>
      <c r="X127" s="37" t="str">
        <f t="shared" si="28"/>
        <v/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>
        <f t="shared" si="43"/>
        <v>161</v>
      </c>
      <c r="AD127" s="1" t="str">
        <f t="shared" si="33"/>
        <v xml:space="preserve"> </v>
      </c>
      <c r="AE127" t="str">
        <f t="shared" si="44"/>
        <v xml:space="preserve"> </v>
      </c>
      <c r="AF127" t="str">
        <f t="shared" si="45"/>
        <v xml:space="preserve"> </v>
      </c>
      <c r="AG127">
        <f t="shared" si="35"/>
        <v>3.075727294215834</v>
      </c>
      <c r="AH127" t="str">
        <f t="shared" si="36"/>
        <v xml:space="preserve"> </v>
      </c>
      <c r="AI127">
        <f t="shared" si="46"/>
        <v>113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265</v>
      </c>
      <c r="AP127" t="s">
        <v>1097</v>
      </c>
      <c r="AQ127">
        <v>6.2831053961814547</v>
      </c>
      <c r="AR127">
        <v>4.1287589936006892</v>
      </c>
      <c r="AS127">
        <v>15.478569842327339</v>
      </c>
      <c r="AT127">
        <v>-6.2831053961814547</v>
      </c>
      <c r="AU127">
        <v>-4.1287589936006892</v>
      </c>
      <c r="AV127" t="s">
        <v>1251</v>
      </c>
    </row>
    <row r="128" spans="1:48" x14ac:dyDescent="0.25">
      <c r="A128">
        <v>1.3099999999999973E-9</v>
      </c>
      <c r="B128" t="s">
        <v>621</v>
      </c>
      <c r="C128" s="3">
        <v>17</v>
      </c>
      <c r="D128" s="3">
        <v>1</v>
      </c>
      <c r="E128" s="3">
        <v>9</v>
      </c>
      <c r="F128" s="3">
        <v>27</v>
      </c>
      <c r="G128" s="4">
        <v>75.5</v>
      </c>
      <c r="H128" s="4">
        <v>67.36</v>
      </c>
      <c r="I128" s="5">
        <v>56880.155516959996</v>
      </c>
      <c r="J128" s="4">
        <v>15.841956726246472</v>
      </c>
      <c r="K128" s="4">
        <v>14.151260504201682</v>
      </c>
      <c r="L128" s="4">
        <v>10.789740360494577</v>
      </c>
      <c r="M128" s="4">
        <v>10.268449637301444</v>
      </c>
      <c r="N128" s="4">
        <v>4.2519999999999998</v>
      </c>
      <c r="O128" s="4">
        <v>18.07692307692308</v>
      </c>
      <c r="P128" s="4">
        <v>1.3613420427553444</v>
      </c>
      <c r="Q128" s="36" t="str">
        <f t="shared" si="21"/>
        <v xml:space="preserve"> </v>
      </c>
      <c r="R128" t="str">
        <f t="shared" si="22"/>
        <v xml:space="preserve"> </v>
      </c>
      <c r="S128" s="37" t="str">
        <f t="shared" si="23"/>
        <v/>
      </c>
      <c r="T128" s="37" t="str">
        <f t="shared" si="24"/>
        <v/>
      </c>
      <c r="U128" s="37" t="str">
        <f t="shared" si="25"/>
        <v/>
      </c>
      <c r="V128" s="37" t="str">
        <f t="shared" si="26"/>
        <v/>
      </c>
      <c r="W128" s="37" t="str">
        <f t="shared" si="27"/>
        <v/>
      </c>
      <c r="X128" s="37" t="str">
        <f t="shared" si="28"/>
        <v/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 t="str">
        <f t="shared" si="43"/>
        <v xml:space="preserve"> 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 t="str">
        <f t="shared" si="35"/>
        <v xml:space="preserve"> </v>
      </c>
      <c r="AH128" t="str">
        <f t="shared" si="36"/>
        <v xml:space="preserve"> </v>
      </c>
      <c r="AI128" t="str">
        <f t="shared" si="46"/>
        <v xml:space="preserve"> 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621</v>
      </c>
      <c r="AP128" t="s">
        <v>1024</v>
      </c>
      <c r="AQ128">
        <v>-0.19717226427111711</v>
      </c>
      <c r="AR128">
        <v>-1.4329440029539953</v>
      </c>
      <c r="AS128">
        <v>12.084323040380053</v>
      </c>
      <c r="AT128">
        <v>0.19717226427111711</v>
      </c>
      <c r="AU128">
        <v>1.4329440029539953</v>
      </c>
      <c r="AV128" t="s">
        <v>1252</v>
      </c>
    </row>
    <row r="129" spans="1:48" x14ac:dyDescent="0.25">
      <c r="A129">
        <v>1.3199999999999973E-9</v>
      </c>
      <c r="B129" t="s">
        <v>468</v>
      </c>
      <c r="C129" s="3">
        <v>7</v>
      </c>
      <c r="D129" s="3">
        <v>2</v>
      </c>
      <c r="E129" s="3">
        <v>7</v>
      </c>
      <c r="F129" s="3">
        <v>16</v>
      </c>
      <c r="G129" s="4">
        <v>200</v>
      </c>
      <c r="H129" s="4">
        <v>184.91</v>
      </c>
      <c r="I129" s="5">
        <v>19331.211624449999</v>
      </c>
      <c r="J129" s="4">
        <v>25.113404862148577</v>
      </c>
      <c r="K129" s="4">
        <v>22.307877910483775</v>
      </c>
      <c r="L129" s="4">
        <v>14.674225267379679</v>
      </c>
      <c r="M129" s="4">
        <v>13.408534864715303</v>
      </c>
      <c r="N129" s="4">
        <v>7.3630000000000004</v>
      </c>
      <c r="O129" s="4">
        <v>25.401459854014586</v>
      </c>
      <c r="P129" s="4">
        <v>1.0859336974744471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>
        <f t="shared" si="27"/>
        <v>0.3795048074397116</v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>
        <f t="shared" si="42"/>
        <v>75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468</v>
      </c>
      <c r="AP129" t="s">
        <v>1024</v>
      </c>
      <c r="AQ129">
        <v>-58.837206577276447</v>
      </c>
      <c r="AR129">
        <v>-37.950480743971163</v>
      </c>
      <c r="AS129">
        <v>8.1607268400843758</v>
      </c>
      <c r="AT129">
        <v>58.837206577276447</v>
      </c>
      <c r="AU129">
        <v>37.950480743971163</v>
      </c>
      <c r="AV129" t="s">
        <v>1253</v>
      </c>
    </row>
    <row r="130" spans="1:48" x14ac:dyDescent="0.25">
      <c r="A130">
        <v>1.3299999999999973E-9</v>
      </c>
      <c r="B130" t="s">
        <v>310</v>
      </c>
      <c r="C130" s="3">
        <v>7</v>
      </c>
      <c r="D130" s="3">
        <v>3</v>
      </c>
      <c r="E130" s="3">
        <v>7</v>
      </c>
      <c r="F130" s="3">
        <v>17</v>
      </c>
      <c r="G130" s="4">
        <v>19</v>
      </c>
      <c r="H130" s="4">
        <v>15.83</v>
      </c>
      <c r="I130" s="5">
        <v>17106.836244100003</v>
      </c>
      <c r="J130" s="4">
        <v>13.634797588285959</v>
      </c>
      <c r="K130" s="4">
        <v>12.694466720128307</v>
      </c>
      <c r="L130" s="4">
        <v>5.850476591593524</v>
      </c>
      <c r="M130" s="4">
        <v>5.7999821350762533</v>
      </c>
      <c r="N130" s="4">
        <v>1.046</v>
      </c>
      <c r="O130" s="4">
        <v>77.222222222222243</v>
      </c>
      <c r="P130" s="4">
        <v>13.644977890082123</v>
      </c>
      <c r="Q130" s="36" t="str">
        <f t="shared" si="21"/>
        <v xml:space="preserve"> </v>
      </c>
      <c r="R130" t="str">
        <f t="shared" si="22"/>
        <v xml:space="preserve"> </v>
      </c>
      <c r="S130" s="37">
        <f t="shared" si="23"/>
        <v>0.20025268610574221</v>
      </c>
      <c r="T130" s="37" t="str">
        <f t="shared" si="24"/>
        <v/>
      </c>
      <c r="U130" s="37" t="str">
        <f t="shared" si="25"/>
        <v/>
      </c>
      <c r="V130" s="37" t="str">
        <f t="shared" si="26"/>
        <v/>
      </c>
      <c r="W130" s="37" t="str">
        <f t="shared" si="27"/>
        <v/>
      </c>
      <c r="X130" s="37">
        <f t="shared" si="28"/>
        <v>-0.4500043145815813</v>
      </c>
      <c r="Y130" t="str">
        <f t="shared" si="41"/>
        <v xml:space="preserve"> </v>
      </c>
      <c r="Z130" s="1" t="str">
        <f t="shared" si="30"/>
        <v xml:space="preserve"> </v>
      </c>
      <c r="AA130" t="str">
        <f t="shared" si="42"/>
        <v xml:space="preserve"> </v>
      </c>
      <c r="AB130" s="1">
        <f t="shared" si="31"/>
        <v>21</v>
      </c>
      <c r="AC130">
        <f t="shared" si="43"/>
        <v>98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>
        <f t="shared" si="35"/>
        <v>13.644977891412122</v>
      </c>
      <c r="AH130" t="str">
        <f t="shared" si="36"/>
        <v xml:space="preserve"> </v>
      </c>
      <c r="AI130">
        <f t="shared" si="46"/>
        <v>1</v>
      </c>
      <c r="AJ130" t="str">
        <f t="shared" si="47"/>
        <v xml:space="preserve"> </v>
      </c>
      <c r="AK130">
        <f t="shared" si="38"/>
        <v>77.222222223552237</v>
      </c>
      <c r="AL130" t="str">
        <f t="shared" si="39"/>
        <v xml:space="preserve"> </v>
      </c>
      <c r="AM130">
        <f t="shared" si="48"/>
        <v>5</v>
      </c>
      <c r="AN130" t="str">
        <f t="shared" si="49"/>
        <v xml:space="preserve"> </v>
      </c>
      <c r="AO130" t="s">
        <v>310</v>
      </c>
      <c r="AP130" t="s">
        <v>1041</v>
      </c>
      <c r="AQ130">
        <v>13.76266288630047</v>
      </c>
      <c r="AR130">
        <v>45.000431458158133</v>
      </c>
      <c r="AS130">
        <v>20.025268477574222</v>
      </c>
      <c r="AT130">
        <v>-13.76266288630047</v>
      </c>
      <c r="AU130">
        <v>-45.000431458158133</v>
      </c>
      <c r="AV130" t="s">
        <v>1254</v>
      </c>
    </row>
    <row r="131" spans="1:48" x14ac:dyDescent="0.25">
      <c r="A131">
        <v>1.3399999999999972E-9</v>
      </c>
      <c r="B131" t="s">
        <v>592</v>
      </c>
      <c r="C131" s="3">
        <v>21</v>
      </c>
      <c r="D131" s="3">
        <v>1</v>
      </c>
      <c r="E131" s="3">
        <v>11</v>
      </c>
      <c r="F131" s="3">
        <v>33</v>
      </c>
      <c r="G131" s="4">
        <v>80</v>
      </c>
      <c r="H131" s="4">
        <v>67.819999999999993</v>
      </c>
      <c r="I131" s="5">
        <v>39269.679570379994</v>
      </c>
      <c r="J131" s="4">
        <v>14.454390451832905</v>
      </c>
      <c r="K131" s="4">
        <v>13.23575331772053</v>
      </c>
      <c r="L131" s="4">
        <v>9.1549873319041115</v>
      </c>
      <c r="M131" s="4">
        <v>8.4367544195119706</v>
      </c>
      <c r="N131" s="4">
        <v>4.3470000000000004</v>
      </c>
      <c r="O131" s="4">
        <v>-1.5533980582524285</v>
      </c>
      <c r="P131" s="4">
        <v>1.0999705101739901</v>
      </c>
      <c r="Q131" s="36" t="str">
        <f t="shared" si="21"/>
        <v xml:space="preserve"> </v>
      </c>
      <c r="R131" t="str">
        <f t="shared" si="22"/>
        <v xml:space="preserve"> </v>
      </c>
      <c r="S131" s="37">
        <f t="shared" si="23"/>
        <v>0.17959304174106172</v>
      </c>
      <c r="T131" s="37" t="str">
        <f t="shared" si="24"/>
        <v/>
      </c>
      <c r="U131" s="37" t="str">
        <f t="shared" si="25"/>
        <v/>
      </c>
      <c r="V131" s="37" t="str">
        <f t="shared" si="26"/>
        <v/>
      </c>
      <c r="W131" s="37" t="str">
        <f t="shared" si="27"/>
        <v/>
      </c>
      <c r="X131" s="37">
        <f t="shared" si="28"/>
        <v>-0.13935156328245768</v>
      </c>
      <c r="Y131" t="str">
        <f t="shared" si="41"/>
        <v xml:space="preserve"> </v>
      </c>
      <c r="Z131" s="1" t="str">
        <f t="shared" si="30"/>
        <v xml:space="preserve"> </v>
      </c>
      <c r="AA131" t="str">
        <f t="shared" si="42"/>
        <v xml:space="preserve"> </v>
      </c>
      <c r="AB131" s="1">
        <f t="shared" si="31"/>
        <v>122</v>
      </c>
      <c r="AC131">
        <f t="shared" si="43"/>
        <v>125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 t="str">
        <f t="shared" si="35"/>
        <v xml:space="preserve"> </v>
      </c>
      <c r="AH131" t="str">
        <f t="shared" si="36"/>
        <v xml:space="preserve"> </v>
      </c>
      <c r="AI131" t="str">
        <f t="shared" si="46"/>
        <v xml:space="preserve"> 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592</v>
      </c>
      <c r="AP131" t="s">
        <v>1097</v>
      </c>
      <c r="AQ131">
        <v>8.5789037866858884</v>
      </c>
      <c r="AR131">
        <v>13.935156328245768</v>
      </c>
      <c r="AS131">
        <v>17.959304040106172</v>
      </c>
      <c r="AT131">
        <v>-8.5789037866858884</v>
      </c>
      <c r="AU131">
        <v>-13.935156328245768</v>
      </c>
      <c r="AV131" t="s">
        <v>1255</v>
      </c>
    </row>
    <row r="132" spans="1:48" x14ac:dyDescent="0.25">
      <c r="A132">
        <v>1.3499999999999972E-9</v>
      </c>
      <c r="B132" t="s">
        <v>550</v>
      </c>
      <c r="C132" s="3">
        <v>4</v>
      </c>
      <c r="D132" s="3">
        <v>4</v>
      </c>
      <c r="E132" s="3">
        <v>12</v>
      </c>
      <c r="F132" s="3">
        <v>20</v>
      </c>
      <c r="G132" s="4">
        <v>112.5</v>
      </c>
      <c r="H132" s="4">
        <v>108.74</v>
      </c>
      <c r="I132" s="5">
        <v>14653.99671838</v>
      </c>
      <c r="J132" s="4">
        <v>18.054125850904864</v>
      </c>
      <c r="K132" s="4">
        <v>16.244397968329846</v>
      </c>
      <c r="L132" s="4">
        <v>14.659751710654936</v>
      </c>
      <c r="M132" s="4">
        <v>14.015818691588784</v>
      </c>
      <c r="N132" s="4">
        <v>5.5810000000000004</v>
      </c>
      <c r="O132" s="4">
        <v>-3.4337349397590327</v>
      </c>
      <c r="P132" s="4">
        <v>0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>
        <f t="shared" si="27"/>
        <v>0.37814416722063848</v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>
        <f t="shared" si="42"/>
        <v>76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550</v>
      </c>
      <c r="AP132" t="s">
        <v>1097</v>
      </c>
      <c r="AQ132">
        <v>-14.188694567439054</v>
      </c>
      <c r="AR132">
        <v>-37.814416722063847</v>
      </c>
      <c r="AS132">
        <v>3.4577892219974204</v>
      </c>
      <c r="AT132">
        <v>14.188694567439054</v>
      </c>
      <c r="AU132">
        <v>37.814416722063847</v>
      </c>
      <c r="AV132" t="s">
        <v>1256</v>
      </c>
    </row>
    <row r="133" spans="1:48" x14ac:dyDescent="0.25">
      <c r="A133">
        <v>1.3599999999999972E-9</v>
      </c>
      <c r="B133" t="s">
        <v>390</v>
      </c>
      <c r="C133" s="3">
        <v>22</v>
      </c>
      <c r="D133" s="3">
        <v>0</v>
      </c>
      <c r="E133" s="3">
        <v>5</v>
      </c>
      <c r="F133" s="3">
        <v>27</v>
      </c>
      <c r="G133" s="4">
        <v>90</v>
      </c>
      <c r="H133" s="4">
        <v>65.52</v>
      </c>
      <c r="I133" s="5">
        <v>84723.571295999995</v>
      </c>
      <c r="J133" s="4">
        <v>8.8588426176311508</v>
      </c>
      <c r="K133" s="4">
        <v>7.9912184412733254</v>
      </c>
      <c r="L133" s="4">
        <v>6.4959643683976509</v>
      </c>
      <c r="M133" s="4">
        <v>5.646116004747741</v>
      </c>
      <c r="N133" s="4">
        <v>6.9930000000000003</v>
      </c>
      <c r="O133" s="4">
        <v>8.8020833333333357</v>
      </c>
      <c r="P133" s="4">
        <v>3.066239316239316</v>
      </c>
      <c r="Q133" s="36">
        <f t="shared" si="21"/>
        <v>81.481481482841474</v>
      </c>
      <c r="R133" t="str">
        <f t="shared" si="22"/>
        <v xml:space="preserve"> </v>
      </c>
      <c r="S133" s="37">
        <f t="shared" si="23"/>
        <v>0.37362637498637363</v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>
        <f t="shared" si="28"/>
        <v>-0.38932284928989647</v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>
        <f t="shared" si="31"/>
        <v>38</v>
      </c>
      <c r="AC133">
        <f t="shared" si="43"/>
        <v>15</v>
      </c>
      <c r="AD133" s="1" t="str">
        <f t="shared" si="33"/>
        <v xml:space="preserve"> </v>
      </c>
      <c r="AE133">
        <f t="shared" si="44"/>
        <v>39</v>
      </c>
      <c r="AF133" t="str">
        <f t="shared" si="45"/>
        <v xml:space="preserve"> </v>
      </c>
      <c r="AG133">
        <f t="shared" si="35"/>
        <v>3.0662393175993161</v>
      </c>
      <c r="AH133" t="str">
        <f t="shared" si="36"/>
        <v xml:space="preserve"> </v>
      </c>
      <c r="AI133">
        <f t="shared" si="46"/>
        <v>114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390</v>
      </c>
      <c r="AP133" t="s">
        <v>1047</v>
      </c>
      <c r="AQ133">
        <v>43.969612140761946</v>
      </c>
      <c r="AR133">
        <v>38.932284928989645</v>
      </c>
      <c r="AS133">
        <v>37.362637362637365</v>
      </c>
      <c r="AT133">
        <v>-43.969612140761946</v>
      </c>
      <c r="AU133">
        <v>-38.932284928989645</v>
      </c>
      <c r="AV133" t="s">
        <v>1257</v>
      </c>
    </row>
    <row r="134" spans="1:48" x14ac:dyDescent="0.25">
      <c r="A134">
        <v>1.3699999999999971E-9</v>
      </c>
      <c r="B134" t="s">
        <v>238</v>
      </c>
      <c r="C134" s="3">
        <v>19</v>
      </c>
      <c r="D134" s="3">
        <v>0</v>
      </c>
      <c r="E134" s="3">
        <v>8</v>
      </c>
      <c r="F134" s="3">
        <v>27</v>
      </c>
      <c r="G134" s="4">
        <v>135</v>
      </c>
      <c r="H134" s="4">
        <v>114.37</v>
      </c>
      <c r="I134" s="5">
        <v>218535.26458253001</v>
      </c>
      <c r="J134" s="4">
        <v>16.042923271146023</v>
      </c>
      <c r="K134" s="4">
        <v>13.792812349252292</v>
      </c>
      <c r="L134" s="4">
        <v>6.2433659375171713</v>
      </c>
      <c r="M134" s="4">
        <v>5.5202132935394834</v>
      </c>
      <c r="N134" s="4">
        <v>8.0250000000000004</v>
      </c>
      <c r="O134" s="4">
        <v>169.181607560298</v>
      </c>
      <c r="P134" s="4">
        <v>4.0683745737518588</v>
      </c>
      <c r="Q134" s="36">
        <f t="shared" si="21"/>
        <v>70.370370371740364</v>
      </c>
      <c r="R134" t="str">
        <f t="shared" si="22"/>
        <v xml:space="preserve"> </v>
      </c>
      <c r="S134" s="37">
        <f t="shared" si="23"/>
        <v>0.18037947151077105</v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>
        <f t="shared" si="28"/>
        <v>-0.4130692988231448</v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>
        <f t="shared" si="31"/>
        <v>33</v>
      </c>
      <c r="AC134">
        <f t="shared" si="43"/>
        <v>124</v>
      </c>
      <c r="AD134" s="1" t="str">
        <f t="shared" si="33"/>
        <v xml:space="preserve"> </v>
      </c>
      <c r="AE134">
        <f t="shared" si="44"/>
        <v>99</v>
      </c>
      <c r="AF134" t="str">
        <f t="shared" si="45"/>
        <v xml:space="preserve"> </v>
      </c>
      <c r="AG134">
        <f t="shared" si="35"/>
        <v>4.068374575121859</v>
      </c>
      <c r="AH134" t="str">
        <f t="shared" si="36"/>
        <v xml:space="preserve"> </v>
      </c>
      <c r="AI134">
        <f t="shared" si="46"/>
        <v>41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238</v>
      </c>
      <c r="AP134" t="s">
        <v>1079</v>
      </c>
      <c r="AQ134">
        <v>-1.4682450153596704</v>
      </c>
      <c r="AR134">
        <v>41.306929882314478</v>
      </c>
      <c r="AS134">
        <v>18.037947014077105</v>
      </c>
      <c r="AT134">
        <v>1.4682450153596704</v>
      </c>
      <c r="AU134">
        <v>-41.306929882314478</v>
      </c>
      <c r="AV134" t="s">
        <v>1258</v>
      </c>
    </row>
    <row r="135" spans="1:48" x14ac:dyDescent="0.25">
      <c r="A135">
        <v>1.3799999999999971E-9</v>
      </c>
      <c r="B135" t="s">
        <v>249</v>
      </c>
      <c r="C135" s="3">
        <v>31</v>
      </c>
      <c r="D135" s="3">
        <v>0</v>
      </c>
      <c r="E135" s="3">
        <v>5</v>
      </c>
      <c r="F135" s="3">
        <v>36</v>
      </c>
      <c r="G135" s="4">
        <v>160</v>
      </c>
      <c r="H135" s="4">
        <v>124.87</v>
      </c>
      <c r="I135" s="5">
        <v>25005.241849649999</v>
      </c>
      <c r="J135" s="4">
        <v>24.964014394242305</v>
      </c>
      <c r="K135" s="4">
        <v>14.809060721062618</v>
      </c>
      <c r="L135" s="4">
        <v>8.2090668534166369</v>
      </c>
      <c r="M135" s="4">
        <v>5.8344966877007209</v>
      </c>
      <c r="N135" s="4">
        <v>4.9139999999999997</v>
      </c>
      <c r="O135" s="4">
        <v>75.909090909090907</v>
      </c>
      <c r="P135" s="4">
        <v>0.20020821654520701</v>
      </c>
      <c r="Q135" s="36">
        <f t="shared" si="21"/>
        <v>86.111111112491116</v>
      </c>
      <c r="R135" t="str">
        <f t="shared" si="22"/>
        <v xml:space="preserve"> </v>
      </c>
      <c r="S135" s="37">
        <f t="shared" si="23"/>
        <v>0.28133258726932475</v>
      </c>
      <c r="T135" s="37" t="str">
        <f t="shared" si="24"/>
        <v/>
      </c>
      <c r="U135" s="37" t="str">
        <f t="shared" si="25"/>
        <v/>
      </c>
      <c r="V135" s="37" t="str">
        <f t="shared" si="26"/>
        <v/>
      </c>
      <c r="W135" s="37" t="str">
        <f t="shared" si="27"/>
        <v/>
      </c>
      <c r="X135" s="37">
        <f t="shared" si="28"/>
        <v>-0.22827631561196549</v>
      </c>
      <c r="Y135" t="str">
        <f t="shared" si="41"/>
        <v xml:space="preserve"> </v>
      </c>
      <c r="Z135" s="1" t="str">
        <f t="shared" si="30"/>
        <v xml:space="preserve"> </v>
      </c>
      <c r="AA135" t="str">
        <f t="shared" si="42"/>
        <v xml:space="preserve"> </v>
      </c>
      <c r="AB135" s="1">
        <f t="shared" si="31"/>
        <v>87</v>
      </c>
      <c r="AC135">
        <f t="shared" si="43"/>
        <v>33</v>
      </c>
      <c r="AD135" s="1" t="str">
        <f t="shared" si="33"/>
        <v xml:space="preserve"> </v>
      </c>
      <c r="AE135">
        <f t="shared" si="44"/>
        <v>27</v>
      </c>
      <c r="AF135" t="str">
        <f t="shared" si="45"/>
        <v xml:space="preserve"> </v>
      </c>
      <c r="AG135" t="str">
        <f t="shared" si="35"/>
        <v xml:space="preserve"> </v>
      </c>
      <c r="AH135" t="str">
        <f t="shared" si="36"/>
        <v xml:space="preserve"> </v>
      </c>
      <c r="AI135" t="str">
        <f t="shared" si="46"/>
        <v xml:space="preserve"> </v>
      </c>
      <c r="AJ135" t="str">
        <f t="shared" si="47"/>
        <v xml:space="preserve"> </v>
      </c>
      <c r="AK135">
        <f t="shared" si="38"/>
        <v>75.909090910470908</v>
      </c>
      <c r="AL135" t="str">
        <f t="shared" si="39"/>
        <v xml:space="preserve"> </v>
      </c>
      <c r="AM135">
        <f t="shared" si="48"/>
        <v>6</v>
      </c>
      <c r="AN135" t="str">
        <f t="shared" si="49"/>
        <v xml:space="preserve"> </v>
      </c>
      <c r="AO135" t="s">
        <v>249</v>
      </c>
      <c r="AP135" t="s">
        <v>1079</v>
      </c>
      <c r="AQ135">
        <v>-57.892342081930018</v>
      </c>
      <c r="AR135">
        <v>22.827631561196547</v>
      </c>
      <c r="AS135">
        <v>28.133258588932474</v>
      </c>
      <c r="AT135">
        <v>57.892342081930018</v>
      </c>
      <c r="AU135">
        <v>-22.827631561196547</v>
      </c>
      <c r="AV135" t="s">
        <v>1259</v>
      </c>
    </row>
    <row r="136" spans="1:48" x14ac:dyDescent="0.25">
      <c r="A136">
        <v>1.3899999999999971E-9</v>
      </c>
      <c r="B136" t="s">
        <v>325</v>
      </c>
      <c r="C136" s="3">
        <v>7</v>
      </c>
      <c r="D136" s="3">
        <v>1</v>
      </c>
      <c r="E136" s="3">
        <v>9</v>
      </c>
      <c r="F136" s="3">
        <v>17</v>
      </c>
      <c r="G136" s="4">
        <v>77</v>
      </c>
      <c r="H136" s="4">
        <v>68.77</v>
      </c>
      <c r="I136" s="5">
        <v>51707.177800979996</v>
      </c>
      <c r="J136" s="4">
        <v>16.150775011742603</v>
      </c>
      <c r="K136" s="4">
        <v>15.39167412712623</v>
      </c>
      <c r="L136" s="4">
        <v>11.460300810254969</v>
      </c>
      <c r="M136" s="4">
        <v>10.746603062841048</v>
      </c>
      <c r="N136" s="4">
        <v>4.0680000000000005</v>
      </c>
      <c r="O136" s="4">
        <v>1.8681318681318699</v>
      </c>
      <c r="P136" s="4">
        <v>5.3002762832630514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 t="str">
        <f t="shared" ref="S136:S199" si="52">IF(ISERROR((IF((G136/H136-1)&gt;($S$5/100),(G136/H136-1)+A136,"")))=TRUE," ",((IF((G136/H136-1)&gt;($S$5/100),(G136/H136-1)+A136,""))))</f>
        <v/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 t="str">
        <f t="shared" ref="W136:W199" si="56">IF(ISERROR((IF(((L136/$L$6-1))&gt;($W$5/100),((L136/$L$6-1)),"")))=TRUE," ",((IF(((L136/$L$6-1))&gt;($W$5/100),((L136/$L$6-1)),""))))</f>
        <v/>
      </c>
      <c r="X136" s="37" t="str">
        <f t="shared" ref="X136:X199" si="57">IF(ISERROR((IF(((L136/$L$6-1))&lt;($X$5/100),((L136/$L$6-1)),"")))=TRUE," ",((IF(((L136/$L$6-1))&lt;($X$5/100),((L136/$L$6-1)),""))))</f>
        <v/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 t="str">
        <f t="shared" ref="AB136:AB199" si="59">IF(ISERROR((RANK(X136,X$7:X$391,1)))=TRUE," ",((RANK(X136,X$7:X$391,1))))</f>
        <v xml:space="preserve"> </v>
      </c>
      <c r="AC136" t="str">
        <f t="shared" si="43"/>
        <v xml:space="preserve"> 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5.3002762846530516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16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325</v>
      </c>
      <c r="AP136" t="s">
        <v>1030</v>
      </c>
      <c r="AQ136">
        <v>-2.1503854616628182</v>
      </c>
      <c r="AR136">
        <v>-7.7367954654208537</v>
      </c>
      <c r="AS136">
        <v>11.96742765740877</v>
      </c>
      <c r="AT136">
        <v>2.1503854616628182</v>
      </c>
      <c r="AU136">
        <v>7.7367954654208537</v>
      </c>
      <c r="AV136" t="s">
        <v>1260</v>
      </c>
    </row>
    <row r="137" spans="1:48" x14ac:dyDescent="0.25">
      <c r="A137">
        <v>1.399999999999997E-9</v>
      </c>
      <c r="B137" t="s">
        <v>675</v>
      </c>
      <c r="C137" s="3">
        <v>18</v>
      </c>
      <c r="D137" s="3">
        <v>0</v>
      </c>
      <c r="E137" s="3">
        <v>3</v>
      </c>
      <c r="F137" s="3">
        <v>21</v>
      </c>
      <c r="G137" s="4">
        <v>63</v>
      </c>
      <c r="H137" s="4">
        <v>48.11</v>
      </c>
      <c r="I137" s="5">
        <v>32985.115705110002</v>
      </c>
      <c r="J137" s="4">
        <v>7.3026715239829993</v>
      </c>
      <c r="K137" s="4">
        <v>6.8308959250319461</v>
      </c>
      <c r="L137" s="4">
        <v>5.4365132607214015</v>
      </c>
      <c r="M137" s="4">
        <v>5.3340417066523296</v>
      </c>
      <c r="N137" s="4">
        <v>6.5880000000000001</v>
      </c>
      <c r="O137" s="4">
        <v>11.486486486486497</v>
      </c>
      <c r="P137" s="4">
        <v>2.9993764290168365</v>
      </c>
      <c r="Q137" s="36">
        <f t="shared" si="50"/>
        <v>85.714285715685705</v>
      </c>
      <c r="R137" t="str">
        <f t="shared" si="51"/>
        <v xml:space="preserve"> </v>
      </c>
      <c r="S137" s="37">
        <f t="shared" si="52"/>
        <v>0.30949906604352517</v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/>
      </c>
      <c r="X137" s="37">
        <f t="shared" si="57"/>
        <v>-0.48892046822079982</v>
      </c>
      <c r="Y137" t="str">
        <f t="shared" si="41"/>
        <v xml:space="preserve"> </v>
      </c>
      <c r="Z137" s="1" t="str">
        <f t="shared" si="58"/>
        <v xml:space="preserve"> </v>
      </c>
      <c r="AA137" t="str">
        <f t="shared" si="42"/>
        <v xml:space="preserve"> </v>
      </c>
      <c r="AB137" s="1">
        <f t="shared" si="59"/>
        <v>16</v>
      </c>
      <c r="AC137">
        <f t="shared" si="43"/>
        <v>26</v>
      </c>
      <c r="AD137" s="1" t="str">
        <f t="shared" si="60"/>
        <v xml:space="preserve"> </v>
      </c>
      <c r="AE137">
        <f t="shared" si="44"/>
        <v>30</v>
      </c>
      <c r="AF137" t="str">
        <f t="shared" si="45"/>
        <v xml:space="preserve"> </v>
      </c>
      <c r="AG137">
        <f t="shared" si="61"/>
        <v>2.9993764304168367</v>
      </c>
      <c r="AH137" t="str">
        <f t="shared" si="62"/>
        <v xml:space="preserve"> </v>
      </c>
      <c r="AI137">
        <f t="shared" si="46"/>
        <v>122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675</v>
      </c>
      <c r="AP137" t="s">
        <v>1024</v>
      </c>
      <c r="AQ137">
        <v>53.812079573122304</v>
      </c>
      <c r="AR137">
        <v>48.892046822079983</v>
      </c>
      <c r="AS137">
        <v>30.949906464352516</v>
      </c>
      <c r="AT137">
        <v>-53.812079573122304</v>
      </c>
      <c r="AU137">
        <v>-48.892046822079983</v>
      </c>
      <c r="AV137" t="s">
        <v>1261</v>
      </c>
    </row>
    <row r="138" spans="1:48" x14ac:dyDescent="0.25">
      <c r="A138">
        <v>1.409999999999997E-9</v>
      </c>
      <c r="B138" t="s">
        <v>324</v>
      </c>
      <c r="C138" s="3">
        <v>16</v>
      </c>
      <c r="D138" s="3">
        <v>0</v>
      </c>
      <c r="E138" s="3">
        <v>7</v>
      </c>
      <c r="F138" s="3">
        <v>23</v>
      </c>
      <c r="G138" s="4">
        <v>173.5</v>
      </c>
      <c r="H138" s="4">
        <v>164.61</v>
      </c>
      <c r="I138" s="5">
        <v>52655.55280884001</v>
      </c>
      <c r="J138" s="4">
        <v>14.347598710014818</v>
      </c>
      <c r="K138" s="4">
        <v>12.803142257136191</v>
      </c>
      <c r="L138" s="4">
        <v>10.32669468214109</v>
      </c>
      <c r="M138" s="4">
        <v>9.7755256173653233</v>
      </c>
      <c r="N138" s="4">
        <v>11.473000000000001</v>
      </c>
      <c r="O138" s="4">
        <v>34.274809160305345</v>
      </c>
      <c r="P138" s="4">
        <v>1.7672073385578033</v>
      </c>
      <c r="Q138" s="36" t="str">
        <f t="shared" si="50"/>
        <v xml:space="preserve"> 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 t="str">
        <f t="shared" si="43"/>
        <v xml:space="preserve"> 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 t="str">
        <f t="shared" si="61"/>
        <v xml:space="preserve"> </v>
      </c>
      <c r="AH138" t="str">
        <f t="shared" si="62"/>
        <v xml:space="preserve"> </v>
      </c>
      <c r="AI138" t="str">
        <f t="shared" si="46"/>
        <v xml:space="preserve"> 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324</v>
      </c>
      <c r="AP138" t="s">
        <v>1024</v>
      </c>
      <c r="AQ138">
        <v>9.2543399550993897</v>
      </c>
      <c r="AR138">
        <v>2.9200881177453564</v>
      </c>
      <c r="AS138">
        <v>5.4006439462972899</v>
      </c>
      <c r="AT138">
        <v>-9.2543399550993897</v>
      </c>
      <c r="AU138">
        <v>-2.9200881177453564</v>
      </c>
      <c r="AV138" t="s">
        <v>1262</v>
      </c>
    </row>
    <row r="139" spans="1:48" x14ac:dyDescent="0.25">
      <c r="A139">
        <v>1.419999999999997E-9</v>
      </c>
      <c r="B139" t="s">
        <v>645</v>
      </c>
      <c r="C139" s="3">
        <v>18</v>
      </c>
      <c r="D139" s="3">
        <v>0</v>
      </c>
      <c r="E139" s="3">
        <v>7</v>
      </c>
      <c r="F139" s="3">
        <v>25</v>
      </c>
      <c r="G139" s="4">
        <v>80</v>
      </c>
      <c r="H139" s="4">
        <v>66.37</v>
      </c>
      <c r="I139" s="5">
        <v>22297.97534701</v>
      </c>
      <c r="J139" s="4">
        <v>7.6808239787061687</v>
      </c>
      <c r="K139" s="4">
        <v>6.9958891114156216</v>
      </c>
      <c r="L139" s="4" t="s">
        <v>1019</v>
      </c>
      <c r="M139" s="4" t="s">
        <v>1019</v>
      </c>
      <c r="N139" s="4">
        <v>7.8220000000000001</v>
      </c>
      <c r="O139" s="4">
        <v>32.284046775022759</v>
      </c>
      <c r="P139" s="4">
        <v>2.526744010848275</v>
      </c>
      <c r="Q139" s="36">
        <f t="shared" si="50"/>
        <v>72.000000001420005</v>
      </c>
      <c r="R139" t="str">
        <f t="shared" si="51"/>
        <v xml:space="preserve"> </v>
      </c>
      <c r="S139" s="37">
        <f t="shared" si="52"/>
        <v>0.2053638706380202</v>
      </c>
      <c r="T139" s="37" t="str">
        <f t="shared" si="53"/>
        <v/>
      </c>
      <c r="U139" s="37" t="str">
        <f t="shared" si="54"/>
        <v/>
      </c>
      <c r="V139" s="37" t="str">
        <f t="shared" si="55"/>
        <v/>
      </c>
      <c r="W139" s="37" t="str">
        <f t="shared" si="56"/>
        <v xml:space="preserve"> </v>
      </c>
      <c r="X139" s="37" t="str">
        <f t="shared" si="57"/>
        <v xml:space="preserve"> </v>
      </c>
      <c r="Y139" t="str">
        <f t="shared" si="41"/>
        <v xml:space="preserve"> </v>
      </c>
      <c r="Z139" s="1" t="str">
        <f t="shared" si="58"/>
        <v xml:space="preserve"> </v>
      </c>
      <c r="AA139" t="str">
        <f t="shared" si="42"/>
        <v xml:space="preserve"> </v>
      </c>
      <c r="AB139" s="1" t="str">
        <f t="shared" si="59"/>
        <v xml:space="preserve"> </v>
      </c>
      <c r="AC139">
        <f t="shared" si="43"/>
        <v>93</v>
      </c>
      <c r="AD139" s="1" t="str">
        <f t="shared" si="60"/>
        <v xml:space="preserve"> </v>
      </c>
      <c r="AE139">
        <f t="shared" si="44"/>
        <v>87</v>
      </c>
      <c r="AF139" t="str">
        <f t="shared" si="45"/>
        <v xml:space="preserve"> </v>
      </c>
      <c r="AG139">
        <f t="shared" si="61"/>
        <v>2.5267440122682752</v>
      </c>
      <c r="AH139" t="str">
        <f t="shared" si="62"/>
        <v xml:space="preserve"> </v>
      </c>
      <c r="AI139">
        <f t="shared" si="46"/>
        <v>157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645</v>
      </c>
      <c r="AP139" t="s">
        <v>1026</v>
      </c>
      <c r="AQ139">
        <v>51.420341778176827</v>
      </c>
      <c r="AR139" t="e">
        <v>#VALUE!</v>
      </c>
      <c r="AS139">
        <v>20.53638692180202</v>
      </c>
      <c r="AT139">
        <v>-51.420341778176827</v>
      </c>
      <c r="AU139" t="e">
        <v>#VALUE!</v>
      </c>
      <c r="AV139" t="s">
        <v>1263</v>
      </c>
    </row>
    <row r="140" spans="1:48" x14ac:dyDescent="0.25">
      <c r="A140">
        <v>1.4299999999999969E-9</v>
      </c>
      <c r="B140" t="s">
        <v>269</v>
      </c>
      <c r="C140" s="3">
        <v>19</v>
      </c>
      <c r="D140" s="3">
        <v>1</v>
      </c>
      <c r="E140" s="3">
        <v>9</v>
      </c>
      <c r="F140" s="3">
        <v>29</v>
      </c>
      <c r="G140" s="4">
        <v>119.5</v>
      </c>
      <c r="H140" s="4">
        <v>113.53</v>
      </c>
      <c r="I140" s="5">
        <v>29845.258098429997</v>
      </c>
      <c r="J140" s="4">
        <v>18.63591595535128</v>
      </c>
      <c r="K140" s="4">
        <v>17.051667167317511</v>
      </c>
      <c r="L140" s="4">
        <v>12.533548495114882</v>
      </c>
      <c r="M140" s="4">
        <v>11.608212694847664</v>
      </c>
      <c r="N140" s="4">
        <v>6.0920000000000005</v>
      </c>
      <c r="O140" s="4">
        <v>26.621621621621632</v>
      </c>
      <c r="P140" s="4">
        <v>1.0147097683431694</v>
      </c>
      <c r="Q140" s="36" t="str">
        <f t="shared" si="50"/>
        <v xml:space="preserve"> </v>
      </c>
      <c r="R140" t="str">
        <f t="shared" si="51"/>
        <v xml:space="preserve"> </v>
      </c>
      <c r="S140" s="37" t="str">
        <f t="shared" si="52"/>
        <v/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>
        <f t="shared" si="56"/>
        <v>0.17826257183914485</v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>
        <f t="shared" si="42"/>
        <v>121</v>
      </c>
      <c r="AB140" s="1" t="str">
        <f t="shared" si="59"/>
        <v xml:space="preserve"> </v>
      </c>
      <c r="AC140" t="str">
        <f t="shared" si="43"/>
        <v xml:space="preserve"> </v>
      </c>
      <c r="AD140" s="1" t="str">
        <f t="shared" si="60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 t="str">
        <f t="shared" si="61"/>
        <v xml:space="preserve"> </v>
      </c>
      <c r="AH140" t="str">
        <f t="shared" si="62"/>
        <v xml:space="preserve"> </v>
      </c>
      <c r="AI140" t="str">
        <f t="shared" si="46"/>
        <v xml:space="preserve"> 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269</v>
      </c>
      <c r="AP140" t="s">
        <v>1028</v>
      </c>
      <c r="AQ140">
        <v>-17.868399311253103</v>
      </c>
      <c r="AR140">
        <v>-17.826257183914485</v>
      </c>
      <c r="AS140">
        <v>5.258521976570063</v>
      </c>
      <c r="AT140">
        <v>17.868399311253103</v>
      </c>
      <c r="AU140">
        <v>17.826257183914485</v>
      </c>
      <c r="AV140" t="s">
        <v>1264</v>
      </c>
    </row>
    <row r="141" spans="1:48" x14ac:dyDescent="0.25">
      <c r="A141">
        <v>1.4399999999999969E-9</v>
      </c>
      <c r="B141" t="s">
        <v>563</v>
      </c>
      <c r="C141" s="3">
        <v>10</v>
      </c>
      <c r="D141" s="3">
        <v>1</v>
      </c>
      <c r="E141" s="3">
        <v>10</v>
      </c>
      <c r="F141" s="3">
        <v>21</v>
      </c>
      <c r="G141" s="4">
        <v>99</v>
      </c>
      <c r="H141" s="4">
        <v>87.04</v>
      </c>
      <c r="I141" s="5">
        <v>11843.716019200001</v>
      </c>
      <c r="J141" s="4">
        <v>13.076923076923077</v>
      </c>
      <c r="K141" s="4">
        <v>12.598060500796064</v>
      </c>
      <c r="L141" s="4">
        <v>9.7957759846608621</v>
      </c>
      <c r="M141" s="4">
        <v>9.4890515106488351</v>
      </c>
      <c r="N141" s="4">
        <v>6.415</v>
      </c>
      <c r="O141" s="4">
        <v>1.857142857142859</v>
      </c>
      <c r="P141" s="4">
        <v>2.3897058823529411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>
        <f t="shared" si="61"/>
        <v>2.3897058837929412</v>
      </c>
      <c r="AH141" t="str">
        <f t="shared" si="62"/>
        <v xml:space="preserve"> </v>
      </c>
      <c r="AI141">
        <f t="shared" si="46"/>
        <v>164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563</v>
      </c>
      <c r="AP141" t="s">
        <v>1047</v>
      </c>
      <c r="AQ141">
        <v>17.29110634078004</v>
      </c>
      <c r="AR141">
        <v>7.9111856522892543</v>
      </c>
      <c r="AS141">
        <v>13.740808823529393</v>
      </c>
      <c r="AT141">
        <v>-17.29110634078004</v>
      </c>
      <c r="AU141">
        <v>-7.9111856522892543</v>
      </c>
      <c r="AV141" t="s">
        <v>1265</v>
      </c>
    </row>
    <row r="142" spans="1:48" x14ac:dyDescent="0.25">
      <c r="A142">
        <v>1.4499999999999969E-9</v>
      </c>
      <c r="B142" t="s">
        <v>485</v>
      </c>
      <c r="C142" s="3">
        <v>15</v>
      </c>
      <c r="D142" s="3">
        <v>0</v>
      </c>
      <c r="E142" s="3">
        <v>5</v>
      </c>
      <c r="F142" s="3">
        <v>20</v>
      </c>
      <c r="G142" s="4">
        <v>45</v>
      </c>
      <c r="H142" s="4">
        <v>37.18</v>
      </c>
      <c r="I142" s="5">
        <v>13889.01445074</v>
      </c>
      <c r="J142" s="4">
        <v>8.7833687691944249</v>
      </c>
      <c r="K142" s="4">
        <v>8.1768198812403785</v>
      </c>
      <c r="L142" s="4">
        <v>6.7197421688028509</v>
      </c>
      <c r="M142" s="4">
        <v>6.1894441069854027</v>
      </c>
      <c r="N142" s="4">
        <v>4.2329999999999997</v>
      </c>
      <c r="O142" s="4">
        <v>-2.2309686548464183</v>
      </c>
      <c r="P142" s="4">
        <v>1.5976331360946745</v>
      </c>
      <c r="Q142" s="36">
        <f t="shared" si="50"/>
        <v>75.000000001450005</v>
      </c>
      <c r="R142" t="str">
        <f t="shared" si="51"/>
        <v xml:space="preserve"> </v>
      </c>
      <c r="S142" s="37">
        <f t="shared" si="52"/>
        <v>0.21032813485505641</v>
      </c>
      <c r="T142" s="37" t="str">
        <f t="shared" si="53"/>
        <v/>
      </c>
      <c r="U142" s="37" t="str">
        <f t="shared" si="54"/>
        <v/>
      </c>
      <c r="V142" s="37" t="str">
        <f t="shared" si="55"/>
        <v/>
      </c>
      <c r="W142" s="37" t="str">
        <f t="shared" si="56"/>
        <v/>
      </c>
      <c r="X142" s="37">
        <f t="shared" si="57"/>
        <v>-0.36828578969510528</v>
      </c>
      <c r="Y142" t="str">
        <f t="shared" si="41"/>
        <v xml:space="preserve"> </v>
      </c>
      <c r="Z142" s="1" t="str">
        <f t="shared" si="58"/>
        <v xml:space="preserve"> </v>
      </c>
      <c r="AA142" t="str">
        <f t="shared" si="42"/>
        <v xml:space="preserve"> </v>
      </c>
      <c r="AB142" s="1">
        <f t="shared" si="59"/>
        <v>47</v>
      </c>
      <c r="AC142">
        <f t="shared" si="43"/>
        <v>85</v>
      </c>
      <c r="AD142" s="1" t="str">
        <f t="shared" si="60"/>
        <v xml:space="preserve"> </v>
      </c>
      <c r="AE142">
        <f t="shared" si="44"/>
        <v>71</v>
      </c>
      <c r="AF142" t="str">
        <f t="shared" si="45"/>
        <v xml:space="preserve"> </v>
      </c>
      <c r="AG142" t="str">
        <f t="shared" si="61"/>
        <v xml:space="preserve"> </v>
      </c>
      <c r="AH142" t="str">
        <f t="shared" si="62"/>
        <v xml:space="preserve"> </v>
      </c>
      <c r="AI142" t="str">
        <f t="shared" si="46"/>
        <v xml:space="preserve"> 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485</v>
      </c>
      <c r="AP142" t="s">
        <v>1028</v>
      </c>
      <c r="AQ142">
        <v>44.446968967569411</v>
      </c>
      <c r="AR142">
        <v>36.828578969510531</v>
      </c>
      <c r="AS142">
        <v>21.032813340505641</v>
      </c>
      <c r="AT142">
        <v>-44.446968967569411</v>
      </c>
      <c r="AU142">
        <v>-36.828578969510531</v>
      </c>
      <c r="AV142" t="s">
        <v>1266</v>
      </c>
    </row>
    <row r="143" spans="1:48" x14ac:dyDescent="0.25">
      <c r="A143">
        <v>1.4599999999999968E-9</v>
      </c>
      <c r="B143" t="s">
        <v>322</v>
      </c>
      <c r="C143" s="3">
        <v>17</v>
      </c>
      <c r="D143" s="3">
        <v>1</v>
      </c>
      <c r="E143" s="3">
        <v>3</v>
      </c>
      <c r="F143" s="3">
        <v>21</v>
      </c>
      <c r="G143" s="4">
        <v>114</v>
      </c>
      <c r="H143" s="4">
        <v>107.45</v>
      </c>
      <c r="I143" s="5">
        <v>75300.959999999992</v>
      </c>
      <c r="J143" s="4">
        <v>22.329592684954282</v>
      </c>
      <c r="K143" s="4">
        <v>20.552792654934969</v>
      </c>
      <c r="L143" s="4">
        <v>16.714020961822538</v>
      </c>
      <c r="M143" s="4">
        <v>15.535431375768521</v>
      </c>
      <c r="N143" s="4">
        <v>4.5120000000000005</v>
      </c>
      <c r="O143" s="4">
        <v>6.8907563025210141</v>
      </c>
      <c r="P143" s="4">
        <v>0.60679385760818982</v>
      </c>
      <c r="Q143" s="36">
        <f t="shared" si="50"/>
        <v>80.952380953840944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>
        <f t="shared" si="56"/>
        <v>0.57126334428962444</v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>
        <f t="shared" si="42"/>
        <v>52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>
        <f t="shared" si="44"/>
        <v>43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322</v>
      </c>
      <c r="AP143" t="s">
        <v>1047</v>
      </c>
      <c r="AQ143">
        <v>-41.230157581391389</v>
      </c>
      <c r="AR143">
        <v>-57.126334428962444</v>
      </c>
      <c r="AS143">
        <v>6.0958585388552811</v>
      </c>
      <c r="AT143">
        <v>41.230157581391389</v>
      </c>
      <c r="AU143">
        <v>57.126334428962444</v>
      </c>
      <c r="AV143" t="s">
        <v>1267</v>
      </c>
    </row>
    <row r="144" spans="1:48" x14ac:dyDescent="0.25">
      <c r="A144">
        <v>1.4699999999999968E-9</v>
      </c>
      <c r="B144" t="s">
        <v>241</v>
      </c>
      <c r="C144" s="3">
        <v>14</v>
      </c>
      <c r="D144" s="3">
        <v>1</v>
      </c>
      <c r="E144" s="3">
        <v>8</v>
      </c>
      <c r="F144" s="3">
        <v>23</v>
      </c>
      <c r="G144" s="4">
        <v>130</v>
      </c>
      <c r="H144" s="4">
        <v>111.04</v>
      </c>
      <c r="I144" s="5">
        <v>165524.97284160001</v>
      </c>
      <c r="J144" s="4">
        <v>15.617440225035162</v>
      </c>
      <c r="K144" s="4">
        <v>14.987177756782293</v>
      </c>
      <c r="L144" s="4">
        <v>10.047194532663317</v>
      </c>
      <c r="M144" s="4">
        <v>9.3750549170242774</v>
      </c>
      <c r="N144" s="4">
        <v>7.11</v>
      </c>
      <c r="O144" s="4">
        <v>-16.772486772486769</v>
      </c>
      <c r="P144" s="4">
        <v>1.6210374639769451</v>
      </c>
      <c r="Q144" s="36" t="str">
        <f t="shared" si="50"/>
        <v xml:space="preserve"> </v>
      </c>
      <c r="R144" t="str">
        <f t="shared" si="51"/>
        <v xml:space="preserve"> </v>
      </c>
      <c r="S144" s="37">
        <f t="shared" si="52"/>
        <v>0.17074928100890474</v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 t="str">
        <f t="shared" si="56"/>
        <v/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 t="str">
        <f t="shared" si="42"/>
        <v xml:space="preserve"> </v>
      </c>
      <c r="AB144" s="1" t="str">
        <f t="shared" si="59"/>
        <v xml:space="preserve"> </v>
      </c>
      <c r="AC144">
        <f t="shared" si="43"/>
        <v>137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 t="str">
        <f t="shared" si="61"/>
        <v xml:space="preserve"> </v>
      </c>
      <c r="AH144" t="str">
        <f t="shared" si="62"/>
        <v xml:space="preserve"> </v>
      </c>
      <c r="AI144" t="str">
        <f t="shared" si="46"/>
        <v xml:space="preserve"> 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241</v>
      </c>
      <c r="AP144" t="s">
        <v>1041</v>
      </c>
      <c r="AQ144">
        <v>1.2228491975203037</v>
      </c>
      <c r="AR144">
        <v>5.5476326242469671</v>
      </c>
      <c r="AS144">
        <v>17.074927953890473</v>
      </c>
      <c r="AT144">
        <v>-1.2228491975203037</v>
      </c>
      <c r="AU144">
        <v>-5.5476326242469671</v>
      </c>
      <c r="AV144" t="s">
        <v>1268</v>
      </c>
    </row>
    <row r="145" spans="1:48" x14ac:dyDescent="0.25">
      <c r="A145">
        <v>1.4799999999999968E-9</v>
      </c>
      <c r="B145" t="s">
        <v>639</v>
      </c>
      <c r="C145" s="3">
        <v>13</v>
      </c>
      <c r="D145" s="3">
        <v>1</v>
      </c>
      <c r="E145" s="3">
        <v>14</v>
      </c>
      <c r="F145" s="3">
        <v>28</v>
      </c>
      <c r="G145" s="4">
        <v>36.5</v>
      </c>
      <c r="H145" s="4">
        <v>27.71</v>
      </c>
      <c r="I145" s="5">
        <v>19439.351832463319</v>
      </c>
      <c r="J145" s="4">
        <v>7.8676888131743326</v>
      </c>
      <c r="K145" s="4">
        <v>6.9886506935687258</v>
      </c>
      <c r="L145" s="4">
        <v>8.2637030029928198</v>
      </c>
      <c r="M145" s="4">
        <v>8.0221794870993612</v>
      </c>
      <c r="N145" s="4">
        <v>2.391</v>
      </c>
      <c r="O145" s="4">
        <v>73.82978723404257</v>
      </c>
      <c r="P145" s="4">
        <v>0</v>
      </c>
      <c r="Q145" s="36" t="str">
        <f t="shared" si="50"/>
        <v xml:space="preserve"> </v>
      </c>
      <c r="R145" t="str">
        <f t="shared" si="51"/>
        <v xml:space="preserve"> </v>
      </c>
      <c r="S145" s="37">
        <f t="shared" si="52"/>
        <v>0.31721400364528318</v>
      </c>
      <c r="T145" s="37" t="str">
        <f t="shared" si="53"/>
        <v/>
      </c>
      <c r="U145" s="37" t="str">
        <f t="shared" si="54"/>
        <v/>
      </c>
      <c r="V145" s="37" t="str">
        <f t="shared" si="55"/>
        <v/>
      </c>
      <c r="W145" s="37" t="str">
        <f t="shared" si="56"/>
        <v/>
      </c>
      <c r="X145" s="37">
        <f t="shared" si="57"/>
        <v>-0.22314004234186058</v>
      </c>
      <c r="Y145" t="str">
        <f t="shared" si="41"/>
        <v xml:space="preserve"> </v>
      </c>
      <c r="Z145" s="1" t="str">
        <f t="shared" si="58"/>
        <v xml:space="preserve"> </v>
      </c>
      <c r="AA145" t="str">
        <f t="shared" si="42"/>
        <v xml:space="preserve"> </v>
      </c>
      <c r="AB145" s="1">
        <f t="shared" si="59"/>
        <v>91</v>
      </c>
      <c r="AC145">
        <f t="shared" si="43"/>
        <v>23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>
        <f t="shared" si="63"/>
        <v>73.829787235522573</v>
      </c>
      <c r="AL145" t="str">
        <f t="shared" si="64"/>
        <v xml:space="preserve"> </v>
      </c>
      <c r="AM145">
        <f t="shared" si="48"/>
        <v>8</v>
      </c>
      <c r="AN145" t="str">
        <f t="shared" si="49"/>
        <v xml:space="preserve"> </v>
      </c>
      <c r="AO145" t="s">
        <v>639</v>
      </c>
      <c r="AP145" t="s">
        <v>1041</v>
      </c>
      <c r="AQ145">
        <v>50.238459493501672</v>
      </c>
      <c r="AR145">
        <v>22.314004234186058</v>
      </c>
      <c r="AS145">
        <v>31.721400216528316</v>
      </c>
      <c r="AT145">
        <v>-50.238459493501672</v>
      </c>
      <c r="AU145">
        <v>-22.314004234186058</v>
      </c>
      <c r="AV145" t="s">
        <v>1269</v>
      </c>
    </row>
    <row r="146" spans="1:48" x14ac:dyDescent="0.25">
      <c r="A146">
        <v>1.4899999999999967E-9</v>
      </c>
      <c r="B146" t="s">
        <v>700</v>
      </c>
      <c r="C146" s="3">
        <v>1</v>
      </c>
      <c r="D146" s="3">
        <v>0</v>
      </c>
      <c r="E146" s="3">
        <v>2</v>
      </c>
      <c r="F146" s="3">
        <v>3</v>
      </c>
      <c r="G146" s="4">
        <v>28</v>
      </c>
      <c r="H146" s="4">
        <v>25.92</v>
      </c>
      <c r="I146" s="5">
        <v>19439.351832463319</v>
      </c>
      <c r="J146" s="4">
        <v>7.3594548551959118</v>
      </c>
      <c r="K146" s="4">
        <v>6.5372005044136188</v>
      </c>
      <c r="L146" s="4">
        <v>8.2637030029928198</v>
      </c>
      <c r="M146" s="4">
        <v>8.0221794870993612</v>
      </c>
      <c r="N146" s="4">
        <v>2.391</v>
      </c>
      <c r="O146" s="4">
        <v>73.82978723404257</v>
      </c>
      <c r="P146" s="4" t="s">
        <v>145</v>
      </c>
      <c r="Q146" s="36" t="str">
        <f t="shared" si="50"/>
        <v xml:space="preserve"> 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>
        <f t="shared" si="57"/>
        <v>-0.22314004234186058</v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>
        <f t="shared" si="59"/>
        <v>91</v>
      </c>
      <c r="AC146" t="str">
        <f t="shared" si="43"/>
        <v xml:space="preserve"> </v>
      </c>
      <c r="AD146" s="1" t="str">
        <f t="shared" si="60"/>
        <v xml:space="preserve"> </v>
      </c>
      <c r="AE146" t="str">
        <f t="shared" si="44"/>
        <v xml:space="preserve"> 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>
        <f t="shared" si="63"/>
        <v>73.829787235532564</v>
      </c>
      <c r="AL146" t="str">
        <f t="shared" si="64"/>
        <v xml:space="preserve"> </v>
      </c>
      <c r="AM146">
        <f t="shared" si="48"/>
        <v>7</v>
      </c>
      <c r="AN146" t="str">
        <f t="shared" si="49"/>
        <v xml:space="preserve"> </v>
      </c>
      <c r="AO146" t="s">
        <v>700</v>
      </c>
      <c r="AP146" t="s">
        <v>1041</v>
      </c>
      <c r="AQ146">
        <v>53.452936487606031</v>
      </c>
      <c r="AR146">
        <v>22.314004234186058</v>
      </c>
      <c r="AS146">
        <v>8.0246913580246826</v>
      </c>
      <c r="AT146">
        <v>-53.452936487606031</v>
      </c>
      <c r="AU146">
        <v>-22.314004234186058</v>
      </c>
      <c r="AV146" t="s">
        <v>1269</v>
      </c>
    </row>
    <row r="147" spans="1:48" x14ac:dyDescent="0.25">
      <c r="A147">
        <v>1.4999999999999967E-9</v>
      </c>
      <c r="B147" t="s">
        <v>682</v>
      </c>
      <c r="C147" s="3">
        <v>11</v>
      </c>
      <c r="D147" s="3">
        <v>3</v>
      </c>
      <c r="E147" s="3">
        <v>9</v>
      </c>
      <c r="F147" s="3">
        <v>23</v>
      </c>
      <c r="G147" s="4">
        <v>39</v>
      </c>
      <c r="H147" s="4">
        <v>29.8</v>
      </c>
      <c r="I147" s="5">
        <v>13936.681832599999</v>
      </c>
      <c r="J147" s="4">
        <v>12.437395659432388</v>
      </c>
      <c r="K147" s="4">
        <v>16.400660429279032</v>
      </c>
      <c r="L147" s="4">
        <v>11.51003582792239</v>
      </c>
      <c r="M147" s="4">
        <v>13.117747833429965</v>
      </c>
      <c r="N147" s="4">
        <v>3.0660000000000003</v>
      </c>
      <c r="O147" s="4">
        <v>27.094709094332519</v>
      </c>
      <c r="P147" s="4">
        <v>0</v>
      </c>
      <c r="Q147" s="36" t="str">
        <f t="shared" si="50"/>
        <v xml:space="preserve"> </v>
      </c>
      <c r="R147" t="str">
        <f t="shared" si="51"/>
        <v xml:space="preserve"> </v>
      </c>
      <c r="S147" s="37">
        <f t="shared" si="52"/>
        <v>0.30872483371476511</v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>
        <f t="shared" si="43"/>
        <v>27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682</v>
      </c>
      <c r="AP147" t="s">
        <v>1041</v>
      </c>
      <c r="AQ147">
        <v>21.335987912251252</v>
      </c>
      <c r="AR147">
        <v>-8.204347889621566</v>
      </c>
      <c r="AS147">
        <v>30.872483221476511</v>
      </c>
      <c r="AT147">
        <v>-21.335987912251252</v>
      </c>
      <c r="AU147">
        <v>8.204347889621566</v>
      </c>
      <c r="AV147" t="s">
        <v>1270</v>
      </c>
    </row>
    <row r="148" spans="1:48" x14ac:dyDescent="0.25">
      <c r="A148">
        <v>1.5099999999999966E-9</v>
      </c>
      <c r="B148" t="s">
        <v>698</v>
      </c>
      <c r="C148" s="3">
        <v>14</v>
      </c>
      <c r="D148" s="3">
        <v>0</v>
      </c>
      <c r="E148" s="3">
        <v>9</v>
      </c>
      <c r="F148" s="3">
        <v>23</v>
      </c>
      <c r="G148" s="4">
        <v>125</v>
      </c>
      <c r="H148" s="4">
        <v>107.25</v>
      </c>
      <c r="I148" s="5">
        <v>23018.274922500001</v>
      </c>
      <c r="J148" s="4" t="s">
        <v>1019</v>
      </c>
      <c r="K148" s="4">
        <v>36.65413533834586</v>
      </c>
      <c r="L148" s="4">
        <v>17.134030534671915</v>
      </c>
      <c r="M148" s="4">
        <v>15.775563326919757</v>
      </c>
      <c r="N148" s="4">
        <v>2.5070000000000001</v>
      </c>
      <c r="O148" s="4">
        <v>313.7751561415684</v>
      </c>
      <c r="P148" s="4">
        <v>4.0447552447552448</v>
      </c>
      <c r="Q148" s="36" t="str">
        <f t="shared" si="50"/>
        <v xml:space="preserve"> </v>
      </c>
      <c r="R148" t="str">
        <f t="shared" si="51"/>
        <v xml:space="preserve"> </v>
      </c>
      <c r="S148" s="37">
        <f t="shared" si="52"/>
        <v>0.16550116701116555</v>
      </c>
      <c r="T148" s="37" t="str">
        <f t="shared" si="53"/>
        <v/>
      </c>
      <c r="U148" s="37" t="str">
        <f t="shared" si="54"/>
        <v xml:space="preserve"> </v>
      </c>
      <c r="V148" s="37" t="str">
        <f t="shared" si="55"/>
        <v xml:space="preserve"> </v>
      </c>
      <c r="W148" s="37">
        <f t="shared" si="56"/>
        <v>0.61074789726322609</v>
      </c>
      <c r="X148" s="37" t="str">
        <f t="shared" si="57"/>
        <v/>
      </c>
      <c r="Y148" t="str">
        <f t="shared" si="41"/>
        <v xml:space="preserve"> </v>
      </c>
      <c r="Z148" s="1" t="str">
        <f t="shared" si="58"/>
        <v xml:space="preserve"> </v>
      </c>
      <c r="AA148">
        <f t="shared" si="42"/>
        <v>49</v>
      </c>
      <c r="AB148" s="1" t="str">
        <f t="shared" si="59"/>
        <v xml:space="preserve"> </v>
      </c>
      <c r="AC148">
        <f t="shared" si="43"/>
        <v>143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>
        <f t="shared" si="61"/>
        <v>4.044755246265245</v>
      </c>
      <c r="AH148" t="str">
        <f t="shared" si="62"/>
        <v xml:space="preserve"> </v>
      </c>
      <c r="AI148">
        <f t="shared" si="46"/>
        <v>43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698</v>
      </c>
      <c r="AP148" t="s">
        <v>1034</v>
      </c>
      <c r="AQ148" t="e">
        <v>#VALUE!</v>
      </c>
      <c r="AR148">
        <v>-61.074789726322606</v>
      </c>
      <c r="AS148">
        <v>16.550116550116556</v>
      </c>
      <c r="AT148" t="e">
        <v>#VALUE!</v>
      </c>
      <c r="AU148">
        <v>61.074789726322606</v>
      </c>
      <c r="AV148" t="s">
        <v>1271</v>
      </c>
    </row>
    <row r="149" spans="1:48" x14ac:dyDescent="0.25">
      <c r="A149">
        <v>1.5199999999999966E-9</v>
      </c>
      <c r="B149" t="s">
        <v>547</v>
      </c>
      <c r="C149" s="3">
        <v>17</v>
      </c>
      <c r="D149" s="3">
        <v>0</v>
      </c>
      <c r="E149" s="3">
        <v>9</v>
      </c>
      <c r="F149" s="3">
        <v>26</v>
      </c>
      <c r="G149" s="4">
        <v>100</v>
      </c>
      <c r="H149" s="4">
        <v>94.66</v>
      </c>
      <c r="I149" s="5">
        <v>22526.236508260001</v>
      </c>
      <c r="J149" s="4">
        <v>17.311631309436724</v>
      </c>
      <c r="K149" s="4">
        <v>16.250643776824035</v>
      </c>
      <c r="L149" s="4">
        <v>10.936076132315522</v>
      </c>
      <c r="M149" s="4">
        <v>9.9104783064582183</v>
      </c>
      <c r="N149" s="4">
        <v>5.468</v>
      </c>
      <c r="O149" s="4">
        <v>2.1693121693121773</v>
      </c>
      <c r="P149" s="4">
        <v>0</v>
      </c>
      <c r="Q149" s="36" t="str">
        <f t="shared" si="50"/>
        <v xml:space="preserve"> </v>
      </c>
      <c r="R149" t="str">
        <f t="shared" si="51"/>
        <v xml:space="preserve"> </v>
      </c>
      <c r="S149" s="37" t="str">
        <f t="shared" si="52"/>
        <v/>
      </c>
      <c r="T149" s="37" t="str">
        <f t="shared" si="53"/>
        <v/>
      </c>
      <c r="U149" s="37" t="str">
        <f t="shared" si="54"/>
        <v/>
      </c>
      <c r="V149" s="37" t="str">
        <f t="shared" si="55"/>
        <v/>
      </c>
      <c r="W149" s="37" t="str">
        <f t="shared" si="56"/>
        <v/>
      </c>
      <c r="X149" s="37" t="str">
        <f t="shared" si="57"/>
        <v/>
      </c>
      <c r="Y149" t="str">
        <f t="shared" si="41"/>
        <v xml:space="preserve"> </v>
      </c>
      <c r="Z149" s="1" t="str">
        <f t="shared" si="58"/>
        <v xml:space="preserve"> </v>
      </c>
      <c r="AA149" t="str">
        <f t="shared" si="42"/>
        <v xml:space="preserve"> </v>
      </c>
      <c r="AB149" s="1" t="str">
        <f t="shared" si="59"/>
        <v xml:space="preserve"> </v>
      </c>
      <c r="AC149" t="str">
        <f t="shared" si="43"/>
        <v xml:space="preserve"> 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 t="str">
        <f t="shared" si="61"/>
        <v xml:space="preserve"> </v>
      </c>
      <c r="AH149" t="str">
        <f t="shared" si="62"/>
        <v xml:space="preserve"> </v>
      </c>
      <c r="AI149" t="str">
        <f t="shared" si="46"/>
        <v xml:space="preserve"> 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547</v>
      </c>
      <c r="AP149" t="s">
        <v>1028</v>
      </c>
      <c r="AQ149">
        <v>-9.4925667618689591</v>
      </c>
      <c r="AR149">
        <v>-2.8086275368312208</v>
      </c>
      <c r="AS149">
        <v>5.6412423410099333</v>
      </c>
      <c r="AT149">
        <v>9.4925667618689591</v>
      </c>
      <c r="AU149">
        <v>2.8086275368312208</v>
      </c>
      <c r="AV149" t="s">
        <v>1272</v>
      </c>
    </row>
    <row r="150" spans="1:48" x14ac:dyDescent="0.25">
      <c r="A150">
        <v>1.5299999999999966E-9</v>
      </c>
      <c r="B150" t="s">
        <v>326</v>
      </c>
      <c r="C150" s="3">
        <v>9</v>
      </c>
      <c r="D150" s="3">
        <v>0</v>
      </c>
      <c r="E150" s="3">
        <v>12</v>
      </c>
      <c r="F150" s="3">
        <v>21</v>
      </c>
      <c r="G150" s="4">
        <v>87</v>
      </c>
      <c r="H150" s="4">
        <v>80.69</v>
      </c>
      <c r="I150" s="5">
        <v>11807.583465059999</v>
      </c>
      <c r="J150" s="4">
        <v>14.445041174364482</v>
      </c>
      <c r="K150" s="4">
        <v>13.636978198411358</v>
      </c>
      <c r="L150" s="4">
        <v>11.02088421058869</v>
      </c>
      <c r="M150" s="4">
        <v>10.525261099745622</v>
      </c>
      <c r="N150" s="4">
        <v>4.8440000000000003</v>
      </c>
      <c r="O150" s="4">
        <v>13.982300884955768</v>
      </c>
      <c r="P150" s="4">
        <v>2.466228776800099</v>
      </c>
      <c r="Q150" s="36" t="str">
        <f t="shared" si="50"/>
        <v xml:space="preserve"> </v>
      </c>
      <c r="R150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/>
      </c>
      <c r="V150" s="37" t="str">
        <f t="shared" si="55"/>
        <v/>
      </c>
      <c r="W150" s="37" t="str">
        <f t="shared" si="56"/>
        <v/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 t="str">
        <f t="shared" si="42"/>
        <v xml:space="preserve"> </v>
      </c>
      <c r="AB150" s="1" t="str">
        <f t="shared" si="59"/>
        <v xml:space="preserve"> </v>
      </c>
      <c r="AC150" t="str">
        <f t="shared" si="43"/>
        <v xml:space="preserve"> 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>
        <f t="shared" si="61"/>
        <v>2.4662287783300991</v>
      </c>
      <c r="AH150" t="str">
        <f t="shared" si="62"/>
        <v xml:space="preserve"> </v>
      </c>
      <c r="AI150">
        <f t="shared" si="46"/>
        <v>160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326</v>
      </c>
      <c r="AP150" t="s">
        <v>1024</v>
      </c>
      <c r="AQ150">
        <v>8.6380360757861379</v>
      </c>
      <c r="AR150">
        <v>-3.6058972362928543</v>
      </c>
      <c r="AS150">
        <v>7.8200520510596228</v>
      </c>
      <c r="AT150">
        <v>-8.6380360757861379</v>
      </c>
      <c r="AU150">
        <v>3.6058972362928543</v>
      </c>
      <c r="AV150" t="s">
        <v>1273</v>
      </c>
    </row>
    <row r="151" spans="1:48" x14ac:dyDescent="0.25">
      <c r="A151">
        <v>1.5399999999999965E-9</v>
      </c>
      <c r="B151" t="s">
        <v>662</v>
      </c>
      <c r="C151" s="3">
        <v>11</v>
      </c>
      <c r="D151" s="3">
        <v>0</v>
      </c>
      <c r="E151" s="3">
        <v>7</v>
      </c>
      <c r="F151" s="3">
        <v>18</v>
      </c>
      <c r="G151" s="4">
        <v>30</v>
      </c>
      <c r="H151" s="4">
        <v>28.42</v>
      </c>
      <c r="I151" s="5">
        <v>10183.434676520001</v>
      </c>
      <c r="J151" s="4" t="s">
        <v>1019</v>
      </c>
      <c r="K151" s="4" t="s">
        <v>1019</v>
      </c>
      <c r="L151" s="4">
        <v>21.986309338857239</v>
      </c>
      <c r="M151" s="4">
        <v>21.002737336110247</v>
      </c>
      <c r="N151" s="4">
        <v>0.73499999999999999</v>
      </c>
      <c r="O151" s="4">
        <v>-77.056853117973674</v>
      </c>
      <c r="P151" s="4">
        <v>3.0295566502463052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>
        <f t="shared" si="56"/>
        <v>1.066904308620181</v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>
        <f t="shared" si="42"/>
        <v>12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3.0295566517863053</v>
      </c>
      <c r="AH151" t="str">
        <f t="shared" si="62"/>
        <v xml:space="preserve"> </v>
      </c>
      <c r="AI151">
        <f t="shared" si="46"/>
        <v>118</v>
      </c>
      <c r="AJ151" t="str">
        <f t="shared" si="47"/>
        <v xml:space="preserve"> </v>
      </c>
      <c r="AK151" t="str">
        <f t="shared" si="63"/>
        <v xml:space="preserve"> </v>
      </c>
      <c r="AL151">
        <f t="shared" si="64"/>
        <v>-77.056853116433672</v>
      </c>
      <c r="AM151" t="str">
        <f t="shared" si="48"/>
        <v xml:space="preserve"> </v>
      </c>
      <c r="AN151">
        <f t="shared" si="49"/>
        <v>5</v>
      </c>
      <c r="AO151" t="s">
        <v>662</v>
      </c>
      <c r="AP151" t="s">
        <v>1034</v>
      </c>
      <c r="AQ151" t="e">
        <v>#VALUE!</v>
      </c>
      <c r="AR151">
        <v>-106.6904308620181</v>
      </c>
      <c r="AS151">
        <v>5.5594651653764871</v>
      </c>
      <c r="AT151" t="e">
        <v>#VALUE!</v>
      </c>
      <c r="AU151">
        <v>106.6904308620181</v>
      </c>
      <c r="AV151" t="s">
        <v>1274</v>
      </c>
    </row>
    <row r="152" spans="1:48" x14ac:dyDescent="0.25">
      <c r="A152">
        <v>1.5499999999999965E-9</v>
      </c>
      <c r="B152" t="s">
        <v>548</v>
      </c>
      <c r="C152" s="3">
        <v>17</v>
      </c>
      <c r="D152" s="3">
        <v>2</v>
      </c>
      <c r="E152" s="3">
        <v>7</v>
      </c>
      <c r="F152" s="3">
        <v>26</v>
      </c>
      <c r="G152" s="4">
        <v>122</v>
      </c>
      <c r="H152" s="4">
        <v>109.02</v>
      </c>
      <c r="I152" s="5">
        <v>13464.95957454</v>
      </c>
      <c r="J152" s="4">
        <v>19.163297591843907</v>
      </c>
      <c r="K152" s="4">
        <v>17.24181559386367</v>
      </c>
      <c r="L152" s="4">
        <v>12.102048417132215</v>
      </c>
      <c r="M152" s="4">
        <v>11.109491433233615</v>
      </c>
      <c r="N152" s="4">
        <v>5.6890000000000001</v>
      </c>
      <c r="O152" s="4">
        <v>1.8713450292397678</v>
      </c>
      <c r="P152" s="4">
        <v>2.7536231884057978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>
        <f t="shared" si="56"/>
        <v>0.13769781144181503</v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>
        <f t="shared" si="42"/>
        <v>131</v>
      </c>
      <c r="AB152" s="1" t="str">
        <f t="shared" si="59"/>
        <v xml:space="preserve"> 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>
        <f t="shared" si="61"/>
        <v>2.7536231899557979</v>
      </c>
      <c r="AH152" t="str">
        <f t="shared" si="62"/>
        <v xml:space="preserve"> </v>
      </c>
      <c r="AI152">
        <f t="shared" si="46"/>
        <v>142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548</v>
      </c>
      <c r="AP152" t="s">
        <v>1028</v>
      </c>
      <c r="AQ152">
        <v>-21.203981499349702</v>
      </c>
      <c r="AR152">
        <v>-13.769781144181504</v>
      </c>
      <c r="AS152">
        <v>11.906072280315549</v>
      </c>
      <c r="AT152">
        <v>21.203981499349702</v>
      </c>
      <c r="AU152">
        <v>13.769781144181504</v>
      </c>
      <c r="AV152" t="s">
        <v>1275</v>
      </c>
    </row>
    <row r="153" spans="1:48" x14ac:dyDescent="0.25">
      <c r="A153">
        <v>1.5599999999999965E-9</v>
      </c>
      <c r="B153" t="s">
        <v>614</v>
      </c>
      <c r="C153" s="3">
        <v>5</v>
      </c>
      <c r="D153" s="3">
        <v>2</v>
      </c>
      <c r="E153" s="3">
        <v>9</v>
      </c>
      <c r="F153" s="3">
        <v>16</v>
      </c>
      <c r="G153" s="4">
        <v>116</v>
      </c>
      <c r="H153" s="4">
        <v>112.98</v>
      </c>
      <c r="I153" s="5">
        <v>20553.889211520003</v>
      </c>
      <c r="J153" s="4">
        <v>18.123195380173243</v>
      </c>
      <c r="K153" s="4">
        <v>17.162387969011089</v>
      </c>
      <c r="L153" s="4">
        <v>11.549928227526745</v>
      </c>
      <c r="M153" s="4">
        <v>10.93233020282535</v>
      </c>
      <c r="N153" s="4">
        <v>6.306</v>
      </c>
      <c r="O153" s="4">
        <v>-26.428571428571423</v>
      </c>
      <c r="P153" s="4">
        <v>3.3625420428394404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 t="str">
        <f t="shared" si="56"/>
        <v/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>
        <f t="shared" si="61"/>
        <v>3.3625420443994405</v>
      </c>
      <c r="AH153" t="str">
        <f t="shared" si="62"/>
        <v xml:space="preserve"> </v>
      </c>
      <c r="AI153">
        <f t="shared" si="46"/>
        <v>80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614</v>
      </c>
      <c r="AP153" t="s">
        <v>1030</v>
      </c>
      <c r="AQ153">
        <v>-14.625545370777647</v>
      </c>
      <c r="AR153">
        <v>-8.5793711431956243</v>
      </c>
      <c r="AS153">
        <v>2.6730394760134502</v>
      </c>
      <c r="AT153">
        <v>14.625545370777647</v>
      </c>
      <c r="AU153">
        <v>8.5793711431956243</v>
      </c>
      <c r="AV153" t="s">
        <v>1276</v>
      </c>
    </row>
    <row r="154" spans="1:48" x14ac:dyDescent="0.25">
      <c r="A154">
        <v>1.5699999999999964E-9</v>
      </c>
      <c r="B154" t="s">
        <v>327</v>
      </c>
      <c r="C154" s="3">
        <v>6</v>
      </c>
      <c r="D154" s="3">
        <v>1</v>
      </c>
      <c r="E154" s="3">
        <v>13</v>
      </c>
      <c r="F154" s="3">
        <v>20</v>
      </c>
      <c r="G154" s="4">
        <v>87</v>
      </c>
      <c r="H154" s="4">
        <v>85.6</v>
      </c>
      <c r="I154" s="5">
        <v>61032.799999999996</v>
      </c>
      <c r="J154" s="4">
        <v>17.251108424022572</v>
      </c>
      <c r="K154" s="4">
        <v>16.326530612244895</v>
      </c>
      <c r="L154" s="4">
        <v>11.400100176729433</v>
      </c>
      <c r="M154" s="4">
        <v>10.901626009100386</v>
      </c>
      <c r="N154" s="4">
        <v>4.7569999999999997</v>
      </c>
      <c r="O154" s="4">
        <v>0.31914893617022488</v>
      </c>
      <c r="P154" s="4">
        <v>4.4170560747663554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/>
      </c>
      <c r="V154" s="37" t="str">
        <f t="shared" si="55"/>
        <v/>
      </c>
      <c r="W154" s="37" t="str">
        <f t="shared" si="56"/>
        <v/>
      </c>
      <c r="X154" s="37" t="str">
        <f t="shared" si="57"/>
        <v/>
      </c>
      <c r="Y154" t="str">
        <f t="shared" si="41"/>
        <v xml:space="preserve"> </v>
      </c>
      <c r="Z154" s="1" t="str">
        <f t="shared" si="58"/>
        <v xml:space="preserve"> </v>
      </c>
      <c r="AA154" t="str">
        <f t="shared" si="42"/>
        <v xml:space="preserve"> </v>
      </c>
      <c r="AB154" s="1" t="str">
        <f t="shared" si="59"/>
        <v xml:space="preserve"> 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4.4170560763363556</v>
      </c>
      <c r="AH154" t="str">
        <f t="shared" si="62"/>
        <v xml:space="preserve"> </v>
      </c>
      <c r="AI154">
        <f t="shared" si="46"/>
        <v>28</v>
      </c>
      <c r="AJ154" t="str">
        <f t="shared" si="47"/>
        <v xml:space="preserve"> </v>
      </c>
      <c r="AK154" t="str">
        <f t="shared" si="63"/>
        <v xml:space="preserve"> </v>
      </c>
      <c r="AL154" t="str">
        <f t="shared" si="64"/>
        <v xml:space="preserve"> </v>
      </c>
      <c r="AM154" t="str">
        <f t="shared" si="48"/>
        <v xml:space="preserve"> </v>
      </c>
      <c r="AN154" t="str">
        <f t="shared" si="49"/>
        <v xml:space="preserve"> </v>
      </c>
      <c r="AO154" t="s">
        <v>327</v>
      </c>
      <c r="AP154" t="s">
        <v>1030</v>
      </c>
      <c r="AQ154">
        <v>-9.1097717523531472</v>
      </c>
      <c r="AR154">
        <v>-7.1708571494539797</v>
      </c>
      <c r="AS154">
        <v>1.6355140186915973</v>
      </c>
      <c r="AT154">
        <v>9.1097717523531472</v>
      </c>
      <c r="AU154">
        <v>7.1708571494539797</v>
      </c>
      <c r="AV154" t="s">
        <v>1277</v>
      </c>
    </row>
    <row r="155" spans="1:48" x14ac:dyDescent="0.25">
      <c r="A155">
        <v>1.5799999999999964E-9</v>
      </c>
      <c r="B155" t="s">
        <v>553</v>
      </c>
      <c r="C155" s="3">
        <v>8</v>
      </c>
      <c r="D155" s="3">
        <v>0</v>
      </c>
      <c r="E155" s="3">
        <v>5</v>
      </c>
      <c r="F155" s="3">
        <v>13</v>
      </c>
      <c r="G155" s="4">
        <v>68</v>
      </c>
      <c r="H155" s="4">
        <v>57.37</v>
      </c>
      <c r="I155" s="5">
        <v>9523.42</v>
      </c>
      <c r="J155" s="4">
        <v>12.44468546637744</v>
      </c>
      <c r="K155" s="4">
        <v>10.629979618306466</v>
      </c>
      <c r="L155" s="4">
        <v>9.3716620334503027</v>
      </c>
      <c r="M155" s="4">
        <v>8.9613191341384653</v>
      </c>
      <c r="N155" s="4">
        <v>3.6619999999999999</v>
      </c>
      <c r="O155" s="4">
        <v>-1.3043478260869577</v>
      </c>
      <c r="P155" s="4">
        <v>0</v>
      </c>
      <c r="Q155" s="36" t="str">
        <f t="shared" si="50"/>
        <v xml:space="preserve"> </v>
      </c>
      <c r="R155" t="str">
        <f t="shared" si="51"/>
        <v xml:space="preserve"> </v>
      </c>
      <c r="S155" s="37">
        <f t="shared" si="52"/>
        <v>0.18528847987876249</v>
      </c>
      <c r="T155" s="37" t="str">
        <f t="shared" si="53"/>
        <v/>
      </c>
      <c r="U155" s="37" t="str">
        <f t="shared" si="54"/>
        <v/>
      </c>
      <c r="V155" s="37" t="str">
        <f t="shared" si="55"/>
        <v/>
      </c>
      <c r="W155" s="37" t="str">
        <f t="shared" si="56"/>
        <v/>
      </c>
      <c r="X155" s="37">
        <f t="shared" si="57"/>
        <v>-0.11898225676117991</v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>
        <f t="shared" si="59"/>
        <v>127</v>
      </c>
      <c r="AC155">
        <f t="shared" si="43"/>
        <v>117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 t="str">
        <f t="shared" si="61"/>
        <v xml:space="preserve"> </v>
      </c>
      <c r="AH155" t="str">
        <f t="shared" si="62"/>
        <v xml:space="preserve"> </v>
      </c>
      <c r="AI155" t="str">
        <f t="shared" si="46"/>
        <v xml:space="preserve"> 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553</v>
      </c>
      <c r="AP155" t="s">
        <v>1047</v>
      </c>
      <c r="AQ155">
        <v>21.289881357684269</v>
      </c>
      <c r="AR155">
        <v>11.89822567611799</v>
      </c>
      <c r="AS155">
        <v>18.528847829876248</v>
      </c>
      <c r="AT155">
        <v>-21.289881357684269</v>
      </c>
      <c r="AU155">
        <v>-11.89822567611799</v>
      </c>
      <c r="AV155" t="s">
        <v>1278</v>
      </c>
    </row>
    <row r="156" spans="1:48" x14ac:dyDescent="0.25">
      <c r="A156">
        <v>1.5899999999999964E-9</v>
      </c>
      <c r="B156" t="s">
        <v>604</v>
      </c>
      <c r="C156" s="3">
        <v>20</v>
      </c>
      <c r="D156" s="3">
        <v>0</v>
      </c>
      <c r="E156" s="3">
        <v>14</v>
      </c>
      <c r="F156" s="3">
        <v>34</v>
      </c>
      <c r="G156" s="4">
        <v>35</v>
      </c>
      <c r="H156" s="4">
        <v>27.14</v>
      </c>
      <c r="I156" s="5">
        <v>12706.948</v>
      </c>
      <c r="J156" s="4">
        <v>20.148478099480329</v>
      </c>
      <c r="K156" s="4">
        <v>12.893111638954871</v>
      </c>
      <c r="L156" s="4">
        <v>5.1543776298016413</v>
      </c>
      <c r="M156" s="4">
        <v>4.2655873084389855</v>
      </c>
      <c r="N156" s="4">
        <v>1.552</v>
      </c>
      <c r="O156" s="4">
        <v>-7.368421052631585</v>
      </c>
      <c r="P156" s="4">
        <v>1.2785556374355196</v>
      </c>
      <c r="Q156" s="36" t="str">
        <f t="shared" si="50"/>
        <v xml:space="preserve"> </v>
      </c>
      <c r="R156" t="str">
        <f t="shared" si="51"/>
        <v xml:space="preserve"> </v>
      </c>
      <c r="S156" s="37">
        <f t="shared" si="52"/>
        <v>0.2896094341618497</v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>
        <f t="shared" si="57"/>
        <v>-0.51544367146404291</v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>
        <f t="shared" si="59"/>
        <v>9</v>
      </c>
      <c r="AC156">
        <f t="shared" si="43"/>
        <v>31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 t="str">
        <f t="shared" si="61"/>
        <v xml:space="preserve"> </v>
      </c>
      <c r="AH156" t="str">
        <f t="shared" si="62"/>
        <v xml:space="preserve"> </v>
      </c>
      <c r="AI156" t="str">
        <f t="shared" si="46"/>
        <v xml:space="preserve"> 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604</v>
      </c>
      <c r="AP156" t="s">
        <v>1079</v>
      </c>
      <c r="AQ156">
        <v>-27.43504895779725</v>
      </c>
      <c r="AR156">
        <v>51.544367146404291</v>
      </c>
      <c r="AS156">
        <v>28.960943257184969</v>
      </c>
      <c r="AT156">
        <v>27.43504895779725</v>
      </c>
      <c r="AU156">
        <v>-51.544367146404291</v>
      </c>
      <c r="AV156" t="s">
        <v>1279</v>
      </c>
    </row>
    <row r="157" spans="1:48" x14ac:dyDescent="0.25">
      <c r="A157">
        <v>1.5999999999999963E-9</v>
      </c>
      <c r="B157" t="s">
        <v>391</v>
      </c>
      <c r="C157" s="3">
        <v>23</v>
      </c>
      <c r="D157" s="3">
        <v>0</v>
      </c>
      <c r="E157" s="3">
        <v>6</v>
      </c>
      <c r="F157" s="3">
        <v>29</v>
      </c>
      <c r="G157" s="4">
        <v>71</v>
      </c>
      <c r="H157" s="4">
        <v>58.06</v>
      </c>
      <c r="I157" s="5">
        <v>133203.79595696001</v>
      </c>
      <c r="J157" s="4">
        <v>12.788546255506608</v>
      </c>
      <c r="K157" s="4">
        <v>11.230174081237912</v>
      </c>
      <c r="L157" s="4">
        <v>8.1402310476386486</v>
      </c>
      <c r="M157" s="4">
        <v>7.3706946246411631</v>
      </c>
      <c r="N157" s="4">
        <v>4.1360000000000001</v>
      </c>
      <c r="O157" s="4">
        <v>5.5421686746988001</v>
      </c>
      <c r="P157" s="4">
        <v>2.8315535652772992</v>
      </c>
      <c r="Q157" s="36">
        <f t="shared" si="50"/>
        <v>79.310344829186207</v>
      </c>
      <c r="R157" t="str">
        <f t="shared" si="51"/>
        <v xml:space="preserve"> </v>
      </c>
      <c r="S157" s="37">
        <f t="shared" si="52"/>
        <v>0.22287289171367539</v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>
        <f t="shared" si="57"/>
        <v>-0.23474748006967705</v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>
        <f t="shared" si="59"/>
        <v>84</v>
      </c>
      <c r="AC157">
        <f t="shared" si="43"/>
        <v>74</v>
      </c>
      <c r="AD157" s="1" t="str">
        <f t="shared" si="60"/>
        <v xml:space="preserve"> </v>
      </c>
      <c r="AE157">
        <f t="shared" si="44"/>
        <v>48</v>
      </c>
      <c r="AF157" t="str">
        <f t="shared" si="45"/>
        <v xml:space="preserve"> </v>
      </c>
      <c r="AG157">
        <f t="shared" si="61"/>
        <v>2.8315535668772993</v>
      </c>
      <c r="AH157" t="str">
        <f t="shared" si="62"/>
        <v xml:space="preserve"> </v>
      </c>
      <c r="AI157">
        <f t="shared" si="46"/>
        <v>137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391</v>
      </c>
      <c r="AP157" t="s">
        <v>1022</v>
      </c>
      <c r="AQ157">
        <v>19.115031412145566</v>
      </c>
      <c r="AR157">
        <v>23.474748006967705</v>
      </c>
      <c r="AS157">
        <v>22.287289011367541</v>
      </c>
      <c r="AT157">
        <v>-19.115031412145566</v>
      </c>
      <c r="AU157">
        <v>-23.474748006967705</v>
      </c>
      <c r="AV157" t="s">
        <v>1280</v>
      </c>
    </row>
    <row r="158" spans="1:48" x14ac:dyDescent="0.25">
      <c r="A158">
        <v>1.6099999999999963E-9</v>
      </c>
      <c r="B158" t="s">
        <v>552</v>
      </c>
      <c r="C158" s="3">
        <v>13</v>
      </c>
      <c r="D158" s="3">
        <v>0</v>
      </c>
      <c r="E158" s="3">
        <v>8</v>
      </c>
      <c r="F158" s="3">
        <v>21</v>
      </c>
      <c r="G158" s="4">
        <v>81.5</v>
      </c>
      <c r="H158" s="4">
        <v>62.62</v>
      </c>
      <c r="I158" s="5">
        <v>17540.714947020002</v>
      </c>
      <c r="J158" s="4">
        <v>7.6393802610711221</v>
      </c>
      <c r="K158" s="4">
        <v>6.9017965391821887</v>
      </c>
      <c r="L158" s="4">
        <v>4.6647090449082862</v>
      </c>
      <c r="M158" s="4">
        <v>4.459728885305382</v>
      </c>
      <c r="N158" s="4">
        <v>8.197000000000001</v>
      </c>
      <c r="O158" s="4">
        <v>-4.7906976744185936</v>
      </c>
      <c r="P158" s="4">
        <v>1.2232513573938038</v>
      </c>
      <c r="Q158" s="36" t="str">
        <f t="shared" si="50"/>
        <v xml:space="preserve"> </v>
      </c>
      <c r="R158" t="str">
        <f t="shared" si="51"/>
        <v xml:space="preserve"> </v>
      </c>
      <c r="S158" s="37">
        <f t="shared" si="52"/>
        <v>0.30150111946372082</v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>
        <f t="shared" si="57"/>
        <v>-0.56147677744437696</v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>
        <f t="shared" si="59"/>
        <v>7</v>
      </c>
      <c r="AC158">
        <f t="shared" si="43"/>
        <v>29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 t="str">
        <f t="shared" si="61"/>
        <v xml:space="preserve"> </v>
      </c>
      <c r="AH158" t="str">
        <f t="shared" si="62"/>
        <v xml:space="preserve"> </v>
      </c>
      <c r="AI158" t="str">
        <f t="shared" si="46"/>
        <v xml:space="preserve"> 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552</v>
      </c>
      <c r="AP158" t="s">
        <v>1097</v>
      </c>
      <c r="AQ158">
        <v>51.682464910243638</v>
      </c>
      <c r="AR158">
        <v>56.147677744437694</v>
      </c>
      <c r="AS158">
        <v>30.150111785372079</v>
      </c>
      <c r="AT158">
        <v>-51.682464910243638</v>
      </c>
      <c r="AU158">
        <v>-56.147677744437694</v>
      </c>
      <c r="AV158" t="s">
        <v>1281</v>
      </c>
    </row>
    <row r="159" spans="1:48" x14ac:dyDescent="0.25">
      <c r="A159">
        <v>1.6199999999999963E-9</v>
      </c>
      <c r="B159" t="s">
        <v>487</v>
      </c>
      <c r="C159" s="3">
        <v>23</v>
      </c>
      <c r="D159" s="3">
        <v>0</v>
      </c>
      <c r="E159" s="3">
        <v>8</v>
      </c>
      <c r="F159" s="3">
        <v>31</v>
      </c>
      <c r="G159" s="4">
        <v>114</v>
      </c>
      <c r="H159" s="4">
        <v>92.52</v>
      </c>
      <c r="I159" s="5">
        <v>27952.946953919996</v>
      </c>
      <c r="J159" s="4">
        <v>20.267250821467687</v>
      </c>
      <c r="K159" s="4">
        <v>18.035087719298247</v>
      </c>
      <c r="L159" s="4">
        <v>13.573380185636582</v>
      </c>
      <c r="M159" s="4">
        <v>12.252546824002009</v>
      </c>
      <c r="N159" s="4">
        <v>4.5650000000000004</v>
      </c>
      <c r="O159" s="4">
        <v>-11.103624243900155</v>
      </c>
      <c r="P159" s="4" t="s">
        <v>145</v>
      </c>
      <c r="Q159" s="36">
        <f t="shared" si="50"/>
        <v>74.193548388716763</v>
      </c>
      <c r="R159" t="str">
        <f t="shared" si="51"/>
        <v xml:space="preserve"> </v>
      </c>
      <c r="S159" s="37">
        <f t="shared" si="52"/>
        <v>0.23216601977823612</v>
      </c>
      <c r="T159" s="37" t="str">
        <f t="shared" si="53"/>
        <v/>
      </c>
      <c r="U159" s="37" t="str">
        <f t="shared" si="54"/>
        <v/>
      </c>
      <c r="V159" s="37" t="str">
        <f t="shared" si="55"/>
        <v/>
      </c>
      <c r="W159" s="37">
        <f t="shared" si="56"/>
        <v>0.27601579491331885</v>
      </c>
      <c r="X159" s="37" t="str">
        <f t="shared" si="57"/>
        <v/>
      </c>
      <c r="Y159" t="str">
        <f t="shared" si="41"/>
        <v xml:space="preserve"> </v>
      </c>
      <c r="Z159" s="1" t="str">
        <f t="shared" si="58"/>
        <v xml:space="preserve"> </v>
      </c>
      <c r="AA159">
        <f t="shared" si="42"/>
        <v>94</v>
      </c>
      <c r="AB159" s="1" t="str">
        <f t="shared" si="59"/>
        <v xml:space="preserve"> </v>
      </c>
      <c r="AC159">
        <f t="shared" si="43"/>
        <v>67</v>
      </c>
      <c r="AD159" s="1" t="str">
        <f t="shared" si="60"/>
        <v xml:space="preserve"> </v>
      </c>
      <c r="AE159">
        <f t="shared" si="44"/>
        <v>75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487</v>
      </c>
      <c r="AP159" t="s">
        <v>1041</v>
      </c>
      <c r="AQ159">
        <v>-28.186262402633091</v>
      </c>
      <c r="AR159">
        <v>-27.601579491331883</v>
      </c>
      <c r="AS159">
        <v>23.216601815823612</v>
      </c>
      <c r="AT159">
        <v>28.186262402633091</v>
      </c>
      <c r="AU159">
        <v>27.601579491331883</v>
      </c>
      <c r="AV159" t="s">
        <v>1282</v>
      </c>
    </row>
    <row r="160" spans="1:48" x14ac:dyDescent="0.25">
      <c r="A160">
        <v>1.6299999999999962E-9</v>
      </c>
      <c r="B160" t="s">
        <v>597</v>
      </c>
      <c r="C160" s="3">
        <v>16</v>
      </c>
      <c r="D160" s="3">
        <v>1</v>
      </c>
      <c r="E160" s="3">
        <v>20</v>
      </c>
      <c r="F160" s="3">
        <v>37</v>
      </c>
      <c r="G160" s="4">
        <v>34</v>
      </c>
      <c r="H160" s="4">
        <v>31</v>
      </c>
      <c r="I160" s="5">
        <v>29847.643168999999</v>
      </c>
      <c r="J160" s="4">
        <v>11.9276644863409</v>
      </c>
      <c r="K160" s="4">
        <v>10.444743935309972</v>
      </c>
      <c r="L160" s="4">
        <v>9.0770655334519503</v>
      </c>
      <c r="M160" s="4">
        <v>8.3563125166983916</v>
      </c>
      <c r="N160" s="4">
        <v>2.3210000000000002</v>
      </c>
      <c r="O160" s="4">
        <v>15.423728813559338</v>
      </c>
      <c r="P160" s="4">
        <v>0</v>
      </c>
      <c r="Q160" s="36" t="str">
        <f t="shared" si="50"/>
        <v xml:space="preserve"> </v>
      </c>
      <c r="R160" t="str">
        <f t="shared" si="51"/>
        <v xml:space="preserve"> </v>
      </c>
      <c r="S160" s="37" t="str">
        <f t="shared" si="52"/>
        <v/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>
        <f t="shared" si="57"/>
        <v>-0.1466768900789639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119</v>
      </c>
      <c r="AC160" t="str">
        <f t="shared" si="43"/>
        <v xml:space="preserve"> 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61"/>
        <v xml:space="preserve"> </v>
      </c>
      <c r="AH160" t="str">
        <f t="shared" si="62"/>
        <v xml:space="preserve"> </v>
      </c>
      <c r="AI160" t="str">
        <f t="shared" si="46"/>
        <v xml:space="preserve"> 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597</v>
      </c>
      <c r="AP160" t="s">
        <v>1028</v>
      </c>
      <c r="AQ160">
        <v>24.559934489134626</v>
      </c>
      <c r="AR160">
        <v>14.667689007896389</v>
      </c>
      <c r="AS160">
        <v>9.6774193548387011</v>
      </c>
      <c r="AT160">
        <v>-24.559934489134626</v>
      </c>
      <c r="AU160">
        <v>-14.667689007896389</v>
      </c>
      <c r="AV160" t="s">
        <v>1283</v>
      </c>
    </row>
    <row r="161" spans="1:48" x14ac:dyDescent="0.25">
      <c r="A161">
        <v>1.6399999999999962E-9</v>
      </c>
      <c r="B161" t="s">
        <v>329</v>
      </c>
      <c r="C161" s="3">
        <v>10</v>
      </c>
      <c r="D161" s="3">
        <v>1</v>
      </c>
      <c r="E161" s="3">
        <v>12</v>
      </c>
      <c r="F161" s="3">
        <v>23</v>
      </c>
      <c r="G161" s="4">
        <v>156.5</v>
      </c>
      <c r="H161" s="4">
        <v>154.5</v>
      </c>
      <c r="I161" s="5">
        <v>44630.886533999997</v>
      </c>
      <c r="J161" s="4">
        <v>26.230899830220714</v>
      </c>
      <c r="K161" s="4">
        <v>23.341894546003928</v>
      </c>
      <c r="L161" s="4">
        <v>15.605834820753289</v>
      </c>
      <c r="M161" s="4">
        <v>14.516228404033638</v>
      </c>
      <c r="N161" s="4">
        <v>5.2469999999999999</v>
      </c>
      <c r="O161" s="4">
        <v>10.647482014388499</v>
      </c>
      <c r="P161" s="4">
        <v>1.153398058252427</v>
      </c>
      <c r="Q161" s="36" t="str">
        <f t="shared" si="50"/>
        <v xml:space="preserve"> </v>
      </c>
      <c r="R161" t="str">
        <f t="shared" si="51"/>
        <v xml:space="preserve"> </v>
      </c>
      <c r="S161" s="37" t="str">
        <f t="shared" si="52"/>
        <v/>
      </c>
      <c r="T161" s="37" t="str">
        <f t="shared" si="53"/>
        <v/>
      </c>
      <c r="U161" s="37">
        <f t="shared" si="54"/>
        <v>0.65905136237434658</v>
      </c>
      <c r="V161" s="37" t="str">
        <f t="shared" si="55"/>
        <v/>
      </c>
      <c r="W161" s="37">
        <f t="shared" si="56"/>
        <v>0.46708420833609332</v>
      </c>
      <c r="X161" s="37" t="str">
        <f t="shared" si="57"/>
        <v/>
      </c>
      <c r="Y161">
        <f t="shared" si="41"/>
        <v>30</v>
      </c>
      <c r="Z161" s="1" t="str">
        <f t="shared" si="58"/>
        <v xml:space="preserve"> </v>
      </c>
      <c r="AA161">
        <f t="shared" si="42"/>
        <v>61</v>
      </c>
      <c r="AB161" s="1" t="str">
        <f t="shared" si="59"/>
        <v xml:space="preserve"> </v>
      </c>
      <c r="AC161" t="str">
        <f t="shared" si="43"/>
        <v xml:space="preserve"> 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 t="str">
        <f t="shared" si="61"/>
        <v xml:space="preserve"> </v>
      </c>
      <c r="AH161" t="str">
        <f t="shared" si="62"/>
        <v xml:space="preserve"> </v>
      </c>
      <c r="AI161" t="str">
        <f t="shared" si="46"/>
        <v xml:space="preserve"> 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329</v>
      </c>
      <c r="AP161" t="s">
        <v>1022</v>
      </c>
      <c r="AQ161">
        <v>-65.905136237434661</v>
      </c>
      <c r="AR161">
        <v>-46.708420833609331</v>
      </c>
      <c r="AS161">
        <v>1.2944983818770295</v>
      </c>
      <c r="AT161">
        <v>65.905136237434661</v>
      </c>
      <c r="AU161">
        <v>46.708420833609331</v>
      </c>
      <c r="AV161" t="s">
        <v>1284</v>
      </c>
    </row>
    <row r="162" spans="1:48" x14ac:dyDescent="0.25">
      <c r="A162">
        <v>1.6499999999999962E-9</v>
      </c>
      <c r="B162" t="s">
        <v>318</v>
      </c>
      <c r="C162" s="3">
        <v>0</v>
      </c>
      <c r="D162" s="3">
        <v>5</v>
      </c>
      <c r="E162" s="3">
        <v>13</v>
      </c>
      <c r="F162" s="3">
        <v>18</v>
      </c>
      <c r="G162" s="4">
        <v>78.5</v>
      </c>
      <c r="H162" s="4">
        <v>76.510000000000005</v>
      </c>
      <c r="I162" s="5">
        <v>24874.37856827</v>
      </c>
      <c r="J162" s="4">
        <v>17.735280482151136</v>
      </c>
      <c r="K162" s="4">
        <v>16.859850154252975</v>
      </c>
      <c r="L162" s="4">
        <v>10.020082088674586</v>
      </c>
      <c r="M162" s="4">
        <v>9.5933295425756508</v>
      </c>
      <c r="N162" s="4">
        <v>4.2869999999999999</v>
      </c>
      <c r="O162" s="4">
        <v>-6.1250000000000053</v>
      </c>
      <c r="P162" s="4">
        <v>3.8674683047967586</v>
      </c>
      <c r="Q162" s="36" t="str">
        <f t="shared" si="50"/>
        <v xml:space="preserve"> 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>
        <f t="shared" si="61"/>
        <v>3.8674683064467588</v>
      </c>
      <c r="AH162" t="str">
        <f t="shared" si="62"/>
        <v xml:space="preserve"> </v>
      </c>
      <c r="AI162">
        <f t="shared" si="46"/>
        <v>54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318</v>
      </c>
      <c r="AP162" t="s">
        <v>1030</v>
      </c>
      <c r="AQ162">
        <v>-12.172062096416525</v>
      </c>
      <c r="AR162">
        <v>5.8025131793863043</v>
      </c>
      <c r="AS162">
        <v>2.600967193830872</v>
      </c>
      <c r="AT162">
        <v>12.172062096416525</v>
      </c>
      <c r="AU162">
        <v>-5.8025131793863043</v>
      </c>
      <c r="AV162" t="s">
        <v>1285</v>
      </c>
    </row>
    <row r="163" spans="1:48" x14ac:dyDescent="0.25">
      <c r="A163">
        <v>1.6599999999999961E-9</v>
      </c>
      <c r="B163" t="s">
        <v>334</v>
      </c>
      <c r="C163" s="3">
        <v>11</v>
      </c>
      <c r="D163" s="3">
        <v>1</v>
      </c>
      <c r="E163" s="3">
        <v>6</v>
      </c>
      <c r="F163" s="3">
        <v>18</v>
      </c>
      <c r="G163" s="4">
        <v>112.5</v>
      </c>
      <c r="H163" s="4">
        <v>104.24</v>
      </c>
      <c r="I163" s="5">
        <v>12568.746026479999</v>
      </c>
      <c r="J163" s="4">
        <v>17.840150607564606</v>
      </c>
      <c r="K163" s="4">
        <v>16.022133415308943</v>
      </c>
      <c r="L163" s="4">
        <v>12.408154320819202</v>
      </c>
      <c r="M163" s="4">
        <v>11.456993266227217</v>
      </c>
      <c r="N163" s="4">
        <v>5.726</v>
      </c>
      <c r="O163" s="4">
        <v>-4.9640287769784139</v>
      </c>
      <c r="P163" s="4">
        <v>1.5291634689178819</v>
      </c>
      <c r="Q163" s="36" t="str">
        <f t="shared" si="50"/>
        <v xml:space="preserve"> </v>
      </c>
      <c r="R163" t="str">
        <f t="shared" si="51"/>
        <v xml:space="preserve"> </v>
      </c>
      <c r="S163" s="37" t="str">
        <f t="shared" si="52"/>
        <v/>
      </c>
      <c r="T163" s="37" t="str">
        <f t="shared" si="53"/>
        <v/>
      </c>
      <c r="U163" s="37" t="str">
        <f t="shared" si="54"/>
        <v/>
      </c>
      <c r="V163" s="37" t="str">
        <f t="shared" si="55"/>
        <v/>
      </c>
      <c r="W163" s="37">
        <f t="shared" si="56"/>
        <v>0.166474428811904</v>
      </c>
      <c r="X163" s="37" t="str">
        <f t="shared" si="57"/>
        <v/>
      </c>
      <c r="Y163" t="str">
        <f t="shared" si="41"/>
        <v xml:space="preserve"> </v>
      </c>
      <c r="Z163" s="1" t="str">
        <f t="shared" si="58"/>
        <v xml:space="preserve"> </v>
      </c>
      <c r="AA163">
        <f t="shared" si="42"/>
        <v>127</v>
      </c>
      <c r="AB163" s="1" t="str">
        <f t="shared" si="59"/>
        <v xml:space="preserve"> </v>
      </c>
      <c r="AC163" t="str">
        <f t="shared" si="43"/>
        <v xml:space="preserve"> 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334</v>
      </c>
      <c r="AP163" t="s">
        <v>1024</v>
      </c>
      <c r="AQ163">
        <v>-12.835344429716965</v>
      </c>
      <c r="AR163">
        <v>-16.6474428811904</v>
      </c>
      <c r="AS163">
        <v>7.9240214888718352</v>
      </c>
      <c r="AT163">
        <v>12.835344429716965</v>
      </c>
      <c r="AU163">
        <v>16.6474428811904</v>
      </c>
      <c r="AV163" t="s">
        <v>1286</v>
      </c>
    </row>
    <row r="164" spans="1:48" x14ac:dyDescent="0.25">
      <c r="A164">
        <v>1.6699999999999961E-9</v>
      </c>
      <c r="B164" t="s">
        <v>426</v>
      </c>
      <c r="C164" s="3">
        <v>10</v>
      </c>
      <c r="D164" s="3">
        <v>2</v>
      </c>
      <c r="E164" s="3">
        <v>7</v>
      </c>
      <c r="F164" s="3">
        <v>19</v>
      </c>
      <c r="G164" s="4">
        <v>66</v>
      </c>
      <c r="H164" s="4">
        <v>54.88</v>
      </c>
      <c r="I164" s="5">
        <v>17880.518985280003</v>
      </c>
      <c r="J164" s="4">
        <v>12.481237207186718</v>
      </c>
      <c r="K164" s="4">
        <v>11.409563409563409</v>
      </c>
      <c r="L164" s="4">
        <v>7.3238933171653144</v>
      </c>
      <c r="M164" s="4">
        <v>7.3196355816493153</v>
      </c>
      <c r="N164" s="4">
        <v>4.1429999999999998</v>
      </c>
      <c r="O164" s="4">
        <v>-14.90909090909091</v>
      </c>
      <c r="P164" s="4">
        <v>4.5645043731778427</v>
      </c>
      <c r="Q164" s="36" t="str">
        <f t="shared" si="50"/>
        <v xml:space="preserve"> </v>
      </c>
      <c r="R164" t="str">
        <f t="shared" si="51"/>
        <v xml:space="preserve"> </v>
      </c>
      <c r="S164" s="37">
        <f t="shared" si="52"/>
        <v>0.20262390837553931</v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>
        <f t="shared" si="57"/>
        <v>-0.31149032701136636</v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>
        <f t="shared" si="59"/>
        <v>62</v>
      </c>
      <c r="AC164">
        <f t="shared" si="43"/>
        <v>95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>
        <f t="shared" si="61"/>
        <v>4.5645043748478429</v>
      </c>
      <c r="AH164" t="str">
        <f t="shared" si="62"/>
        <v xml:space="preserve"> </v>
      </c>
      <c r="AI164">
        <f t="shared" si="46"/>
        <v>25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426</v>
      </c>
      <c r="AP164" t="s">
        <v>1030</v>
      </c>
      <c r="AQ164">
        <v>21.058698989640146</v>
      </c>
      <c r="AR164">
        <v>31.149032701136637</v>
      </c>
      <c r="AS164">
        <v>20.262390670553931</v>
      </c>
      <c r="AT164">
        <v>-21.058698989640146</v>
      </c>
      <c r="AU164">
        <v>-31.149032701136637</v>
      </c>
      <c r="AV164" t="s">
        <v>1287</v>
      </c>
    </row>
    <row r="165" spans="1:48" x14ac:dyDescent="0.25">
      <c r="A165">
        <v>1.6799999999999961E-9</v>
      </c>
      <c r="B165" t="s">
        <v>556</v>
      </c>
      <c r="C165" s="3">
        <v>21</v>
      </c>
      <c r="D165" s="3">
        <v>1</v>
      </c>
      <c r="E165" s="3">
        <v>7</v>
      </c>
      <c r="F165" s="3">
        <v>29</v>
      </c>
      <c r="G165" s="4">
        <v>151.5</v>
      </c>
      <c r="H165" s="4">
        <v>127.54</v>
      </c>
      <c r="I165" s="5">
        <v>46278.213206679997</v>
      </c>
      <c r="J165" s="4">
        <v>26.259007617871113</v>
      </c>
      <c r="K165" s="4">
        <v>23.679910880059413</v>
      </c>
      <c r="L165" s="4">
        <v>15.974564259170487</v>
      </c>
      <c r="M165" s="4">
        <v>14.686585372590688</v>
      </c>
      <c r="N165" s="4">
        <v>4.8570000000000002</v>
      </c>
      <c r="O165" s="4">
        <v>1.381578947368415</v>
      </c>
      <c r="P165" s="4">
        <v>1.2960639799278657</v>
      </c>
      <c r="Q165" s="36">
        <f t="shared" si="50"/>
        <v>72.413793105128264</v>
      </c>
      <c r="R165" t="str">
        <f t="shared" si="51"/>
        <v xml:space="preserve"> </v>
      </c>
      <c r="S165" s="37">
        <f t="shared" si="52"/>
        <v>0.18786263301134695</v>
      </c>
      <c r="T165" s="37" t="str">
        <f t="shared" si="53"/>
        <v/>
      </c>
      <c r="U165" s="37">
        <f t="shared" si="54"/>
        <v>0.66082912309534914</v>
      </c>
      <c r="V165" s="37" t="str">
        <f t="shared" si="55"/>
        <v/>
      </c>
      <c r="W165" s="37">
        <f t="shared" si="56"/>
        <v>0.50174798265280707</v>
      </c>
      <c r="X165" s="37" t="str">
        <f t="shared" si="57"/>
        <v/>
      </c>
      <c r="Y165">
        <f t="shared" si="41"/>
        <v>29</v>
      </c>
      <c r="Z165" s="1" t="str">
        <f t="shared" si="58"/>
        <v xml:space="preserve"> </v>
      </c>
      <c r="AA165">
        <f t="shared" si="42"/>
        <v>59</v>
      </c>
      <c r="AB165" s="1" t="str">
        <f t="shared" si="59"/>
        <v xml:space="preserve"> </v>
      </c>
      <c r="AC165">
        <f t="shared" si="43"/>
        <v>114</v>
      </c>
      <c r="AD165" s="1" t="str">
        <f t="shared" si="60"/>
        <v xml:space="preserve"> </v>
      </c>
      <c r="AE165">
        <f t="shared" si="44"/>
        <v>86</v>
      </c>
      <c r="AF165" t="str">
        <f t="shared" si="45"/>
        <v xml:space="preserve"> </v>
      </c>
      <c r="AG165" t="str">
        <f t="shared" si="61"/>
        <v xml:space="preserve"> </v>
      </c>
      <c r="AH165" t="str">
        <f t="shared" si="62"/>
        <v xml:space="preserve"> </v>
      </c>
      <c r="AI165" t="str">
        <f t="shared" si="46"/>
        <v xml:space="preserve"> 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556</v>
      </c>
      <c r="AP165" t="s">
        <v>1020</v>
      </c>
      <c r="AQ165">
        <v>-66.082912309534919</v>
      </c>
      <c r="AR165">
        <v>-50.174798265280707</v>
      </c>
      <c r="AS165">
        <v>18.786263133134696</v>
      </c>
      <c r="AT165">
        <v>66.082912309534919</v>
      </c>
      <c r="AU165">
        <v>50.174798265280707</v>
      </c>
      <c r="AV165" t="s">
        <v>1288</v>
      </c>
    </row>
    <row r="166" spans="1:48" x14ac:dyDescent="0.25">
      <c r="A166">
        <v>1.689999999999996E-9</v>
      </c>
      <c r="B166" t="s">
        <v>536</v>
      </c>
      <c r="C166" s="3">
        <v>13</v>
      </c>
      <c r="D166" s="3">
        <v>0</v>
      </c>
      <c r="E166" s="3">
        <v>6</v>
      </c>
      <c r="F166" s="3">
        <v>19</v>
      </c>
      <c r="G166" s="4">
        <v>94</v>
      </c>
      <c r="H166" s="4">
        <v>81.2</v>
      </c>
      <c r="I166" s="5">
        <v>11371.418926</v>
      </c>
      <c r="J166" s="4">
        <v>9.0282410495886154</v>
      </c>
      <c r="K166" s="4">
        <v>8.0892608089260811</v>
      </c>
      <c r="L166" s="4">
        <v>7.5574710359408037</v>
      </c>
      <c r="M166" s="4">
        <v>7.2554068217817047</v>
      </c>
      <c r="N166" s="4">
        <v>8.4689999999999994</v>
      </c>
      <c r="O166" s="4">
        <v>-1.0493827160493903</v>
      </c>
      <c r="P166" s="4">
        <v>2.9211822660098519</v>
      </c>
      <c r="Q166" s="36" t="str">
        <f t="shared" si="50"/>
        <v xml:space="preserve"> </v>
      </c>
      <c r="R166" t="str">
        <f t="shared" si="51"/>
        <v xml:space="preserve"> </v>
      </c>
      <c r="S166" s="37">
        <f t="shared" si="52"/>
        <v>0.1576354696702956</v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>
        <f t="shared" si="57"/>
        <v>-0.28953198985281969</v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>
        <f t="shared" si="59"/>
        <v>68</v>
      </c>
      <c r="AC166">
        <f t="shared" si="43"/>
        <v>156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>
        <f t="shared" si="61"/>
        <v>2.921182267699852</v>
      </c>
      <c r="AH166" t="str">
        <f t="shared" si="62"/>
        <v xml:space="preserve"> </v>
      </c>
      <c r="AI166">
        <f t="shared" si="46"/>
        <v>127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536</v>
      </c>
      <c r="AP166" t="s">
        <v>1022</v>
      </c>
      <c r="AQ166">
        <v>42.898201319394232</v>
      </c>
      <c r="AR166">
        <v>28.953198985281968</v>
      </c>
      <c r="AS166">
        <v>15.763546798029559</v>
      </c>
      <c r="AT166">
        <v>-42.898201319394232</v>
      </c>
      <c r="AU166">
        <v>-28.953198985281968</v>
      </c>
      <c r="AV166" t="s">
        <v>1289</v>
      </c>
    </row>
    <row r="167" spans="1:48" x14ac:dyDescent="0.25">
      <c r="A167">
        <v>1.699999999999996E-9</v>
      </c>
      <c r="B167" t="s">
        <v>331</v>
      </c>
      <c r="C167" s="3">
        <v>12</v>
      </c>
      <c r="D167" s="3">
        <v>0</v>
      </c>
      <c r="E167" s="3">
        <v>13</v>
      </c>
      <c r="F167" s="3">
        <v>25</v>
      </c>
      <c r="G167" s="4">
        <v>71.5</v>
      </c>
      <c r="H167" s="4">
        <v>63.68</v>
      </c>
      <c r="I167" s="5">
        <v>39680.400617919993</v>
      </c>
      <c r="J167" s="4">
        <v>17.489700631694589</v>
      </c>
      <c r="K167" s="4">
        <v>15.600195982361589</v>
      </c>
      <c r="L167" s="4">
        <v>10.73256061589834</v>
      </c>
      <c r="M167" s="4">
        <v>10.029679857611761</v>
      </c>
      <c r="N167" s="4">
        <v>3.641</v>
      </c>
      <c r="O167" s="4">
        <v>9.9327577964811606</v>
      </c>
      <c r="P167" s="4">
        <v>3.0826005025125629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3.082600504212563</v>
      </c>
      <c r="AH167" t="str">
        <f t="shared" si="62"/>
        <v xml:space="preserve"> </v>
      </c>
      <c r="AI167">
        <f t="shared" si="46"/>
        <v>111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331</v>
      </c>
      <c r="AP167" t="s">
        <v>1024</v>
      </c>
      <c r="AQ167">
        <v>-10.618819210702712</v>
      </c>
      <c r="AR167">
        <v>-0.89540467040720717</v>
      </c>
      <c r="AS167">
        <v>12.280150753768847</v>
      </c>
      <c r="AT167">
        <v>10.618819210702712</v>
      </c>
      <c r="AU167">
        <v>0.89540467040720717</v>
      </c>
      <c r="AV167" t="s">
        <v>1290</v>
      </c>
    </row>
    <row r="168" spans="1:48" x14ac:dyDescent="0.25">
      <c r="A168">
        <v>1.709999999999996E-9</v>
      </c>
      <c r="B168" t="s">
        <v>332</v>
      </c>
      <c r="C168" s="3">
        <v>27</v>
      </c>
      <c r="D168" s="3">
        <v>0</v>
      </c>
      <c r="E168" s="3">
        <v>10</v>
      </c>
      <c r="F168" s="3">
        <v>37</v>
      </c>
      <c r="G168" s="4">
        <v>125</v>
      </c>
      <c r="H168" s="4">
        <v>101.05</v>
      </c>
      <c r="I168" s="5">
        <v>58599.202293050002</v>
      </c>
      <c r="J168" s="4">
        <v>20.934327739796974</v>
      </c>
      <c r="K168" s="4">
        <v>15.170394835610267</v>
      </c>
      <c r="L168" s="4">
        <v>7.7920226712066443</v>
      </c>
      <c r="M168" s="4">
        <v>6.1633250034219271</v>
      </c>
      <c r="N168" s="4">
        <v>5.7830000000000004</v>
      </c>
      <c r="O168" s="4">
        <v>105.94202898550726</v>
      </c>
      <c r="P168" s="4">
        <v>0.88767936665017322</v>
      </c>
      <c r="Q168" s="36">
        <f t="shared" si="50"/>
        <v>72.972972974682975</v>
      </c>
      <c r="R168" t="str">
        <f t="shared" si="51"/>
        <v xml:space="preserve"> </v>
      </c>
      <c r="S168" s="37">
        <f t="shared" si="52"/>
        <v>0.23701138221470072</v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 t="str">
        <f t="shared" si="56"/>
        <v/>
      </c>
      <c r="X168" s="37">
        <f t="shared" si="57"/>
        <v>-0.26748209607332674</v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>
        <f t="shared" si="59"/>
        <v>70</v>
      </c>
      <c r="AC168">
        <f t="shared" si="43"/>
        <v>62</v>
      </c>
      <c r="AD168" s="1" t="str">
        <f t="shared" si="60"/>
        <v xml:space="preserve"> </v>
      </c>
      <c r="AE168">
        <f t="shared" si="44"/>
        <v>84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332</v>
      </c>
      <c r="AP168" t="s">
        <v>1079</v>
      </c>
      <c r="AQ168">
        <v>-32.405388995033199</v>
      </c>
      <c r="AR168">
        <v>26.748209607332672</v>
      </c>
      <c r="AS168">
        <v>23.701138050470071</v>
      </c>
      <c r="AT168">
        <v>32.405388995033199</v>
      </c>
      <c r="AU168">
        <v>-26.748209607332672</v>
      </c>
      <c r="AV168" t="s">
        <v>1291</v>
      </c>
    </row>
    <row r="169" spans="1:48" x14ac:dyDescent="0.25">
      <c r="A169">
        <v>1.7199999999999959E-9</v>
      </c>
      <c r="B169" t="s">
        <v>699</v>
      </c>
      <c r="C169" s="3">
        <v>23</v>
      </c>
      <c r="D169" s="3">
        <v>0</v>
      </c>
      <c r="E169" s="3">
        <v>3</v>
      </c>
      <c r="F169" s="3">
        <v>26</v>
      </c>
      <c r="G169" s="4">
        <v>476</v>
      </c>
      <c r="H169" s="4">
        <v>374.67</v>
      </c>
      <c r="I169" s="5">
        <v>30119.908260330005</v>
      </c>
      <c r="J169" s="4" t="s">
        <v>1019</v>
      </c>
      <c r="K169" s="4" t="s">
        <v>1019</v>
      </c>
      <c r="L169" s="4">
        <v>15.148840004180165</v>
      </c>
      <c r="M169" s="4">
        <v>13.66044257467396</v>
      </c>
      <c r="N169" s="4">
        <v>4.7149999999999999</v>
      </c>
      <c r="O169" s="4">
        <v>33.967240692618994</v>
      </c>
      <c r="P169" s="4">
        <v>2.7373421944644618</v>
      </c>
      <c r="Q169" s="36">
        <f t="shared" si="50"/>
        <v>88.461538463258464</v>
      </c>
      <c r="R169" t="str">
        <f t="shared" si="51"/>
        <v xml:space="preserve"> </v>
      </c>
      <c r="S169" s="37">
        <f t="shared" si="52"/>
        <v>0.27045133222417689</v>
      </c>
      <c r="T169" s="37" t="str">
        <f t="shared" si="53"/>
        <v/>
      </c>
      <c r="U169" s="37" t="str">
        <f t="shared" si="54"/>
        <v xml:space="preserve"> </v>
      </c>
      <c r="V169" s="37" t="str">
        <f t="shared" si="55"/>
        <v xml:space="preserve"> </v>
      </c>
      <c r="W169" s="37">
        <f t="shared" si="56"/>
        <v>0.42412272076515678</v>
      </c>
      <c r="X169" s="37" t="str">
        <f t="shared" si="57"/>
        <v/>
      </c>
      <c r="Y169" t="str">
        <f t="shared" si="41"/>
        <v xml:space="preserve"> </v>
      </c>
      <c r="Z169" s="1" t="str">
        <f t="shared" si="58"/>
        <v xml:space="preserve"> </v>
      </c>
      <c r="AA169">
        <f t="shared" si="42"/>
        <v>69</v>
      </c>
      <c r="AB169" s="1" t="str">
        <f t="shared" si="59"/>
        <v xml:space="preserve"> </v>
      </c>
      <c r="AC169">
        <f t="shared" si="43"/>
        <v>39</v>
      </c>
      <c r="AD169" s="1" t="str">
        <f t="shared" si="60"/>
        <v xml:space="preserve"> </v>
      </c>
      <c r="AE169">
        <f t="shared" si="44"/>
        <v>17</v>
      </c>
      <c r="AF169" t="str">
        <f t="shared" si="45"/>
        <v xml:space="preserve"> </v>
      </c>
      <c r="AG169">
        <f t="shared" si="61"/>
        <v>2.737342196184462</v>
      </c>
      <c r="AH169" t="str">
        <f t="shared" si="62"/>
        <v xml:space="preserve"> </v>
      </c>
      <c r="AI169">
        <f t="shared" si="46"/>
        <v>143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699</v>
      </c>
      <c r="AP169" t="s">
        <v>1034</v>
      </c>
      <c r="AQ169" t="e">
        <v>#VALUE!</v>
      </c>
      <c r="AR169">
        <v>-42.412272076515677</v>
      </c>
      <c r="AS169">
        <v>27.045133050417689</v>
      </c>
      <c r="AT169" t="e">
        <v>#VALUE!</v>
      </c>
      <c r="AU169">
        <v>42.412272076515677</v>
      </c>
      <c r="AV169" t="s">
        <v>1292</v>
      </c>
    </row>
    <row r="170" spans="1:48" x14ac:dyDescent="0.25">
      <c r="A170">
        <v>1.7299999999999959E-9</v>
      </c>
      <c r="B170" t="s">
        <v>531</v>
      </c>
      <c r="C170" s="3">
        <v>6</v>
      </c>
      <c r="D170" s="3">
        <v>1</v>
      </c>
      <c r="E170" s="3">
        <v>17</v>
      </c>
      <c r="F170" s="3">
        <v>24</v>
      </c>
      <c r="G170" s="4">
        <v>69.5</v>
      </c>
      <c r="H170" s="4">
        <v>70.12</v>
      </c>
      <c r="I170" s="5">
        <v>25835.056484760004</v>
      </c>
      <c r="J170" s="4" t="s">
        <v>1019</v>
      </c>
      <c r="K170" s="4" t="s">
        <v>1019</v>
      </c>
      <c r="L170" s="4">
        <v>20.735706451009921</v>
      </c>
      <c r="M170" s="4">
        <v>19.929966101694916</v>
      </c>
      <c r="N170" s="4">
        <v>1.57</v>
      </c>
      <c r="O170" s="4">
        <v>11.676911856636801</v>
      </c>
      <c r="P170" s="4">
        <v>3.1916714204221335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 xml:space="preserve"> </v>
      </c>
      <c r="V170" s="37" t="str">
        <f t="shared" si="55"/>
        <v xml:space="preserve"> </v>
      </c>
      <c r="W170" s="37">
        <f t="shared" si="56"/>
        <v>0.94933675976849141</v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>
        <f t="shared" ref="AA170:AA233" si="66">IF(ISERROR((RANK(W170,W$7:W$391,0)))=TRUE," ",((RANK(W170,W$7:W$391,0))))</f>
        <v>19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3.1916714221521336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91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531</v>
      </c>
      <c r="AP170" t="s">
        <v>1034</v>
      </c>
      <c r="AQ170" t="e">
        <v>#VALUE!</v>
      </c>
      <c r="AR170">
        <v>-94.933675976849145</v>
      </c>
      <c r="AS170">
        <v>-0.88419851682830508</v>
      </c>
      <c r="AT170" t="e">
        <v>#VALUE!</v>
      </c>
      <c r="AU170">
        <v>94.933675976849145</v>
      </c>
      <c r="AV170" t="s">
        <v>1293</v>
      </c>
    </row>
    <row r="171" spans="1:48" x14ac:dyDescent="0.25">
      <c r="A171">
        <v>1.7399999999999959E-9</v>
      </c>
      <c r="B171" t="s">
        <v>403</v>
      </c>
      <c r="C171" s="3">
        <v>9</v>
      </c>
      <c r="D171" s="3">
        <v>2</v>
      </c>
      <c r="E171" s="3">
        <v>8</v>
      </c>
      <c r="F171" s="3">
        <v>19</v>
      </c>
      <c r="G171" s="4">
        <v>67</v>
      </c>
      <c r="H171" s="4">
        <v>67.67</v>
      </c>
      <c r="I171" s="5">
        <v>21443.662627360001</v>
      </c>
      <c r="J171" s="4">
        <v>19.428653459661213</v>
      </c>
      <c r="K171" s="4">
        <v>18.284247500675495</v>
      </c>
      <c r="L171" s="4">
        <v>11.874859192476029</v>
      </c>
      <c r="M171" s="4">
        <v>11.126320068202402</v>
      </c>
      <c r="N171" s="4">
        <v>3.2720000000000002</v>
      </c>
      <c r="O171" s="4">
        <v>-4.7430575839342383E-2</v>
      </c>
      <c r="P171" s="4">
        <v>3.1771833899807889</v>
      </c>
      <c r="Q171" s="36" t="str">
        <f t="shared" si="50"/>
        <v xml:space="preserve"> </v>
      </c>
      <c r="R171" t="str">
        <f t="shared" si="51"/>
        <v xml:space="preserve"> </v>
      </c>
      <c r="S171" s="37" t="str">
        <f t="shared" si="52"/>
        <v/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>
        <f t="shared" si="56"/>
        <v>0.11634004829581723</v>
      </c>
      <c r="X171" s="37" t="str">
        <f t="shared" si="57"/>
        <v/>
      </c>
      <c r="Y171" t="str">
        <f t="shared" si="65"/>
        <v xml:space="preserve"> </v>
      </c>
      <c r="Z171" s="1" t="str">
        <f t="shared" si="58"/>
        <v xml:space="preserve"> </v>
      </c>
      <c r="AA171">
        <f t="shared" si="66"/>
        <v>138</v>
      </c>
      <c r="AB171" s="1" t="str">
        <f t="shared" si="59"/>
        <v xml:space="preserve"> </v>
      </c>
      <c r="AC171" t="str">
        <f t="shared" si="67"/>
        <v xml:space="preserve"> </v>
      </c>
      <c r="AD171" s="1" t="str">
        <f t="shared" si="60"/>
        <v xml:space="preserve"> </v>
      </c>
      <c r="AE171" t="str">
        <f t="shared" si="68"/>
        <v xml:space="preserve"> </v>
      </c>
      <c r="AF171" t="str">
        <f t="shared" si="69"/>
        <v xml:space="preserve"> </v>
      </c>
      <c r="AG171">
        <f t="shared" si="61"/>
        <v>3.177183391720789</v>
      </c>
      <c r="AH171" t="str">
        <f t="shared" si="62"/>
        <v xml:space="preserve"> </v>
      </c>
      <c r="AI171">
        <f t="shared" si="70"/>
        <v>95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403</v>
      </c>
      <c r="AP171" t="s">
        <v>1030</v>
      </c>
      <c r="AQ171">
        <v>-22.88230369517894</v>
      </c>
      <c r="AR171">
        <v>-11.634004829581723</v>
      </c>
      <c r="AS171">
        <v>-0.99009900990099098</v>
      </c>
      <c r="AT171">
        <v>22.88230369517894</v>
      </c>
      <c r="AU171">
        <v>11.634004829581723</v>
      </c>
      <c r="AV171" t="s">
        <v>1294</v>
      </c>
    </row>
    <row r="172" spans="1:48" x14ac:dyDescent="0.25">
      <c r="A172">
        <v>1.7499999999999958E-9</v>
      </c>
      <c r="B172" t="s">
        <v>488</v>
      </c>
      <c r="C172" s="3">
        <v>0</v>
      </c>
      <c r="D172" s="3">
        <v>0</v>
      </c>
      <c r="E172" s="3">
        <v>3</v>
      </c>
      <c r="F172" s="3">
        <v>3</v>
      </c>
      <c r="G172" s="4">
        <v>100</v>
      </c>
      <c r="H172" s="4">
        <v>92.33</v>
      </c>
      <c r="I172" s="5">
        <v>52061.193800000001</v>
      </c>
      <c r="J172" s="4">
        <v>9.7807203389830519</v>
      </c>
      <c r="K172" s="4">
        <v>11.784301212507977</v>
      </c>
      <c r="L172" s="4">
        <v>7.977272830288455</v>
      </c>
      <c r="M172" s="4">
        <v>10.068315217391303</v>
      </c>
      <c r="N172" s="4">
        <v>9.0980000000000008</v>
      </c>
      <c r="O172" s="4">
        <v>23.657407407407412</v>
      </c>
      <c r="P172" s="4">
        <v>0</v>
      </c>
      <c r="Q172" s="36" t="str">
        <f t="shared" si="50"/>
        <v xml:space="preserve"> 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/>
      </c>
      <c r="V172" s="37" t="str">
        <f t="shared" si="55"/>
        <v/>
      </c>
      <c r="W172" s="37" t="str">
        <f t="shared" si="56"/>
        <v/>
      </c>
      <c r="X172" s="37">
        <f t="shared" si="57"/>
        <v>-0.25006696986557964</v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>
        <f t="shared" si="59"/>
        <v>75</v>
      </c>
      <c r="AC172" t="str">
        <f t="shared" si="67"/>
        <v xml:space="preserve"> </v>
      </c>
      <c r="AD172" s="1" t="str">
        <f t="shared" si="60"/>
        <v xml:space="preserve"> </v>
      </c>
      <c r="AE172" t="str">
        <f t="shared" si="68"/>
        <v xml:space="preserve"> 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488</v>
      </c>
      <c r="AP172" t="s">
        <v>1047</v>
      </c>
      <c r="AQ172">
        <v>38.138922002601483</v>
      </c>
      <c r="AR172">
        <v>25.006696986557962</v>
      </c>
      <c r="AS172">
        <v>8.3071591032167333</v>
      </c>
      <c r="AT172">
        <v>-38.138922002601483</v>
      </c>
      <c r="AU172">
        <v>-25.006696986557962</v>
      </c>
      <c r="AV172" t="s">
        <v>1295</v>
      </c>
    </row>
    <row r="173" spans="1:48" x14ac:dyDescent="0.25">
      <c r="A173">
        <v>1.7599999999999958E-9</v>
      </c>
      <c r="B173" t="s">
        <v>655</v>
      </c>
      <c r="C173" s="3">
        <v>14</v>
      </c>
      <c r="D173" s="3">
        <v>0</v>
      </c>
      <c r="E173" s="3">
        <v>12</v>
      </c>
      <c r="F173" s="3">
        <v>26</v>
      </c>
      <c r="G173" s="4">
        <v>270</v>
      </c>
      <c r="H173" s="4">
        <v>259.93</v>
      </c>
      <c r="I173" s="5">
        <v>17172.30066321</v>
      </c>
      <c r="J173" s="4" t="s">
        <v>1019</v>
      </c>
      <c r="K173" s="4" t="s">
        <v>1019</v>
      </c>
      <c r="L173" s="4">
        <v>22.357550403482051</v>
      </c>
      <c r="M173" s="4">
        <v>21.48521996476806</v>
      </c>
      <c r="N173" s="4">
        <v>4.992</v>
      </c>
      <c r="O173" s="4">
        <v>-28.006843112612838</v>
      </c>
      <c r="P173" s="4">
        <v>3.0092717270034242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>
        <f t="shared" si="56"/>
        <v>1.101804197645833</v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>
        <f t="shared" si="66"/>
        <v>11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3.0092717287634243</v>
      </c>
      <c r="AH173" t="str">
        <f t="shared" si="62"/>
        <v xml:space="preserve"> </v>
      </c>
      <c r="AI173">
        <f t="shared" si="70"/>
        <v>120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655</v>
      </c>
      <c r="AP173" t="s">
        <v>1034</v>
      </c>
      <c r="AQ173" t="e">
        <v>#VALUE!</v>
      </c>
      <c r="AR173">
        <v>-110.18041976458331</v>
      </c>
      <c r="AS173">
        <v>3.8741199553725902</v>
      </c>
      <c r="AT173" t="e">
        <v>#VALUE!</v>
      </c>
      <c r="AU173">
        <v>110.18041976458331</v>
      </c>
      <c r="AV173" t="s">
        <v>1296</v>
      </c>
    </row>
    <row r="174" spans="1:48" x14ac:dyDescent="0.25">
      <c r="A174">
        <v>1.7699999999999957E-9</v>
      </c>
      <c r="B174" t="s">
        <v>560</v>
      </c>
      <c r="C174" s="3">
        <v>15</v>
      </c>
      <c r="D174" s="3">
        <v>0</v>
      </c>
      <c r="E174" s="3">
        <v>1</v>
      </c>
      <c r="F174" s="3">
        <v>16</v>
      </c>
      <c r="G174" s="4">
        <v>58</v>
      </c>
      <c r="H174" s="4">
        <v>50.66</v>
      </c>
      <c r="I174" s="5">
        <v>12879.750830259998</v>
      </c>
      <c r="J174" s="4">
        <v>12.201348747591521</v>
      </c>
      <c r="K174" s="4">
        <v>11.073224043715847</v>
      </c>
      <c r="L174" s="4">
        <v>10.491719375000001</v>
      </c>
      <c r="M174" s="4">
        <v>9.9580311434079789</v>
      </c>
      <c r="N174" s="4">
        <v>3.8149999999999999</v>
      </c>
      <c r="O174" s="4">
        <v>60.654550765439694</v>
      </c>
      <c r="P174" s="4">
        <v>0.91393604421634445</v>
      </c>
      <c r="Q174" s="36">
        <f t="shared" si="50"/>
        <v>93.750000001770005</v>
      </c>
      <c r="R174" t="str">
        <f t="shared" si="51"/>
        <v xml:space="preserve"> </v>
      </c>
      <c r="S174" s="37" t="str">
        <f t="shared" si="52"/>
        <v/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 t="str">
        <f t="shared" si="67"/>
        <v xml:space="preserve"> </v>
      </c>
      <c r="AD174" s="1" t="str">
        <f t="shared" si="60"/>
        <v xml:space="preserve"> </v>
      </c>
      <c r="AE174">
        <f t="shared" si="68"/>
        <v>9</v>
      </c>
      <c r="AF174" t="str">
        <f t="shared" si="69"/>
        <v xml:space="preserve"> </v>
      </c>
      <c r="AG174" t="str">
        <f t="shared" si="61"/>
        <v xml:space="preserve"> </v>
      </c>
      <c r="AH174" t="str">
        <f t="shared" si="62"/>
        <v xml:space="preserve"> </v>
      </c>
      <c r="AI174" t="str">
        <f t="shared" si="70"/>
        <v xml:space="preserve"> </v>
      </c>
      <c r="AJ174" t="str">
        <f t="shared" si="71"/>
        <v xml:space="preserve"> </v>
      </c>
      <c r="AK174">
        <f t="shared" si="63"/>
        <v>60.654550767209692</v>
      </c>
      <c r="AL174" t="str">
        <f t="shared" si="64"/>
        <v xml:space="preserve"> </v>
      </c>
      <c r="AM174">
        <f t="shared" si="72"/>
        <v>14</v>
      </c>
      <c r="AN174" t="str">
        <f t="shared" si="73"/>
        <v xml:space="preserve"> </v>
      </c>
      <c r="AO174" t="s">
        <v>560</v>
      </c>
      <c r="AP174" t="s">
        <v>1026</v>
      </c>
      <c r="AQ174">
        <v>22.828936889253825</v>
      </c>
      <c r="AR174">
        <v>1.3687124710105802</v>
      </c>
      <c r="AS174">
        <v>14.48874851954205</v>
      </c>
      <c r="AT174">
        <v>-22.828936889253825</v>
      </c>
      <c r="AU174">
        <v>-1.3687124710105802</v>
      </c>
      <c r="AV174" t="s">
        <v>1297</v>
      </c>
    </row>
    <row r="175" spans="1:48" x14ac:dyDescent="0.25">
      <c r="A175">
        <v>1.7799999999999957E-9</v>
      </c>
      <c r="B175" t="s">
        <v>328</v>
      </c>
      <c r="C175" s="3">
        <v>15</v>
      </c>
      <c r="D175" s="3">
        <v>2</v>
      </c>
      <c r="E175" s="3">
        <v>8</v>
      </c>
      <c r="F175" s="3">
        <v>25</v>
      </c>
      <c r="G175" s="4">
        <v>83</v>
      </c>
      <c r="H175" s="4">
        <v>71.87</v>
      </c>
      <c r="I175" s="5">
        <v>31148.457999999999</v>
      </c>
      <c r="J175" s="4">
        <v>12.331846259437199</v>
      </c>
      <c r="K175" s="4">
        <v>11.449737135574319</v>
      </c>
      <c r="L175" s="4">
        <v>9.1217612822795378</v>
      </c>
      <c r="M175" s="4">
        <v>8.8287632198208144</v>
      </c>
      <c r="N175" s="4">
        <v>5.3520000000000003</v>
      </c>
      <c r="O175" s="4">
        <v>10.930232558139535</v>
      </c>
      <c r="P175" s="4">
        <v>3.9849728676777509</v>
      </c>
      <c r="Q175" s="36" t="str">
        <f t="shared" si="50"/>
        <v xml:space="preserve"> </v>
      </c>
      <c r="R175" t="str">
        <f t="shared" si="51"/>
        <v xml:space="preserve"> </v>
      </c>
      <c r="S175" s="37">
        <f t="shared" si="52"/>
        <v>0.15486294876761639</v>
      </c>
      <c r="T175" s="37" t="str">
        <f t="shared" si="53"/>
        <v/>
      </c>
      <c r="U175" s="37" t="str">
        <f t="shared" si="54"/>
        <v/>
      </c>
      <c r="V175" s="37" t="str">
        <f t="shared" si="55"/>
        <v/>
      </c>
      <c r="W175" s="37" t="str">
        <f t="shared" si="56"/>
        <v/>
      </c>
      <c r="X175" s="37">
        <f t="shared" si="57"/>
        <v>-0.14247510093805171</v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>
        <f t="shared" si="59"/>
        <v>121</v>
      </c>
      <c r="AC175">
        <f t="shared" si="67"/>
        <v>160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3.9849728694577511</v>
      </c>
      <c r="AH175" t="str">
        <f t="shared" si="62"/>
        <v xml:space="preserve"> </v>
      </c>
      <c r="AI175">
        <f t="shared" si="70"/>
        <v>46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328</v>
      </c>
      <c r="AP175" t="s">
        <v>1024</v>
      </c>
      <c r="AQ175">
        <v>22.003566519898055</v>
      </c>
      <c r="AR175">
        <v>14.247510093805172</v>
      </c>
      <c r="AS175">
        <v>15.486294698761638</v>
      </c>
      <c r="AT175">
        <v>-22.003566519898055</v>
      </c>
      <c r="AU175">
        <v>-14.247510093805172</v>
      </c>
      <c r="AV175" t="s">
        <v>1298</v>
      </c>
    </row>
    <row r="176" spans="1:48" x14ac:dyDescent="0.25">
      <c r="A176">
        <v>1.7899999999999957E-9</v>
      </c>
      <c r="B176" t="s">
        <v>333</v>
      </c>
      <c r="C176" s="3">
        <v>9</v>
      </c>
      <c r="D176" s="3">
        <v>0</v>
      </c>
      <c r="E176" s="3">
        <v>9</v>
      </c>
      <c r="F176" s="3">
        <v>18</v>
      </c>
      <c r="G176" s="4">
        <v>91</v>
      </c>
      <c r="H176" s="4">
        <v>86.29</v>
      </c>
      <c r="I176" s="5">
        <v>15630.76173235</v>
      </c>
      <c r="J176" s="4">
        <v>14.872457773181662</v>
      </c>
      <c r="K176" s="4">
        <v>15.135941062971408</v>
      </c>
      <c r="L176" s="4">
        <v>8.1712711273442</v>
      </c>
      <c r="M176" s="4">
        <v>8.940554975473809</v>
      </c>
      <c r="N176" s="4">
        <v>6.8410000000000002</v>
      </c>
      <c r="O176" s="4">
        <v>-35.789473684210527</v>
      </c>
      <c r="P176" s="4">
        <v>4.2809131996755125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 t="str">
        <f t="shared" si="55"/>
        <v/>
      </c>
      <c r="W176" s="37" t="str">
        <f t="shared" si="56"/>
        <v/>
      </c>
      <c r="X176" s="37">
        <f t="shared" si="57"/>
        <v>-0.23182944259942595</v>
      </c>
      <c r="Y176" t="str">
        <f t="shared" si="65"/>
        <v xml:space="preserve"> </v>
      </c>
      <c r="Z176" s="1" t="str">
        <f t="shared" si="58"/>
        <v xml:space="preserve"> </v>
      </c>
      <c r="AA176" t="str">
        <f t="shared" si="66"/>
        <v xml:space="preserve"> </v>
      </c>
      <c r="AB176" s="1">
        <f t="shared" si="59"/>
        <v>85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>
        <f t="shared" si="61"/>
        <v>4.2809132014655127</v>
      </c>
      <c r="AH176" t="str">
        <f t="shared" si="62"/>
        <v xml:space="preserve"> </v>
      </c>
      <c r="AI176">
        <f t="shared" si="70"/>
        <v>33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333</v>
      </c>
      <c r="AP176" t="s">
        <v>1030</v>
      </c>
      <c r="AQ176">
        <v>5.934712533098951</v>
      </c>
      <c r="AR176">
        <v>23.182944259942595</v>
      </c>
      <c r="AS176">
        <v>5.4583381620118221</v>
      </c>
      <c r="AT176">
        <v>-5.934712533098951</v>
      </c>
      <c r="AU176">
        <v>-23.182944259942595</v>
      </c>
      <c r="AV176" t="s">
        <v>1299</v>
      </c>
    </row>
    <row r="177" spans="1:48" x14ac:dyDescent="0.25">
      <c r="A177">
        <v>1.7999999999999956E-9</v>
      </c>
      <c r="B177" t="s">
        <v>976</v>
      </c>
      <c r="C177" s="3">
        <v>6</v>
      </c>
      <c r="D177" s="3">
        <v>1</v>
      </c>
      <c r="E177" s="3">
        <v>4</v>
      </c>
      <c r="F177" s="3">
        <v>11</v>
      </c>
      <c r="G177" s="4">
        <v>60.75</v>
      </c>
      <c r="H177" s="4">
        <v>56.66</v>
      </c>
      <c r="I177" s="5">
        <v>14927.365002779999</v>
      </c>
      <c r="J177" s="4">
        <v>19.154834347532113</v>
      </c>
      <c r="K177" s="4">
        <v>17.122997884557265</v>
      </c>
      <c r="L177" s="4">
        <v>10.432687962528233</v>
      </c>
      <c r="M177" s="4">
        <v>10.218478754312692</v>
      </c>
      <c r="N177" s="4">
        <v>2.56</v>
      </c>
      <c r="O177" s="4" t="s">
        <v>140</v>
      </c>
      <c r="P177" s="4">
        <v>3.411577832686199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3.4115778344861991</v>
      </c>
      <c r="AH177" t="str">
        <f t="shared" si="62"/>
        <v xml:space="preserve"> </v>
      </c>
      <c r="AI177">
        <f t="shared" si="70"/>
        <v>75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976</v>
      </c>
      <c r="AP177" t="s">
        <v>1030</v>
      </c>
      <c r="AQ177">
        <v>-21.150453190765294</v>
      </c>
      <c r="AR177">
        <v>1.92365909211627</v>
      </c>
      <c r="AS177">
        <v>7.2184962936816088</v>
      </c>
      <c r="AT177">
        <v>21.150453190765294</v>
      </c>
      <c r="AU177">
        <v>-1.92365909211627</v>
      </c>
      <c r="AV177" t="s">
        <v>1300</v>
      </c>
    </row>
    <row r="178" spans="1:48" x14ac:dyDescent="0.25">
      <c r="A178">
        <v>1.8099999999999956E-9</v>
      </c>
      <c r="B178" t="s">
        <v>622</v>
      </c>
      <c r="C178" s="3">
        <v>18</v>
      </c>
      <c r="D178" s="3">
        <v>3</v>
      </c>
      <c r="E178" s="3">
        <v>8</v>
      </c>
      <c r="F178" s="3">
        <v>29</v>
      </c>
      <c r="G178" s="4">
        <v>175</v>
      </c>
      <c r="H178" s="4">
        <v>168.41</v>
      </c>
      <c r="I178" s="5">
        <v>35205.987392290001</v>
      </c>
      <c r="J178" s="4">
        <v>32.349212447176335</v>
      </c>
      <c r="K178" s="4">
        <v>28.971271288491312</v>
      </c>
      <c r="L178" s="4">
        <v>25.413499087258128</v>
      </c>
      <c r="M178" s="4">
        <v>22.659939957693027</v>
      </c>
      <c r="N178" s="4">
        <v>4.694</v>
      </c>
      <c r="O178" s="4">
        <v>24.468085106382979</v>
      </c>
      <c r="P178" s="4">
        <v>0</v>
      </c>
      <c r="Q178" s="36" t="str">
        <f t="shared" si="50"/>
        <v xml:space="preserve"> 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>
        <f t="shared" si="54"/>
        <v>1.0460222611346643</v>
      </c>
      <c r="V178" s="37" t="str">
        <f t="shared" si="55"/>
        <v/>
      </c>
      <c r="W178" s="37">
        <f t="shared" si="56"/>
        <v>1.3890899537074839</v>
      </c>
      <c r="X178" s="37" t="str">
        <f t="shared" si="57"/>
        <v/>
      </c>
      <c r="Y178">
        <f t="shared" si="65"/>
        <v>11</v>
      </c>
      <c r="Z178" s="1" t="str">
        <f t="shared" si="58"/>
        <v xml:space="preserve"> </v>
      </c>
      <c r="AA178">
        <f t="shared" si="66"/>
        <v>7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 t="str">
        <f t="shared" si="61"/>
        <v xml:space="preserve"> </v>
      </c>
      <c r="AH178" t="str">
        <f t="shared" si="62"/>
        <v xml:space="preserve"> </v>
      </c>
      <c r="AI178" t="str">
        <f t="shared" si="70"/>
        <v xml:space="preserve"> 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622</v>
      </c>
      <c r="AP178" t="s">
        <v>1047</v>
      </c>
      <c r="AQ178">
        <v>-104.60222611346643</v>
      </c>
      <c r="AR178">
        <v>-138.90899537074839</v>
      </c>
      <c r="AS178">
        <v>3.9130692951724999</v>
      </c>
      <c r="AT178">
        <v>104.60222611346643</v>
      </c>
      <c r="AU178">
        <v>138.90899537074839</v>
      </c>
      <c r="AV178" t="s">
        <v>1301</v>
      </c>
    </row>
    <row r="179" spans="1:48" x14ac:dyDescent="0.25">
      <c r="A179">
        <v>1.8199999999999956E-9</v>
      </c>
      <c r="B179" t="s">
        <v>415</v>
      </c>
      <c r="C179" s="3">
        <v>12</v>
      </c>
      <c r="D179" s="3">
        <v>2</v>
      </c>
      <c r="E179" s="3">
        <v>7</v>
      </c>
      <c r="F179" s="3">
        <v>21</v>
      </c>
      <c r="G179" s="4">
        <v>47</v>
      </c>
      <c r="H179" s="4">
        <v>46.08</v>
      </c>
      <c r="I179" s="5">
        <v>44508.980782079998</v>
      </c>
      <c r="J179" s="4">
        <v>14.554643082754264</v>
      </c>
      <c r="K179" s="4">
        <v>14.39100562148657</v>
      </c>
      <c r="L179" s="4">
        <v>8.9959711754101281</v>
      </c>
      <c r="M179" s="4">
        <v>8.843850847826678</v>
      </c>
      <c r="N179" s="4">
        <v>3.12</v>
      </c>
      <c r="O179" s="4">
        <v>4.0000000000000036</v>
      </c>
      <c r="P179" s="4">
        <v>3.1423611111111107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>
        <f t="shared" si="57"/>
        <v>-0.15430046507093387</v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>
        <f t="shared" si="59"/>
        <v>115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3.1423611129311109</v>
      </c>
      <c r="AH179" t="str">
        <f t="shared" si="62"/>
        <v xml:space="preserve"> </v>
      </c>
      <c r="AI179">
        <f t="shared" si="70"/>
        <v>105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415</v>
      </c>
      <c r="AP179" t="s">
        <v>1030</v>
      </c>
      <c r="AQ179">
        <v>7.9448261721617008</v>
      </c>
      <c r="AR179">
        <v>15.430046507093387</v>
      </c>
      <c r="AS179">
        <v>1.9965277777777901</v>
      </c>
      <c r="AT179">
        <v>-7.9448261721617008</v>
      </c>
      <c r="AU179">
        <v>-15.430046507093387</v>
      </c>
      <c r="AV179" t="s">
        <v>1302</v>
      </c>
    </row>
    <row r="180" spans="1:48" x14ac:dyDescent="0.25">
      <c r="A180">
        <v>1.8299999999999955E-9</v>
      </c>
      <c r="B180" t="s">
        <v>489</v>
      </c>
      <c r="C180" s="3">
        <v>2</v>
      </c>
      <c r="D180" s="3">
        <v>5</v>
      </c>
      <c r="E180" s="3">
        <v>10</v>
      </c>
      <c r="F180" s="3">
        <v>17</v>
      </c>
      <c r="G180" s="4">
        <v>70.5</v>
      </c>
      <c r="H180" s="4">
        <v>69.290000000000006</v>
      </c>
      <c r="I180" s="5">
        <v>11958.766366040001</v>
      </c>
      <c r="J180" s="4">
        <v>20.248392752776155</v>
      </c>
      <c r="K180" s="4">
        <v>18.978362092577377</v>
      </c>
      <c r="L180" s="4">
        <v>12.290909803921569</v>
      </c>
      <c r="M180" s="4">
        <v>11.686921827140765</v>
      </c>
      <c r="N180" s="4">
        <v>3.3120000000000003</v>
      </c>
      <c r="O180" s="4">
        <v>18.991956143764675</v>
      </c>
      <c r="P180" s="4">
        <v>1.3508442776735459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/>
      </c>
      <c r="V180" s="37" t="str">
        <f t="shared" si="55"/>
        <v/>
      </c>
      <c r="W180" s="37">
        <f t="shared" si="56"/>
        <v>0.15545242446351937</v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>
        <f t="shared" si="66"/>
        <v>129</v>
      </c>
      <c r="AB180" s="1" t="str">
        <f t="shared" si="59"/>
        <v xml:space="preserve"> 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489</v>
      </c>
      <c r="AP180" t="s">
        <v>1024</v>
      </c>
      <c r="AQ180">
        <v>-28.066988932195791</v>
      </c>
      <c r="AR180">
        <v>-15.545242446351937</v>
      </c>
      <c r="AS180">
        <v>1.7462837350266991</v>
      </c>
      <c r="AT180">
        <v>28.066988932195791</v>
      </c>
      <c r="AU180">
        <v>15.545242446351937</v>
      </c>
      <c r="AV180" t="s">
        <v>1303</v>
      </c>
    </row>
    <row r="181" spans="1:48" x14ac:dyDescent="0.25">
      <c r="A181">
        <v>1.8399999999999955E-9</v>
      </c>
      <c r="B181" t="s">
        <v>638</v>
      </c>
      <c r="C181" s="3">
        <v>24</v>
      </c>
      <c r="D181" s="3">
        <v>0</v>
      </c>
      <c r="E181" s="3">
        <v>12</v>
      </c>
      <c r="F181" s="3">
        <v>36</v>
      </c>
      <c r="G181" s="4">
        <v>146</v>
      </c>
      <c r="H181" s="4">
        <v>118.48</v>
      </c>
      <c r="I181" s="5">
        <v>17650.490703359999</v>
      </c>
      <c r="J181" s="4">
        <v>17.916225616210493</v>
      </c>
      <c r="K181" s="4">
        <v>15.079546900852742</v>
      </c>
      <c r="L181" s="4">
        <v>9.0661669728856964</v>
      </c>
      <c r="M181" s="4">
        <v>8.0781080504550751</v>
      </c>
      <c r="N181" s="4">
        <v>5.641</v>
      </c>
      <c r="O181" s="4">
        <v>25.833333333333329</v>
      </c>
      <c r="P181" s="4">
        <v>1.1124240378122892</v>
      </c>
      <c r="Q181" s="36" t="str">
        <f t="shared" si="50"/>
        <v xml:space="preserve"> </v>
      </c>
      <c r="R181" t="str">
        <f t="shared" si="51"/>
        <v xml:space="preserve"> </v>
      </c>
      <c r="S181" s="37">
        <f t="shared" si="52"/>
        <v>0.23227549137409861</v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>
        <f t="shared" si="57"/>
        <v>-0.14770144956482245</v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>
        <f t="shared" si="59"/>
        <v>118</v>
      </c>
      <c r="AC181">
        <f t="shared" si="67"/>
        <v>66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 t="str">
        <f t="shared" si="61"/>
        <v xml:space="preserve"> </v>
      </c>
      <c r="AH181" t="str">
        <f t="shared" si="62"/>
        <v xml:space="preserve"> </v>
      </c>
      <c r="AI181" t="str">
        <f t="shared" si="70"/>
        <v xml:space="preserve"> 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638</v>
      </c>
      <c r="AP181" t="s">
        <v>1028</v>
      </c>
      <c r="AQ181">
        <v>-13.316503473262964</v>
      </c>
      <c r="AR181">
        <v>14.770144956482245</v>
      </c>
      <c r="AS181">
        <v>23.227548953409858</v>
      </c>
      <c r="AT181">
        <v>13.316503473262964</v>
      </c>
      <c r="AU181">
        <v>-14.770144956482245</v>
      </c>
      <c r="AV181" t="s">
        <v>1304</v>
      </c>
    </row>
    <row r="182" spans="1:48" x14ac:dyDescent="0.25">
      <c r="A182">
        <v>1.8499999999999955E-9</v>
      </c>
      <c r="B182" t="s">
        <v>242</v>
      </c>
      <c r="C182" s="3">
        <v>4</v>
      </c>
      <c r="D182" s="3">
        <v>0</v>
      </c>
      <c r="E182" s="3">
        <v>11</v>
      </c>
      <c r="F182" s="3">
        <v>15</v>
      </c>
      <c r="G182" s="4">
        <v>95</v>
      </c>
      <c r="H182" s="4">
        <v>92.33</v>
      </c>
      <c r="I182" s="5">
        <v>11681.162634820001</v>
      </c>
      <c r="J182" s="4">
        <v>30.272131147540982</v>
      </c>
      <c r="K182" s="4">
        <v>28.585139318885449</v>
      </c>
      <c r="L182" s="4">
        <v>19.654244005564067</v>
      </c>
      <c r="M182" s="4">
        <v>18.299634478996182</v>
      </c>
      <c r="N182" s="4">
        <v>3.02</v>
      </c>
      <c r="O182" s="4">
        <v>14.462148864299603</v>
      </c>
      <c r="P182" s="4">
        <v>3.7994151413408428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>
        <f t="shared" si="54"/>
        <v>0.91465106982112121</v>
      </c>
      <c r="V182" s="37" t="str">
        <f t="shared" si="55"/>
        <v/>
      </c>
      <c r="W182" s="37">
        <f t="shared" si="56"/>
        <v>0.84766988363878726</v>
      </c>
      <c r="X182" s="37" t="str">
        <f t="shared" si="57"/>
        <v/>
      </c>
      <c r="Y182">
        <f t="shared" si="65"/>
        <v>18</v>
      </c>
      <c r="Z182" s="1" t="str">
        <f t="shared" si="58"/>
        <v xml:space="preserve"> </v>
      </c>
      <c r="AA182">
        <f t="shared" si="66"/>
        <v>28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>
        <f t="shared" si="61"/>
        <v>3.7994151431908429</v>
      </c>
      <c r="AH182" t="str">
        <f t="shared" si="62"/>
        <v xml:space="preserve"> </v>
      </c>
      <c r="AI182">
        <f t="shared" si="70"/>
        <v>58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242</v>
      </c>
      <c r="AP182" t="s">
        <v>1034</v>
      </c>
      <c r="AQ182">
        <v>-91.465106982112118</v>
      </c>
      <c r="AR182">
        <v>-84.766988363878724</v>
      </c>
      <c r="AS182">
        <v>2.8918011480558947</v>
      </c>
      <c r="AT182">
        <v>91.465106982112118</v>
      </c>
      <c r="AU182">
        <v>84.766988363878724</v>
      </c>
      <c r="AV182" t="s">
        <v>1305</v>
      </c>
    </row>
    <row r="183" spans="1:48" x14ac:dyDescent="0.25">
      <c r="A183">
        <v>1.8599999999999954E-9</v>
      </c>
      <c r="B183" t="s">
        <v>339</v>
      </c>
      <c r="C183" s="3">
        <v>6</v>
      </c>
      <c r="D183" s="3">
        <v>2</v>
      </c>
      <c r="E183" s="3">
        <v>15</v>
      </c>
      <c r="F183" s="3">
        <v>23</v>
      </c>
      <c r="G183" s="4">
        <v>10</v>
      </c>
      <c r="H183" s="4">
        <v>8.58</v>
      </c>
      <c r="I183" s="5">
        <v>34130.411043300002</v>
      </c>
      <c r="J183" s="4">
        <v>6.718872357086922</v>
      </c>
      <c r="K183" s="4">
        <v>5.8367346938775508</v>
      </c>
      <c r="L183" s="4">
        <v>2.2637170064377683</v>
      </c>
      <c r="M183" s="4">
        <v>1.9524117295494419</v>
      </c>
      <c r="N183" s="4">
        <v>1.3169999999999999</v>
      </c>
      <c r="O183" s="4">
        <v>-19.487179487179489</v>
      </c>
      <c r="P183" s="4">
        <v>6.5268065268065278</v>
      </c>
      <c r="Q183" s="36" t="str">
        <f t="shared" si="50"/>
        <v xml:space="preserve"> </v>
      </c>
      <c r="R183" t="str">
        <f t="shared" si="51"/>
        <v xml:space="preserve"> </v>
      </c>
      <c r="S183" s="37">
        <f t="shared" si="52"/>
        <v>0.16550116736116555</v>
      </c>
      <c r="T183" s="37" t="str">
        <f t="shared" si="53"/>
        <v/>
      </c>
      <c r="U183" s="37" t="str">
        <f t="shared" si="54"/>
        <v/>
      </c>
      <c r="V183" s="37" t="str">
        <f t="shared" si="55"/>
        <v/>
      </c>
      <c r="W183" s="37" t="str">
        <f t="shared" si="56"/>
        <v/>
      </c>
      <c r="X183" s="37">
        <f t="shared" si="57"/>
        <v>-0.78719091221763948</v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>
        <f t="shared" si="59"/>
        <v>1</v>
      </c>
      <c r="AC183">
        <f t="shared" si="67"/>
        <v>142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>
        <f t="shared" si="61"/>
        <v>6.526806528666528</v>
      </c>
      <c r="AH183" t="str">
        <f t="shared" si="62"/>
        <v xml:space="preserve"> </v>
      </c>
      <c r="AI183">
        <f t="shared" si="70"/>
        <v>9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339</v>
      </c>
      <c r="AP183" t="s">
        <v>1028</v>
      </c>
      <c r="AQ183">
        <v>57.504491230598397</v>
      </c>
      <c r="AR183">
        <v>78.719091221763946</v>
      </c>
      <c r="AS183">
        <v>16.550116550116556</v>
      </c>
      <c r="AT183">
        <v>-57.504491230598397</v>
      </c>
      <c r="AU183">
        <v>-78.719091221763946</v>
      </c>
      <c r="AV183" t="s">
        <v>1306</v>
      </c>
    </row>
    <row r="184" spans="1:48" x14ac:dyDescent="0.25">
      <c r="A184">
        <v>1.8699999999999954E-9</v>
      </c>
      <c r="B184" t="s">
        <v>490</v>
      </c>
      <c r="C184" s="3">
        <v>7</v>
      </c>
      <c r="D184" s="3">
        <v>1</v>
      </c>
      <c r="E184" s="3">
        <v>12</v>
      </c>
      <c r="F184" s="3">
        <v>20</v>
      </c>
      <c r="G184" s="4">
        <v>57</v>
      </c>
      <c r="H184" s="4">
        <v>59.35</v>
      </c>
      <c r="I184" s="5">
        <v>16968.278892650003</v>
      </c>
      <c r="J184" s="4">
        <v>20.979144574054434</v>
      </c>
      <c r="K184" s="4">
        <v>19.471784776902886</v>
      </c>
      <c r="L184" s="4">
        <v>14.023869081972103</v>
      </c>
      <c r="M184" s="4">
        <v>13.182105911996263</v>
      </c>
      <c r="N184" s="4">
        <v>2.8290000000000002</v>
      </c>
      <c r="O184" s="4">
        <v>9.6761086123824978</v>
      </c>
      <c r="P184" s="4">
        <v>2.8694187026116262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>
        <f t="shared" si="56"/>
        <v>0.31836566939524658</v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>
        <f t="shared" si="66"/>
        <v>88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2.8694187044816264</v>
      </c>
      <c r="AH184" t="str">
        <f t="shared" si="62"/>
        <v xml:space="preserve"> </v>
      </c>
      <c r="AI184">
        <f t="shared" si="70"/>
        <v>134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490</v>
      </c>
      <c r="AP184" t="s">
        <v>1024</v>
      </c>
      <c r="AQ184">
        <v>-32.68884640752534</v>
      </c>
      <c r="AR184">
        <v>-31.836566939524658</v>
      </c>
      <c r="AS184">
        <v>-3.9595619208087629</v>
      </c>
      <c r="AT184">
        <v>32.68884640752534</v>
      </c>
      <c r="AU184">
        <v>31.836566939524658</v>
      </c>
      <c r="AV184" t="s">
        <v>1307</v>
      </c>
    </row>
    <row r="185" spans="1:48" x14ac:dyDescent="0.25">
      <c r="A185">
        <v>1.8799999999999956E-9</v>
      </c>
      <c r="B185" t="s">
        <v>672</v>
      </c>
      <c r="C185" s="3">
        <v>41</v>
      </c>
      <c r="D185" s="3">
        <v>4</v>
      </c>
      <c r="E185" s="3">
        <v>8</v>
      </c>
      <c r="F185" s="3">
        <v>53</v>
      </c>
      <c r="G185" s="4">
        <v>190</v>
      </c>
      <c r="H185" s="4">
        <v>150.04</v>
      </c>
      <c r="I185" s="5">
        <v>431815.91761263995</v>
      </c>
      <c r="J185" s="4">
        <v>17.988250809255486</v>
      </c>
      <c r="K185" s="4">
        <v>15.562700964630224</v>
      </c>
      <c r="L185" s="4">
        <v>10.786196504267563</v>
      </c>
      <c r="M185" s="4">
        <v>8.9751512496317041</v>
      </c>
      <c r="N185" s="4">
        <v>8.3569999999999993</v>
      </c>
      <c r="O185" s="4">
        <v>5.4477431590672154</v>
      </c>
      <c r="P185" s="4">
        <v>0</v>
      </c>
      <c r="Q185" s="36">
        <f t="shared" si="50"/>
        <v>77.358490567917727</v>
      </c>
      <c r="R185" t="str">
        <f t="shared" si="51"/>
        <v xml:space="preserve"> </v>
      </c>
      <c r="S185" s="37">
        <f t="shared" si="52"/>
        <v>0.26632898081894957</v>
      </c>
      <c r="T185" s="37" t="str">
        <f t="shared" si="53"/>
        <v/>
      </c>
      <c r="U185" s="37" t="str">
        <f t="shared" si="54"/>
        <v/>
      </c>
      <c r="V185" s="37" t="str">
        <f t="shared" si="55"/>
        <v/>
      </c>
      <c r="W185" s="37" t="str">
        <f t="shared" si="56"/>
        <v/>
      </c>
      <c r="X185" s="37" t="str">
        <f t="shared" si="57"/>
        <v/>
      </c>
      <c r="Y185" t="str">
        <f t="shared" si="65"/>
        <v xml:space="preserve"> </v>
      </c>
      <c r="Z185" s="1" t="str">
        <f t="shared" si="58"/>
        <v xml:space="preserve"> </v>
      </c>
      <c r="AA185" t="str">
        <f t="shared" si="66"/>
        <v xml:space="preserve"> </v>
      </c>
      <c r="AB185" s="1" t="str">
        <f t="shared" si="59"/>
        <v xml:space="preserve"> </v>
      </c>
      <c r="AC185">
        <f t="shared" si="67"/>
        <v>41</v>
      </c>
      <c r="AD185" s="1" t="str">
        <f t="shared" si="60"/>
        <v xml:space="preserve"> </v>
      </c>
      <c r="AE185">
        <f t="shared" si="68"/>
        <v>56</v>
      </c>
      <c r="AF185" t="str">
        <f t="shared" si="69"/>
        <v xml:space="preserve"> </v>
      </c>
      <c r="AG185" t="str">
        <f t="shared" si="61"/>
        <v xml:space="preserve"> </v>
      </c>
      <c r="AH185" t="str">
        <f t="shared" si="62"/>
        <v xml:space="preserve"> </v>
      </c>
      <c r="AI185" t="str">
        <f t="shared" si="70"/>
        <v xml:space="preserve"> 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672</v>
      </c>
      <c r="AP185" t="s">
        <v>1041</v>
      </c>
      <c r="AQ185">
        <v>-13.772048252206858</v>
      </c>
      <c r="AR185">
        <v>-1.3996286720730611</v>
      </c>
      <c r="AS185">
        <v>26.632897893894956</v>
      </c>
      <c r="AT185">
        <v>13.772048252206858</v>
      </c>
      <c r="AU185">
        <v>1.3996286720730611</v>
      </c>
      <c r="AV185" t="s">
        <v>1308</v>
      </c>
    </row>
    <row r="186" spans="1:48" x14ac:dyDescent="0.25">
      <c r="A186">
        <v>1.8899999999999957E-9</v>
      </c>
      <c r="B186" t="s">
        <v>302</v>
      </c>
      <c r="C186" s="3">
        <v>11</v>
      </c>
      <c r="D186" s="3">
        <v>0</v>
      </c>
      <c r="E186" s="3">
        <v>9</v>
      </c>
      <c r="F186" s="3">
        <v>20</v>
      </c>
      <c r="G186" s="4">
        <v>49.5</v>
      </c>
      <c r="H186" s="4">
        <v>43.06</v>
      </c>
      <c r="I186" s="5">
        <v>6088.89314242</v>
      </c>
      <c r="J186" s="4">
        <v>11.352491431584498</v>
      </c>
      <c r="K186" s="4">
        <v>10.316243411595591</v>
      </c>
      <c r="L186" s="4">
        <v>8.6480158429351128</v>
      </c>
      <c r="M186" s="4">
        <v>8.1580067039106154</v>
      </c>
      <c r="N186" s="4">
        <v>3.4210000000000003</v>
      </c>
      <c r="O186" s="4">
        <v>17</v>
      </c>
      <c r="P186" s="4">
        <v>1.9647004180213652</v>
      </c>
      <c r="Q186" s="36" t="str">
        <f t="shared" si="50"/>
        <v xml:space="preserve"> </v>
      </c>
      <c r="R186" t="str">
        <f t="shared" si="51"/>
        <v xml:space="preserve"> </v>
      </c>
      <c r="S186" s="37" t="str">
        <f t="shared" si="52"/>
        <v/>
      </c>
      <c r="T186" s="37" t="str">
        <f t="shared" si="53"/>
        <v/>
      </c>
      <c r="U186" s="37" t="str">
        <f t="shared" si="54"/>
        <v/>
      </c>
      <c r="V186" s="37" t="str">
        <f t="shared" si="55"/>
        <v/>
      </c>
      <c r="W186" s="37" t="str">
        <f t="shared" si="56"/>
        <v/>
      </c>
      <c r="X186" s="37">
        <f t="shared" si="57"/>
        <v>-0.18701129274172101</v>
      </c>
      <c r="Y186" t="str">
        <f t="shared" si="65"/>
        <v xml:space="preserve"> </v>
      </c>
      <c r="Z186" s="1" t="str">
        <f t="shared" si="58"/>
        <v xml:space="preserve"> </v>
      </c>
      <c r="AA186" t="str">
        <f t="shared" si="66"/>
        <v xml:space="preserve"> </v>
      </c>
      <c r="AB186" s="1">
        <f t="shared" si="59"/>
        <v>105</v>
      </c>
      <c r="AC186" t="str">
        <f t="shared" si="67"/>
        <v xml:space="preserve"> </v>
      </c>
      <c r="AD186" s="1" t="str">
        <f t="shared" si="60"/>
        <v xml:space="preserve"> </v>
      </c>
      <c r="AE186" t="str">
        <f t="shared" si="68"/>
        <v xml:space="preserve"> </v>
      </c>
      <c r="AF186" t="str">
        <f t="shared" si="69"/>
        <v xml:space="preserve"> </v>
      </c>
      <c r="AG186" t="str">
        <f t="shared" si="61"/>
        <v xml:space="preserve"> </v>
      </c>
      <c r="AH186" t="str">
        <f t="shared" si="62"/>
        <v xml:space="preserve"> </v>
      </c>
      <c r="AI186" t="str">
        <f t="shared" si="70"/>
        <v xml:space="preserve"> 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302</v>
      </c>
      <c r="AP186" t="s">
        <v>1024</v>
      </c>
      <c r="AQ186">
        <v>28.197787731954904</v>
      </c>
      <c r="AR186">
        <v>18.7011292741721</v>
      </c>
      <c r="AS186">
        <v>14.955875522526707</v>
      </c>
      <c r="AT186">
        <v>-28.197787731954904</v>
      </c>
      <c r="AU186">
        <v>-18.7011292741721</v>
      </c>
      <c r="AV186" t="s">
        <v>1309</v>
      </c>
    </row>
    <row r="187" spans="1:48" x14ac:dyDescent="0.25">
      <c r="A187">
        <v>1.8999999999999959E-9</v>
      </c>
      <c r="B187" t="s">
        <v>342</v>
      </c>
      <c r="C187" s="3">
        <v>7</v>
      </c>
      <c r="D187" s="3">
        <v>2</v>
      </c>
      <c r="E187" s="3">
        <v>15</v>
      </c>
      <c r="F187" s="3">
        <v>24</v>
      </c>
      <c r="G187" s="4">
        <v>14</v>
      </c>
      <c r="H187" s="4">
        <v>12.56</v>
      </c>
      <c r="I187" s="5">
        <v>18199.86281984</v>
      </c>
      <c r="J187" s="4">
        <v>16.461336828309307</v>
      </c>
      <c r="K187" s="4">
        <v>11.376811594202898</v>
      </c>
      <c r="L187" s="4">
        <v>6.7996423478618384</v>
      </c>
      <c r="M187" s="4">
        <v>5.5271938945421635</v>
      </c>
      <c r="N187" s="4">
        <v>1.617</v>
      </c>
      <c r="O187" s="4">
        <v>-63.725490196078425</v>
      </c>
      <c r="P187" s="4">
        <v>1.894904458598726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>
        <f t="shared" si="57"/>
        <v>-0.3607744779141564</v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>
        <f t="shared" si="59"/>
        <v>48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 t="str">
        <f t="shared" si="61"/>
        <v xml:space="preserve"> </v>
      </c>
      <c r="AH187" t="str">
        <f t="shared" si="62"/>
        <v xml:space="preserve"> </v>
      </c>
      <c r="AI187" t="str">
        <f t="shared" si="70"/>
        <v xml:space="preserve"> </v>
      </c>
      <c r="AJ187" t="str">
        <f t="shared" si="71"/>
        <v xml:space="preserve"> </v>
      </c>
      <c r="AK187" t="str">
        <f t="shared" si="63"/>
        <v xml:space="preserve"> </v>
      </c>
      <c r="AL187">
        <f t="shared" si="64"/>
        <v>-63.725490194178427</v>
      </c>
      <c r="AM187" t="str">
        <f t="shared" si="72"/>
        <v xml:space="preserve"> </v>
      </c>
      <c r="AN187">
        <f t="shared" si="73"/>
        <v>3</v>
      </c>
      <c r="AO187" t="s">
        <v>342</v>
      </c>
      <c r="AP187" t="s">
        <v>1022</v>
      </c>
      <c r="AQ187">
        <v>-4.1146261404474416</v>
      </c>
      <c r="AR187">
        <v>36.077447791415636</v>
      </c>
      <c r="AS187">
        <v>11.464968152866239</v>
      </c>
      <c r="AT187">
        <v>4.1146261404474416</v>
      </c>
      <c r="AU187">
        <v>-36.077447791415636</v>
      </c>
      <c r="AV187" t="s">
        <v>1310</v>
      </c>
    </row>
    <row r="188" spans="1:48" x14ac:dyDescent="0.25">
      <c r="A188">
        <v>1.9099999999999961E-9</v>
      </c>
      <c r="B188" t="s">
        <v>336</v>
      </c>
      <c r="C188" s="3">
        <v>26</v>
      </c>
      <c r="D188" s="3">
        <v>1</v>
      </c>
      <c r="E188" s="3">
        <v>4</v>
      </c>
      <c r="F188" s="3">
        <v>31</v>
      </c>
      <c r="G188" s="4">
        <v>220</v>
      </c>
      <c r="H188" s="4">
        <v>176.91</v>
      </c>
      <c r="I188" s="5">
        <v>46181.227698750001</v>
      </c>
      <c r="J188" s="4">
        <v>11.108250659299259</v>
      </c>
      <c r="K188" s="4">
        <v>9.8954021702651307</v>
      </c>
      <c r="L188" s="4">
        <v>7.002255017004793</v>
      </c>
      <c r="M188" s="4">
        <v>6.3761981375239047</v>
      </c>
      <c r="N188" s="4">
        <v>15.926</v>
      </c>
      <c r="O188" s="4">
        <v>-13.52150537634409</v>
      </c>
      <c r="P188" s="4">
        <v>1.4532813294895712</v>
      </c>
      <c r="Q188" s="36">
        <f t="shared" si="50"/>
        <v>83.870967743845483</v>
      </c>
      <c r="R188" t="str">
        <f t="shared" si="51"/>
        <v xml:space="preserve"> </v>
      </c>
      <c r="S188" s="37">
        <f t="shared" si="52"/>
        <v>0.2435701788361207</v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>
        <f t="shared" si="57"/>
        <v>-0.34172712474640665</v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>
        <f t="shared" si="59"/>
        <v>52</v>
      </c>
      <c r="AC188">
        <f t="shared" si="67"/>
        <v>56</v>
      </c>
      <c r="AD188" s="1" t="str">
        <f t="shared" si="60"/>
        <v xml:space="preserve"> </v>
      </c>
      <c r="AE188">
        <f t="shared" si="68"/>
        <v>33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336</v>
      </c>
      <c r="AP188" t="s">
        <v>1024</v>
      </c>
      <c r="AQ188">
        <v>29.742561219063223</v>
      </c>
      <c r="AR188">
        <v>34.172712474640662</v>
      </c>
      <c r="AS188">
        <v>24.357017692612072</v>
      </c>
      <c r="AT188">
        <v>-29.742561219063223</v>
      </c>
      <c r="AU188">
        <v>-34.172712474640662</v>
      </c>
      <c r="AV188" t="s">
        <v>1311</v>
      </c>
    </row>
    <row r="189" spans="1:48" x14ac:dyDescent="0.25">
      <c r="A189">
        <v>1.9199999999999963E-9</v>
      </c>
      <c r="B189" t="s">
        <v>584</v>
      </c>
      <c r="C189" s="3">
        <v>13</v>
      </c>
      <c r="D189" s="3">
        <v>0</v>
      </c>
      <c r="E189" s="3">
        <v>6</v>
      </c>
      <c r="F189" s="3">
        <v>19</v>
      </c>
      <c r="G189" s="4">
        <v>40</v>
      </c>
      <c r="H189" s="4">
        <v>38.869999999999997</v>
      </c>
      <c r="I189" s="5">
        <v>19879.880754499998</v>
      </c>
      <c r="J189" s="4">
        <v>15.321245565628695</v>
      </c>
      <c r="K189" s="4">
        <v>15.321245565628695</v>
      </c>
      <c r="L189" s="4">
        <v>9.8343312475018436</v>
      </c>
      <c r="M189" s="4">
        <v>9.6373265633915253</v>
      </c>
      <c r="N189" s="4">
        <v>2.5100000000000002</v>
      </c>
      <c r="O189" s="4">
        <v>-34.084507042253513</v>
      </c>
      <c r="P189" s="4">
        <v>3.8384358116799588</v>
      </c>
      <c r="Q189" s="36" t="str">
        <f t="shared" si="50"/>
        <v xml:space="preserve"> 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 t="str">
        <f t="shared" si="68"/>
        <v xml:space="preserve"> </v>
      </c>
      <c r="AF189" t="str">
        <f t="shared" si="69"/>
        <v xml:space="preserve"> </v>
      </c>
      <c r="AG189">
        <f t="shared" si="61"/>
        <v>3.838435813599959</v>
      </c>
      <c r="AH189" t="str">
        <f t="shared" si="62"/>
        <v xml:space="preserve"> </v>
      </c>
      <c r="AI189">
        <f t="shared" si="70"/>
        <v>57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584</v>
      </c>
      <c r="AP189" t="s">
        <v>1030</v>
      </c>
      <c r="AQ189">
        <v>3.0962205130180553</v>
      </c>
      <c r="AR189">
        <v>7.5487326472950533</v>
      </c>
      <c r="AS189">
        <v>2.907126318497566</v>
      </c>
      <c r="AT189">
        <v>-3.0962205130180553</v>
      </c>
      <c r="AU189">
        <v>-7.5487326472950533</v>
      </c>
      <c r="AV189" t="s">
        <v>1312</v>
      </c>
    </row>
    <row r="190" spans="1:48" x14ac:dyDescent="0.25">
      <c r="A190">
        <v>1.9299999999999964E-9</v>
      </c>
      <c r="B190" t="s">
        <v>602</v>
      </c>
      <c r="C190" s="3">
        <v>5</v>
      </c>
      <c r="D190" s="3">
        <v>4</v>
      </c>
      <c r="E190" s="3">
        <v>13</v>
      </c>
      <c r="F190" s="3">
        <v>22</v>
      </c>
      <c r="G190" s="4">
        <v>179.5</v>
      </c>
      <c r="H190" s="4">
        <v>158.63999999999999</v>
      </c>
      <c r="I190" s="5">
        <v>9617.9012289599996</v>
      </c>
      <c r="J190" s="4">
        <v>14.867853795688847</v>
      </c>
      <c r="K190" s="4">
        <v>13.785192909280498</v>
      </c>
      <c r="L190" s="4">
        <v>9.3823147616312461</v>
      </c>
      <c r="M190" s="4">
        <v>8.9529240887914501</v>
      </c>
      <c r="N190" s="4">
        <v>10.67</v>
      </c>
      <c r="O190" s="4">
        <v>12.168141592920371</v>
      </c>
      <c r="P190" s="4">
        <v>0</v>
      </c>
      <c r="Q190" s="36" t="str">
        <f t="shared" si="50"/>
        <v xml:space="preserve"> </v>
      </c>
      <c r="R190" t="str">
        <f t="shared" si="51"/>
        <v xml:space="preserve"> </v>
      </c>
      <c r="S190" s="37" t="str">
        <f t="shared" si="52"/>
        <v/>
      </c>
      <c r="T190" s="37" t="str">
        <f t="shared" si="53"/>
        <v/>
      </c>
      <c r="U190" s="37" t="str">
        <f t="shared" si="54"/>
        <v/>
      </c>
      <c r="V190" s="37" t="str">
        <f t="shared" si="55"/>
        <v/>
      </c>
      <c r="W190" s="37" t="str">
        <f t="shared" si="56"/>
        <v/>
      </c>
      <c r="X190" s="37">
        <f t="shared" si="57"/>
        <v>-0.11798080765772179</v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>
        <f t="shared" si="59"/>
        <v>128</v>
      </c>
      <c r="AC190" t="str">
        <f t="shared" si="67"/>
        <v xml:space="preserve"> 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602</v>
      </c>
      <c r="AP190" t="s">
        <v>1097</v>
      </c>
      <c r="AQ190">
        <v>5.9638317595884445</v>
      </c>
      <c r="AR190">
        <v>11.798080765772179</v>
      </c>
      <c r="AS190">
        <v>13.14926878466971</v>
      </c>
      <c r="AT190">
        <v>-5.9638317595884445</v>
      </c>
      <c r="AU190">
        <v>-11.798080765772179</v>
      </c>
      <c r="AV190" t="s">
        <v>1313</v>
      </c>
    </row>
    <row r="191" spans="1:48" x14ac:dyDescent="0.25">
      <c r="A191">
        <v>1.9399999999999966E-9</v>
      </c>
      <c r="B191" t="s">
        <v>630</v>
      </c>
      <c r="C191" s="3">
        <v>16</v>
      </c>
      <c r="D191" s="3">
        <v>1</v>
      </c>
      <c r="E191" s="3">
        <v>4</v>
      </c>
      <c r="F191" s="3">
        <v>21</v>
      </c>
      <c r="G191" s="4">
        <v>119.5</v>
      </c>
      <c r="H191" s="4">
        <v>105.84</v>
      </c>
      <c r="I191" s="5">
        <v>34661.358285120004</v>
      </c>
      <c r="J191" s="4">
        <v>18.429392303674039</v>
      </c>
      <c r="K191" s="4">
        <v>16.422032583397982</v>
      </c>
      <c r="L191" s="4">
        <v>13.151339108025262</v>
      </c>
      <c r="M191" s="4">
        <v>12.284008404478479</v>
      </c>
      <c r="N191" s="4">
        <v>5.22</v>
      </c>
      <c r="O191" s="4">
        <v>16.470588235294116</v>
      </c>
      <c r="P191" s="4">
        <v>1.2717309145880575</v>
      </c>
      <c r="Q191" s="36">
        <f t="shared" si="50"/>
        <v>76.190476192416185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 t="str">
        <f t="shared" si="55"/>
        <v/>
      </c>
      <c r="W191" s="37">
        <f t="shared" si="56"/>
        <v>0.23634026282263454</v>
      </c>
      <c r="X191" s="37" t="str">
        <f t="shared" si="57"/>
        <v/>
      </c>
      <c r="Y191" t="str">
        <f t="shared" si="65"/>
        <v xml:space="preserve"> </v>
      </c>
      <c r="Z191" s="1" t="str">
        <f t="shared" si="58"/>
        <v xml:space="preserve"> </v>
      </c>
      <c r="AA191">
        <f t="shared" si="66"/>
        <v>104</v>
      </c>
      <c r="AB191" s="1" t="str">
        <f t="shared" si="59"/>
        <v xml:space="preserve"> </v>
      </c>
      <c r="AC191" t="str">
        <f t="shared" si="67"/>
        <v xml:space="preserve"> </v>
      </c>
      <c r="AD191" s="1" t="str">
        <f t="shared" si="60"/>
        <v xml:space="preserve"> </v>
      </c>
      <c r="AE191">
        <f t="shared" si="68"/>
        <v>65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630</v>
      </c>
      <c r="AP191" t="s">
        <v>1097</v>
      </c>
      <c r="AQ191">
        <v>-16.562178983718233</v>
      </c>
      <c r="AR191">
        <v>-23.634026282263456</v>
      </c>
      <c r="AS191">
        <v>12.90627362055934</v>
      </c>
      <c r="AT191">
        <v>16.562178983718233</v>
      </c>
      <c r="AU191">
        <v>23.634026282263456</v>
      </c>
      <c r="AV191" t="s">
        <v>1314</v>
      </c>
    </row>
    <row r="192" spans="1:48" x14ac:dyDescent="0.25">
      <c r="A192">
        <v>1.9499999999999968E-9</v>
      </c>
      <c r="B192" t="s">
        <v>492</v>
      </c>
      <c r="C192" s="3">
        <v>12</v>
      </c>
      <c r="D192" s="3">
        <v>1</v>
      </c>
      <c r="E192" s="3">
        <v>8</v>
      </c>
      <c r="F192" s="3">
        <v>21</v>
      </c>
      <c r="G192" s="4">
        <v>86</v>
      </c>
      <c r="H192" s="4">
        <v>77.819999999999993</v>
      </c>
      <c r="I192" s="5">
        <v>31008.995866139998</v>
      </c>
      <c r="J192" s="4">
        <v>22.266094420600854</v>
      </c>
      <c r="K192" s="4">
        <v>19.464732366183089</v>
      </c>
      <c r="L192" s="4">
        <v>15.191224913423955</v>
      </c>
      <c r="M192" s="4">
        <v>14.296580920359311</v>
      </c>
      <c r="N192" s="4">
        <v>3.125</v>
      </c>
      <c r="O192" s="4">
        <v>21.276595744680858</v>
      </c>
      <c r="P192" s="4">
        <v>0</v>
      </c>
      <c r="Q192" s="36" t="str">
        <f t="shared" si="50"/>
        <v xml:space="preserve"> </v>
      </c>
      <c r="R192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>
        <f t="shared" si="56"/>
        <v>0.42810727088615574</v>
      </c>
      <c r="X192" s="37" t="str">
        <f t="shared" si="57"/>
        <v/>
      </c>
      <c r="Y192" t="str">
        <f t="shared" si="65"/>
        <v xml:space="preserve"> </v>
      </c>
      <c r="Z192" s="1" t="str">
        <f t="shared" si="58"/>
        <v xml:space="preserve"> </v>
      </c>
      <c r="AA192">
        <f t="shared" si="66"/>
        <v>68</v>
      </c>
      <c r="AB192" s="1" t="str">
        <f t="shared" si="59"/>
        <v xml:space="preserve"> </v>
      </c>
      <c r="AC192" t="str">
        <f t="shared" si="67"/>
        <v xml:space="preserve"> 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 t="str">
        <f t="shared" si="61"/>
        <v xml:space="preserve"> </v>
      </c>
      <c r="AH192" t="str">
        <f t="shared" si="62"/>
        <v xml:space="preserve"> </v>
      </c>
      <c r="AI192" t="str">
        <f t="shared" si="70"/>
        <v xml:space="preserve"> 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492</v>
      </c>
      <c r="AP192" t="s">
        <v>1097</v>
      </c>
      <c r="AQ192">
        <v>-40.828543901853841</v>
      </c>
      <c r="AR192">
        <v>-42.810727088615572</v>
      </c>
      <c r="AS192">
        <v>10.511436648676442</v>
      </c>
      <c r="AT192">
        <v>40.828543901853841</v>
      </c>
      <c r="AU192">
        <v>42.810727088615572</v>
      </c>
      <c r="AV192" t="s">
        <v>1315</v>
      </c>
    </row>
    <row r="193" spans="1:48" x14ac:dyDescent="0.25">
      <c r="A193">
        <v>1.959999999999997E-9</v>
      </c>
      <c r="B193" t="s">
        <v>493</v>
      </c>
      <c r="C193" s="3">
        <v>7</v>
      </c>
      <c r="D193" s="3">
        <v>1</v>
      </c>
      <c r="E193" s="3">
        <v>18</v>
      </c>
      <c r="F193" s="3">
        <v>26</v>
      </c>
      <c r="G193" s="4">
        <v>29</v>
      </c>
      <c r="H193" s="4">
        <v>27</v>
      </c>
      <c r="I193" s="5">
        <v>17701.621713</v>
      </c>
      <c r="J193" s="4">
        <v>9.9046221570066031</v>
      </c>
      <c r="K193" s="4">
        <v>8.8757396449704142</v>
      </c>
      <c r="L193" s="4" t="s">
        <v>1019</v>
      </c>
      <c r="M193" s="4" t="s">
        <v>1019</v>
      </c>
      <c r="N193" s="4">
        <v>2.4900000000000002</v>
      </c>
      <c r="O193" s="4">
        <v>27.692307692307693</v>
      </c>
      <c r="P193" s="4">
        <v>3.585185185185185</v>
      </c>
      <c r="Q193" s="36" t="str">
        <f t="shared" si="50"/>
        <v xml:space="preserve"> </v>
      </c>
      <c r="R193" t="str">
        <f t="shared" si="51"/>
        <v xml:space="preserve"> </v>
      </c>
      <c r="S193" s="37" t="str">
        <f t="shared" si="52"/>
        <v/>
      </c>
      <c r="T193" s="37" t="str">
        <f t="shared" si="53"/>
        <v/>
      </c>
      <c r="U193" s="37" t="str">
        <f t="shared" si="54"/>
        <v/>
      </c>
      <c r="V193" s="37" t="str">
        <f t="shared" si="55"/>
        <v/>
      </c>
      <c r="W193" s="37" t="str">
        <f t="shared" si="56"/>
        <v xml:space="preserve"> </v>
      </c>
      <c r="X193" s="37" t="str">
        <f t="shared" si="57"/>
        <v xml:space="preserve"> </v>
      </c>
      <c r="Y193" t="str">
        <f t="shared" si="65"/>
        <v xml:space="preserve"> </v>
      </c>
      <c r="Z193" s="1" t="str">
        <f t="shared" si="58"/>
        <v xml:space="preserve"> </v>
      </c>
      <c r="AA193" t="str">
        <f t="shared" si="66"/>
        <v xml:space="preserve"> </v>
      </c>
      <c r="AB193" s="1" t="str">
        <f t="shared" si="59"/>
        <v xml:space="preserve"> </v>
      </c>
      <c r="AC193" t="str">
        <f t="shared" si="67"/>
        <v xml:space="preserve"> 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>
        <f t="shared" si="61"/>
        <v>3.5851851871451852</v>
      </c>
      <c r="AH193" t="str">
        <f t="shared" si="62"/>
        <v xml:space="preserve"> </v>
      </c>
      <c r="AI193">
        <f t="shared" si="70"/>
        <v>66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493</v>
      </c>
      <c r="AP193" t="s">
        <v>1026</v>
      </c>
      <c r="AQ193">
        <v>37.3552680626943</v>
      </c>
      <c r="AR193" t="e">
        <v>#VALUE!</v>
      </c>
      <c r="AS193">
        <v>7.4074074074074181</v>
      </c>
      <c r="AT193">
        <v>-37.3552680626943</v>
      </c>
      <c r="AU193" t="e">
        <v>#VALUE!</v>
      </c>
      <c r="AV193" t="s">
        <v>1316</v>
      </c>
    </row>
    <row r="194" spans="1:48" x14ac:dyDescent="0.25">
      <c r="A194">
        <v>1.9699999999999971E-9</v>
      </c>
      <c r="B194" t="s">
        <v>364</v>
      </c>
      <c r="C194" s="3">
        <v>14</v>
      </c>
      <c r="D194" s="3">
        <v>3</v>
      </c>
      <c r="E194" s="3">
        <v>6</v>
      </c>
      <c r="F194" s="3">
        <v>23</v>
      </c>
      <c r="G194" s="4">
        <v>62</v>
      </c>
      <c r="H194" s="4">
        <v>58.37</v>
      </c>
      <c r="I194" s="5">
        <v>6589.4010907399997</v>
      </c>
      <c r="J194" s="4">
        <v>12.686372527711367</v>
      </c>
      <c r="K194" s="4">
        <v>11.88314332247557</v>
      </c>
      <c r="L194" s="4">
        <v>6.6828219889833269</v>
      </c>
      <c r="M194" s="4">
        <v>6.4507209939822552</v>
      </c>
      <c r="N194" s="4">
        <v>4.601</v>
      </c>
      <c r="O194" s="4">
        <v>9.6825396825396908</v>
      </c>
      <c r="P194" s="4">
        <v>2.3402432756553027</v>
      </c>
      <c r="Q194" s="36" t="str">
        <f t="shared" si="50"/>
        <v xml:space="preserve"> </v>
      </c>
      <c r="R194" t="str">
        <f t="shared" si="51"/>
        <v xml:space="preserve"> </v>
      </c>
      <c r="S194" s="37" t="str">
        <f t="shared" si="52"/>
        <v/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>
        <f t="shared" si="57"/>
        <v>-0.37175660771953556</v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>
        <f t="shared" si="59"/>
        <v>44</v>
      </c>
      <c r="AC194" t="str">
        <f t="shared" si="67"/>
        <v xml:space="preserve"> </v>
      </c>
      <c r="AD194" s="1" t="str">
        <f t="shared" si="60"/>
        <v xml:space="preserve"> </v>
      </c>
      <c r="AE194" t="str">
        <f t="shared" si="68"/>
        <v xml:space="preserve"> </v>
      </c>
      <c r="AF194" t="str">
        <f t="shared" si="69"/>
        <v xml:space="preserve"> </v>
      </c>
      <c r="AG194">
        <f t="shared" si="61"/>
        <v>2.3402432776253028</v>
      </c>
      <c r="AH194" t="str">
        <f t="shared" si="62"/>
        <v xml:space="preserve"> </v>
      </c>
      <c r="AI194">
        <f t="shared" si="70"/>
        <v>171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364</v>
      </c>
      <c r="AP194" t="s">
        <v>1028</v>
      </c>
      <c r="AQ194">
        <v>19.761259575856016</v>
      </c>
      <c r="AR194">
        <v>37.175660771953559</v>
      </c>
      <c r="AS194">
        <v>6.2189480897721472</v>
      </c>
      <c r="AT194">
        <v>-19.761259575856016</v>
      </c>
      <c r="AU194">
        <v>-37.175660771953559</v>
      </c>
      <c r="AV194" t="s">
        <v>1317</v>
      </c>
    </row>
    <row r="195" spans="1:48" x14ac:dyDescent="0.25">
      <c r="A195">
        <v>1.9799999999999973E-9</v>
      </c>
      <c r="B195" t="s">
        <v>530</v>
      </c>
      <c r="C195" s="3">
        <v>6</v>
      </c>
      <c r="D195" s="3">
        <v>0</v>
      </c>
      <c r="E195" s="3">
        <v>3</v>
      </c>
      <c r="F195" s="3">
        <v>9</v>
      </c>
      <c r="G195" s="4">
        <v>55.5</v>
      </c>
      <c r="H195" s="4">
        <v>45.39</v>
      </c>
      <c r="I195" s="5">
        <v>6279.6178079400006</v>
      </c>
      <c r="J195" s="4">
        <v>19.257530759439966</v>
      </c>
      <c r="K195" s="4">
        <v>17.538639876352395</v>
      </c>
      <c r="L195" s="4">
        <v>12.812535398582797</v>
      </c>
      <c r="M195" s="4">
        <v>12.040377617359832</v>
      </c>
      <c r="N195" s="4">
        <v>2.2029999999999998</v>
      </c>
      <c r="O195" s="4">
        <v>2.9310344827586232</v>
      </c>
      <c r="P195" s="4">
        <v>1.5421899096717337</v>
      </c>
      <c r="Q195" s="36" t="str">
        <f t="shared" si="50"/>
        <v xml:space="preserve"> </v>
      </c>
      <c r="R195" t="str">
        <f t="shared" si="51"/>
        <v xml:space="preserve"> </v>
      </c>
      <c r="S195" s="37">
        <f t="shared" si="52"/>
        <v>0.22273628750544622</v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>
        <f t="shared" si="56"/>
        <v>0.20448976731516399</v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>
        <f t="shared" si="66"/>
        <v>113</v>
      </c>
      <c r="AB195" s="1" t="str">
        <f t="shared" si="59"/>
        <v xml:space="preserve"> </v>
      </c>
      <c r="AC195">
        <f t="shared" si="67"/>
        <v>75</v>
      </c>
      <c r="AD195" s="1" t="str">
        <f t="shared" si="60"/>
        <v xml:space="preserve"> </v>
      </c>
      <c r="AE195" t="str">
        <f t="shared" si="68"/>
        <v xml:space="preserve"> 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530</v>
      </c>
      <c r="AP195" t="s">
        <v>1097</v>
      </c>
      <c r="AQ195">
        <v>-21.799987225775364</v>
      </c>
      <c r="AR195">
        <v>-20.448976731516399</v>
      </c>
      <c r="AS195">
        <v>22.273628552544622</v>
      </c>
      <c r="AT195">
        <v>21.799987225775364</v>
      </c>
      <c r="AU195">
        <v>20.448976731516399</v>
      </c>
      <c r="AV195" t="s">
        <v>1318</v>
      </c>
    </row>
    <row r="196" spans="1:48" x14ac:dyDescent="0.25">
      <c r="A196">
        <v>1.9899999999999975E-9</v>
      </c>
      <c r="B196" t="s">
        <v>620</v>
      </c>
      <c r="C196" s="3">
        <v>8</v>
      </c>
      <c r="D196" s="3">
        <v>0</v>
      </c>
      <c r="E196" s="3">
        <v>7</v>
      </c>
      <c r="F196" s="3">
        <v>15</v>
      </c>
      <c r="G196" s="4">
        <v>58.5</v>
      </c>
      <c r="H196" s="4">
        <v>38.53</v>
      </c>
      <c r="I196" s="5">
        <v>5419.95503173</v>
      </c>
      <c r="J196" s="4">
        <v>12.421018697614443</v>
      </c>
      <c r="K196" s="4">
        <v>9.7891260162601625</v>
      </c>
      <c r="L196" s="4">
        <v>5.9363355408388516</v>
      </c>
      <c r="M196" s="4">
        <v>5.0170895522388053</v>
      </c>
      <c r="N196" s="4">
        <v>1.8520000000000001</v>
      </c>
      <c r="O196" s="4">
        <v>-13.142857142857139</v>
      </c>
      <c r="P196" s="4">
        <v>2.1930962886062808</v>
      </c>
      <c r="Q196" s="36" t="str">
        <f t="shared" si="50"/>
        <v xml:space="preserve"> </v>
      </c>
      <c r="R196" t="str">
        <f t="shared" si="51"/>
        <v xml:space="preserve"> </v>
      </c>
      <c r="S196" s="37">
        <f t="shared" si="52"/>
        <v>0.51829743256357907</v>
      </c>
      <c r="T196" s="37" t="str">
        <f t="shared" si="53"/>
        <v/>
      </c>
      <c r="U196" s="37" t="str">
        <f t="shared" si="54"/>
        <v/>
      </c>
      <c r="V196" s="37" t="str">
        <f t="shared" si="55"/>
        <v/>
      </c>
      <c r="W196" s="37" t="str">
        <f t="shared" si="56"/>
        <v/>
      </c>
      <c r="X196" s="37">
        <f t="shared" si="57"/>
        <v>-0.44193282657540045</v>
      </c>
      <c r="Y196" t="str">
        <f t="shared" si="65"/>
        <v xml:space="preserve"> </v>
      </c>
      <c r="Z196" s="1" t="str">
        <f t="shared" si="58"/>
        <v xml:space="preserve"> </v>
      </c>
      <c r="AA196" t="str">
        <f t="shared" si="66"/>
        <v xml:space="preserve"> </v>
      </c>
      <c r="AB196" s="1">
        <f t="shared" si="59"/>
        <v>25</v>
      </c>
      <c r="AC196">
        <f t="shared" si="67"/>
        <v>3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2.193096290596281</v>
      </c>
      <c r="AH196" t="str">
        <f t="shared" si="62"/>
        <v xml:space="preserve"> </v>
      </c>
      <c r="AI196">
        <f t="shared" si="70"/>
        <v>185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620</v>
      </c>
      <c r="AP196" t="s">
        <v>1024</v>
      </c>
      <c r="AQ196">
        <v>21.439568883515967</v>
      </c>
      <c r="AR196">
        <v>44.193282657540045</v>
      </c>
      <c r="AS196">
        <v>51.829743057357902</v>
      </c>
      <c r="AT196">
        <v>-21.439568883515967</v>
      </c>
      <c r="AU196">
        <v>-44.193282657540045</v>
      </c>
      <c r="AV196" t="s">
        <v>1319</v>
      </c>
    </row>
    <row r="197" spans="1:48" x14ac:dyDescent="0.25">
      <c r="A197">
        <v>1.9999999999999976E-9</v>
      </c>
      <c r="B197" t="s">
        <v>486</v>
      </c>
      <c r="C197" s="3">
        <v>3</v>
      </c>
      <c r="D197" s="3">
        <v>2</v>
      </c>
      <c r="E197" s="3">
        <v>12</v>
      </c>
      <c r="F197" s="3">
        <v>17</v>
      </c>
      <c r="G197" s="4">
        <v>45.5</v>
      </c>
      <c r="H197" s="4">
        <v>43.1</v>
      </c>
      <c r="I197" s="5">
        <v>5639.9348467</v>
      </c>
      <c r="J197" s="4">
        <v>19.981455725544738</v>
      </c>
      <c r="K197" s="4">
        <v>17.082837891399127</v>
      </c>
      <c r="L197" s="4">
        <v>11.709391779390032</v>
      </c>
      <c r="M197" s="4">
        <v>10.433346705998034</v>
      </c>
      <c r="N197" s="4">
        <v>1.7490000000000001</v>
      </c>
      <c r="O197" s="4">
        <v>-14.705882352941188</v>
      </c>
      <c r="P197" s="4">
        <v>1.877030162412993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 t="str">
        <f t="shared" si="55"/>
        <v/>
      </c>
      <c r="W197" s="37">
        <f t="shared" si="56"/>
        <v>0.1007846722764667</v>
      </c>
      <c r="X197" s="37" t="str">
        <f t="shared" si="57"/>
        <v/>
      </c>
      <c r="Y197" t="str">
        <f t="shared" si="65"/>
        <v xml:space="preserve"> </v>
      </c>
      <c r="Z197" s="1" t="str">
        <f t="shared" si="58"/>
        <v xml:space="preserve"> </v>
      </c>
      <c r="AA197">
        <f t="shared" si="66"/>
        <v>146</v>
      </c>
      <c r="AB197" s="1" t="str">
        <f t="shared" si="59"/>
        <v xml:space="preserve"> 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 t="str">
        <f t="shared" si="61"/>
        <v xml:space="preserve"> </v>
      </c>
      <c r="AH197" t="str">
        <f t="shared" si="62"/>
        <v xml:space="preserve"> </v>
      </c>
      <c r="AI197" t="str">
        <f t="shared" si="70"/>
        <v xml:space="preserve"> 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486</v>
      </c>
      <c r="AP197" t="s">
        <v>1024</v>
      </c>
      <c r="AQ197">
        <v>-26.378666222861135</v>
      </c>
      <c r="AR197">
        <v>-10.078467227646669</v>
      </c>
      <c r="AS197">
        <v>5.5684454756380397</v>
      </c>
      <c r="AT197">
        <v>26.378666222861135</v>
      </c>
      <c r="AU197">
        <v>10.078467227646669</v>
      </c>
      <c r="AV197" t="s">
        <v>1320</v>
      </c>
    </row>
    <row r="198" spans="1:48" x14ac:dyDescent="0.25">
      <c r="A198">
        <v>2.0099999999999978E-9</v>
      </c>
      <c r="B198" t="s">
        <v>977</v>
      </c>
      <c r="C198" s="3">
        <v>12</v>
      </c>
      <c r="D198" s="3">
        <v>0</v>
      </c>
      <c r="E198" s="3">
        <v>2</v>
      </c>
      <c r="F198" s="3">
        <v>14</v>
      </c>
      <c r="G198" s="4">
        <v>240</v>
      </c>
      <c r="H198" s="4">
        <v>198.32</v>
      </c>
      <c r="I198" s="5">
        <v>17580.767743520002</v>
      </c>
      <c r="J198" s="4">
        <v>17.118687958567111</v>
      </c>
      <c r="K198" s="4">
        <v>15.098591549295774</v>
      </c>
      <c r="L198" s="4">
        <v>14.436779630096524</v>
      </c>
      <c r="M198" s="4">
        <v>12.900547483693632</v>
      </c>
      <c r="N198" s="4">
        <v>10.252000000000001</v>
      </c>
      <c r="O198" s="4">
        <v>9.9173553719008343</v>
      </c>
      <c r="P198" s="4">
        <v>0</v>
      </c>
      <c r="Q198" s="36">
        <f t="shared" si="50"/>
        <v>85.714285716295706</v>
      </c>
      <c r="R198" t="str">
        <f t="shared" si="51"/>
        <v xml:space="preserve"> </v>
      </c>
      <c r="S198" s="37">
        <f t="shared" si="52"/>
        <v>0.21016539127986694</v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>
        <f t="shared" si="56"/>
        <v>0.35718285229937119</v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>
        <f t="shared" si="66"/>
        <v>79</v>
      </c>
      <c r="AB198" s="1" t="str">
        <f t="shared" si="59"/>
        <v xml:space="preserve"> </v>
      </c>
      <c r="AC198">
        <f t="shared" si="67"/>
        <v>86</v>
      </c>
      <c r="AD198" s="1" t="str">
        <f t="shared" si="60"/>
        <v xml:space="preserve"> </v>
      </c>
      <c r="AE198">
        <f t="shared" si="68"/>
        <v>29</v>
      </c>
      <c r="AF198" t="str">
        <f t="shared" si="69"/>
        <v xml:space="preserve"> </v>
      </c>
      <c r="AG198" t="str">
        <f t="shared" si="61"/>
        <v xml:space="preserve"> </v>
      </c>
      <c r="AH198" t="str">
        <f t="shared" si="62"/>
        <v xml:space="preserve"> </v>
      </c>
      <c r="AI198" t="str">
        <f t="shared" si="70"/>
        <v xml:space="preserve"> 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977</v>
      </c>
      <c r="AP198" t="s">
        <v>1097</v>
      </c>
      <c r="AQ198">
        <v>-8.2722390903320999</v>
      </c>
      <c r="AR198">
        <v>-35.718285229937116</v>
      </c>
      <c r="AS198">
        <v>21.016538926986694</v>
      </c>
      <c r="AT198">
        <v>8.2722390903320999</v>
      </c>
      <c r="AU198">
        <v>35.718285229937116</v>
      </c>
      <c r="AV198" t="s">
        <v>1321</v>
      </c>
    </row>
    <row r="199" spans="1:48" x14ac:dyDescent="0.25">
      <c r="A199">
        <v>2.019999999999998E-9</v>
      </c>
      <c r="B199" t="s">
        <v>338</v>
      </c>
      <c r="C199" s="3">
        <v>17</v>
      </c>
      <c r="D199" s="3">
        <v>0</v>
      </c>
      <c r="E199" s="3">
        <v>6</v>
      </c>
      <c r="F199" s="3">
        <v>23</v>
      </c>
      <c r="G199" s="4">
        <v>100</v>
      </c>
      <c r="H199" s="4">
        <v>80.650000000000006</v>
      </c>
      <c r="I199" s="5">
        <v>10860.160683450002</v>
      </c>
      <c r="J199" s="4">
        <v>13.262621279394837</v>
      </c>
      <c r="K199" s="4">
        <v>11.637806637806639</v>
      </c>
      <c r="L199" s="4">
        <v>10.42917089001925</v>
      </c>
      <c r="M199" s="4">
        <v>9.9113978865226606</v>
      </c>
      <c r="N199" s="4">
        <v>5.9850000000000003</v>
      </c>
      <c r="O199" s="4">
        <v>26.272727272727263</v>
      </c>
      <c r="P199" s="4">
        <v>1.7185368877867329</v>
      </c>
      <c r="Q199" s="36">
        <f t="shared" si="50"/>
        <v>73.913043480280876</v>
      </c>
      <c r="R199" t="str">
        <f t="shared" si="51"/>
        <v xml:space="preserve"> </v>
      </c>
      <c r="S199" s="37">
        <f t="shared" si="52"/>
        <v>0.23992560648373212</v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 t="str">
        <f t="shared" si="56"/>
        <v/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 t="str">
        <f t="shared" si="59"/>
        <v xml:space="preserve"> </v>
      </c>
      <c r="AC199">
        <f t="shared" si="67"/>
        <v>59</v>
      </c>
      <c r="AD199" s="1" t="str">
        <f t="shared" si="60"/>
        <v xml:space="preserve"> </v>
      </c>
      <c r="AE199">
        <f t="shared" si="68"/>
        <v>77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338</v>
      </c>
      <c r="AP199" t="s">
        <v>1022</v>
      </c>
      <c r="AQ199">
        <v>16.116602767531283</v>
      </c>
      <c r="AR199">
        <v>1.9567226327519727</v>
      </c>
      <c r="AS199">
        <v>23.992560446373211</v>
      </c>
      <c r="AT199">
        <v>-16.116602767531283</v>
      </c>
      <c r="AU199">
        <v>-1.9567226327519727</v>
      </c>
      <c r="AV199" t="s">
        <v>1322</v>
      </c>
    </row>
    <row r="200" spans="1:48" x14ac:dyDescent="0.25">
      <c r="A200">
        <v>2.0299999999999982E-9</v>
      </c>
      <c r="B200" t="s">
        <v>665</v>
      </c>
      <c r="C200" s="3">
        <v>3</v>
      </c>
      <c r="D200" s="3">
        <v>0</v>
      </c>
      <c r="E200" s="3">
        <v>1</v>
      </c>
      <c r="F200" s="3">
        <v>4</v>
      </c>
      <c r="G200" s="4">
        <v>51</v>
      </c>
      <c r="H200" s="4">
        <v>48.35</v>
      </c>
      <c r="I200" s="5">
        <v>90125.329579669997</v>
      </c>
      <c r="J200" s="4">
        <v>24.468623481781378</v>
      </c>
      <c r="K200" s="4">
        <v>20.813603099440378</v>
      </c>
      <c r="L200" s="4">
        <v>14.28388314511251</v>
      </c>
      <c r="M200" s="4">
        <v>13.470642325097719</v>
      </c>
      <c r="N200" s="4">
        <v>1.976</v>
      </c>
      <c r="O200" s="4">
        <v>-25.238095238095237</v>
      </c>
      <c r="P200" s="4">
        <v>0.96587383660806625</v>
      </c>
      <c r="Q200" s="36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>75.000000002030006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>
        <f t="shared" ref="W200:W263" si="80">IF(ISERROR((IF(((L200/$L$6-1))&gt;($W$5/100),((L200/$L$6-1)),"")))=TRUE," ",((IF(((L200/$L$6-1))&gt;($W$5/100),((L200/$L$6-1)),""))))</f>
        <v>0.34280925286002284</v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>
        <f t="shared" si="66"/>
        <v>85</v>
      </c>
      <c r="AB200" s="1" t="str">
        <f t="shared" ref="AB200:AB263" si="83">IF(ISERROR((RANK(X200,X$7:X$391,1)))=TRUE," ",((RANK(X200,X$7:X$391,1))))</f>
        <v xml:space="preserve"> 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>
        <f t="shared" si="68"/>
        <v>70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665</v>
      </c>
      <c r="AP200" t="s">
        <v>1041</v>
      </c>
      <c r="AQ200">
        <v>-54.759094753223138</v>
      </c>
      <c r="AR200">
        <v>-34.280925286002287</v>
      </c>
      <c r="AS200">
        <v>5.4808686659772565</v>
      </c>
      <c r="AT200">
        <v>54.759094753223138</v>
      </c>
      <c r="AU200">
        <v>34.280925286002287</v>
      </c>
      <c r="AV200" t="s">
        <v>1323</v>
      </c>
    </row>
    <row r="201" spans="1:48" x14ac:dyDescent="0.25">
      <c r="A201">
        <v>2.0399999999999983E-9</v>
      </c>
      <c r="B201" t="s">
        <v>398</v>
      </c>
      <c r="C201" s="3">
        <v>13</v>
      </c>
      <c r="D201" s="3">
        <v>0</v>
      </c>
      <c r="E201" s="3">
        <v>12</v>
      </c>
      <c r="F201" s="3">
        <v>25</v>
      </c>
      <c r="G201" s="4">
        <v>51</v>
      </c>
      <c r="H201" s="4">
        <v>48.74</v>
      </c>
      <c r="I201" s="5">
        <v>90125.329579669997</v>
      </c>
      <c r="J201" s="4">
        <v>24.665991902834008</v>
      </c>
      <c r="K201" s="4">
        <v>20.981489453293158</v>
      </c>
      <c r="L201" s="4">
        <v>14.28388314511251</v>
      </c>
      <c r="M201" s="4">
        <v>13.470642325097719</v>
      </c>
      <c r="N201" s="4">
        <v>1.976</v>
      </c>
      <c r="O201" s="4">
        <v>-25.238095238095237</v>
      </c>
      <c r="P201" s="4">
        <v>0.83093967993434548</v>
      </c>
      <c r="Q201" s="36" t="str">
        <f t="shared" si="74"/>
        <v xml:space="preserve"> 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>
        <f t="shared" si="80"/>
        <v>0.34280925286002284</v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>
        <f t="shared" si="66"/>
        <v>85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 t="str">
        <f t="shared" si="68"/>
        <v xml:space="preserve"> 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398</v>
      </c>
      <c r="AP201" t="s">
        <v>1041</v>
      </c>
      <c r="AQ201">
        <v>-56.007410098698962</v>
      </c>
      <c r="AR201">
        <v>-34.280925286002287</v>
      </c>
      <c r="AS201">
        <v>4.6368485843249818</v>
      </c>
      <c r="AT201">
        <v>56.007410098698962</v>
      </c>
      <c r="AU201">
        <v>34.280925286002287</v>
      </c>
      <c r="AV201" t="s">
        <v>1323</v>
      </c>
    </row>
    <row r="202" spans="1:48" x14ac:dyDescent="0.25">
      <c r="A202">
        <v>2.0499999999999985E-9</v>
      </c>
      <c r="B202" t="s">
        <v>663</v>
      </c>
      <c r="C202" s="3">
        <v>11</v>
      </c>
      <c r="D202" s="3">
        <v>0</v>
      </c>
      <c r="E202" s="3">
        <v>7</v>
      </c>
      <c r="F202" s="3">
        <v>18</v>
      </c>
      <c r="G202" s="4">
        <v>139.5</v>
      </c>
      <c r="H202" s="4">
        <v>125.91</v>
      </c>
      <c r="I202" s="5">
        <v>9300.1082092199995</v>
      </c>
      <c r="J202" s="4">
        <v>39.053970223325059</v>
      </c>
      <c r="K202" s="4">
        <v>38.235651381718796</v>
      </c>
      <c r="L202" s="4">
        <v>20.897208156672725</v>
      </c>
      <c r="M202" s="4">
        <v>19.612901660989561</v>
      </c>
      <c r="N202" s="4">
        <v>3.2440000000000002</v>
      </c>
      <c r="O202" s="4">
        <v>5.5821415349175254</v>
      </c>
      <c r="P202" s="4">
        <v>3.3142720991184182</v>
      </c>
      <c r="Q202" s="36" t="str">
        <f t="shared" si="74"/>
        <v xml:space="preserve"> </v>
      </c>
      <c r="R202" t="str">
        <f t="shared" si="75"/>
        <v xml:space="preserve"> </v>
      </c>
      <c r="S202" s="37" t="str">
        <f t="shared" si="76"/>
        <v/>
      </c>
      <c r="T202" s="37" t="str">
        <f t="shared" si="77"/>
        <v/>
      </c>
      <c r="U202" s="37">
        <f t="shared" si="78"/>
        <v>1.4700846301310211</v>
      </c>
      <c r="V202" s="37" t="str">
        <f t="shared" si="79"/>
        <v/>
      </c>
      <c r="W202" s="37">
        <f t="shared" si="80"/>
        <v>0.96451932479744817</v>
      </c>
      <c r="X202" s="37" t="str">
        <f t="shared" si="81"/>
        <v/>
      </c>
      <c r="Y202">
        <f t="shared" si="65"/>
        <v>1</v>
      </c>
      <c r="Z202" s="1" t="str">
        <f t="shared" si="82"/>
        <v xml:space="preserve"> </v>
      </c>
      <c r="AA202">
        <f t="shared" si="66"/>
        <v>16</v>
      </c>
      <c r="AB202" s="1" t="str">
        <f t="shared" si="83"/>
        <v xml:space="preserve"> </v>
      </c>
      <c r="AC202" t="str">
        <f t="shared" si="67"/>
        <v xml:space="preserve"> </v>
      </c>
      <c r="AD202" s="1" t="str">
        <f t="shared" si="84"/>
        <v xml:space="preserve"> </v>
      </c>
      <c r="AE202" t="str">
        <f t="shared" si="68"/>
        <v xml:space="preserve"> </v>
      </c>
      <c r="AF202" t="str">
        <f t="shared" si="69"/>
        <v xml:space="preserve"> </v>
      </c>
      <c r="AG202">
        <f t="shared" si="85"/>
        <v>3.3142721011684184</v>
      </c>
      <c r="AH202" t="str">
        <f t="shared" si="86"/>
        <v xml:space="preserve"> </v>
      </c>
      <c r="AI202">
        <f t="shared" si="70"/>
        <v>83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663</v>
      </c>
      <c r="AP202" t="s">
        <v>1034</v>
      </c>
      <c r="AQ202">
        <v>-147.0084630131021</v>
      </c>
      <c r="AR202">
        <v>-96.451932479744812</v>
      </c>
      <c r="AS202">
        <v>10.793423874195863</v>
      </c>
      <c r="AT202">
        <v>147.0084630131021</v>
      </c>
      <c r="AU202">
        <v>96.451932479744812</v>
      </c>
      <c r="AV202" t="s">
        <v>1324</v>
      </c>
    </row>
    <row r="203" spans="1:48" x14ac:dyDescent="0.25">
      <c r="A203">
        <v>2.0599999999999987E-9</v>
      </c>
      <c r="B203" t="s">
        <v>625</v>
      </c>
      <c r="C203" s="3">
        <v>27</v>
      </c>
      <c r="D203" s="3">
        <v>3</v>
      </c>
      <c r="E203" s="3">
        <v>5</v>
      </c>
      <c r="F203" s="3">
        <v>35</v>
      </c>
      <c r="G203" s="4">
        <v>30</v>
      </c>
      <c r="H203" s="4">
        <v>24.08</v>
      </c>
      <c r="I203" s="5">
        <v>10867.83590312</v>
      </c>
      <c r="J203" s="4">
        <v>17.758112094395276</v>
      </c>
      <c r="K203" s="4">
        <v>14.937965260545903</v>
      </c>
      <c r="L203" s="4">
        <v>6.4115750793724962</v>
      </c>
      <c r="M203" s="4">
        <v>5.9012143024071051</v>
      </c>
      <c r="N203" s="4">
        <v>1.27</v>
      </c>
      <c r="O203" s="4">
        <v>84.499999999999986</v>
      </c>
      <c r="P203" s="4">
        <v>2.300664451827243</v>
      </c>
      <c r="Q203" s="36">
        <f t="shared" si="74"/>
        <v>77.142857144917144</v>
      </c>
      <c r="R203" t="str">
        <f t="shared" si="75"/>
        <v xml:space="preserve"> </v>
      </c>
      <c r="S203" s="37">
        <f t="shared" si="76"/>
        <v>0.24584717813973428</v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 t="str">
        <f t="shared" si="80"/>
        <v/>
      </c>
      <c r="X203" s="37">
        <f t="shared" si="81"/>
        <v>-0.39725617645268774</v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>
        <f t="shared" si="83"/>
        <v>34</v>
      </c>
      <c r="AC203">
        <f t="shared" si="67"/>
        <v>53</v>
      </c>
      <c r="AD203" s="1" t="str">
        <f t="shared" si="84"/>
        <v xml:space="preserve"> </v>
      </c>
      <c r="AE203">
        <f t="shared" si="68"/>
        <v>59</v>
      </c>
      <c r="AF203" t="str">
        <f t="shared" si="69"/>
        <v xml:space="preserve"> </v>
      </c>
      <c r="AG203">
        <f t="shared" si="85"/>
        <v>2.3006644538872432</v>
      </c>
      <c r="AH203" t="str">
        <f t="shared" si="86"/>
        <v xml:space="preserve"> </v>
      </c>
      <c r="AI203">
        <f t="shared" si="70"/>
        <v>173</v>
      </c>
      <c r="AJ203" t="str">
        <f t="shared" si="71"/>
        <v xml:space="preserve"> </v>
      </c>
      <c r="AK203">
        <f t="shared" si="87"/>
        <v>84.500000002059991</v>
      </c>
      <c r="AL203" t="str">
        <f t="shared" si="88"/>
        <v xml:space="preserve"> </v>
      </c>
      <c r="AM203">
        <f t="shared" si="72"/>
        <v>2</v>
      </c>
      <c r="AN203" t="str">
        <f t="shared" si="73"/>
        <v xml:space="preserve"> </v>
      </c>
      <c r="AO203" t="s">
        <v>625</v>
      </c>
      <c r="AP203" t="s">
        <v>1079</v>
      </c>
      <c r="AQ203">
        <v>-12.316467426176537</v>
      </c>
      <c r="AR203">
        <v>39.725617645268777</v>
      </c>
      <c r="AS203">
        <v>24.584717607973428</v>
      </c>
      <c r="AT203">
        <v>12.316467426176537</v>
      </c>
      <c r="AU203">
        <v>-39.725617645268777</v>
      </c>
      <c r="AV203" t="s">
        <v>1325</v>
      </c>
    </row>
    <row r="204" spans="1:48" x14ac:dyDescent="0.25">
      <c r="A204">
        <v>2.0699999999999988E-9</v>
      </c>
      <c r="B204" t="s">
        <v>978</v>
      </c>
      <c r="C204" s="3">
        <v>10</v>
      </c>
      <c r="D204" s="3">
        <v>3</v>
      </c>
      <c r="E204" s="3">
        <v>17</v>
      </c>
      <c r="F204" s="3">
        <v>30</v>
      </c>
      <c r="G204" s="4">
        <v>85</v>
      </c>
      <c r="H204" s="4">
        <v>70.5</v>
      </c>
      <c r="I204" s="5">
        <v>12011.099452500001</v>
      </c>
      <c r="J204" s="4">
        <v>35.606060606060609</v>
      </c>
      <c r="K204" s="4">
        <v>31.002638522427439</v>
      </c>
      <c r="L204" s="4">
        <v>19.440477127195198</v>
      </c>
      <c r="M204" s="4">
        <v>16.378431146627605</v>
      </c>
      <c r="N204" s="4">
        <v>1.7190000000000001</v>
      </c>
      <c r="O204" s="4">
        <v>56.562499999999993</v>
      </c>
      <c r="P204" s="4">
        <v>0</v>
      </c>
      <c r="Q204" s="36" t="str">
        <f t="shared" si="74"/>
        <v xml:space="preserve"> </v>
      </c>
      <c r="R204" t="str">
        <f t="shared" si="75"/>
        <v xml:space="preserve"> </v>
      </c>
      <c r="S204" s="37">
        <f t="shared" si="76"/>
        <v>0.2056737609352482</v>
      </c>
      <c r="T204" s="37" t="str">
        <f t="shared" si="77"/>
        <v/>
      </c>
      <c r="U204" s="37">
        <f t="shared" si="78"/>
        <v>1.2520113202220768</v>
      </c>
      <c r="V204" s="37" t="str">
        <f t="shared" si="79"/>
        <v/>
      </c>
      <c r="W204" s="37">
        <f t="shared" si="80"/>
        <v>0.82757393778761035</v>
      </c>
      <c r="X204" s="37" t="str">
        <f t="shared" si="81"/>
        <v/>
      </c>
      <c r="Y204">
        <f t="shared" si="65"/>
        <v>7</v>
      </c>
      <c r="Z204" s="1" t="str">
        <f t="shared" si="82"/>
        <v xml:space="preserve"> </v>
      </c>
      <c r="AA204">
        <f t="shared" si="66"/>
        <v>32</v>
      </c>
      <c r="AB204" s="1" t="str">
        <f t="shared" si="83"/>
        <v xml:space="preserve"> </v>
      </c>
      <c r="AC204">
        <f t="shared" si="67"/>
        <v>92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>
        <f t="shared" si="87"/>
        <v>56.562500002069996</v>
      </c>
      <c r="AL204" t="str">
        <f t="shared" si="88"/>
        <v xml:space="preserve"> </v>
      </c>
      <c r="AM204">
        <f t="shared" si="72"/>
        <v>18</v>
      </c>
      <c r="AN204" t="str">
        <f t="shared" si="73"/>
        <v xml:space="preserve"> </v>
      </c>
      <c r="AO204" t="s">
        <v>978</v>
      </c>
      <c r="AP204" t="s">
        <v>1097</v>
      </c>
      <c r="AQ204">
        <v>-125.20113202220769</v>
      </c>
      <c r="AR204">
        <v>-82.757393778761042</v>
      </c>
      <c r="AS204">
        <v>20.567375886524818</v>
      </c>
      <c r="AT204">
        <v>125.20113202220769</v>
      </c>
      <c r="AU204">
        <v>82.757393778761042</v>
      </c>
      <c r="AV204" t="s">
        <v>1326</v>
      </c>
    </row>
    <row r="205" spans="1:48" x14ac:dyDescent="0.25">
      <c r="A205">
        <v>2.079999999999999E-9</v>
      </c>
      <c r="B205" t="s">
        <v>353</v>
      </c>
      <c r="C205" s="3">
        <v>9</v>
      </c>
      <c r="D205" s="3">
        <v>0</v>
      </c>
      <c r="E205" s="3">
        <v>9</v>
      </c>
      <c r="F205" s="3">
        <v>18</v>
      </c>
      <c r="G205" s="4">
        <v>80</v>
      </c>
      <c r="H205" s="4">
        <v>73.03</v>
      </c>
      <c r="I205" s="5">
        <v>24389.31153639</v>
      </c>
      <c r="J205" s="4">
        <v>20.741266685600682</v>
      </c>
      <c r="K205" s="4">
        <v>19.183083793012873</v>
      </c>
      <c r="L205" s="4">
        <v>15.484031987518776</v>
      </c>
      <c r="M205" s="4">
        <v>14.541742508038585</v>
      </c>
      <c r="N205" s="4">
        <v>3.0819999999999999</v>
      </c>
      <c r="O205" s="4">
        <v>4.0243902439024426</v>
      </c>
      <c r="P205" s="4">
        <v>0.4066821854032589</v>
      </c>
      <c r="Q205" s="36" t="str">
        <f t="shared" si="74"/>
        <v xml:space="preserve"> 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>
        <f t="shared" si="80"/>
        <v>0.45563368260508175</v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>
        <f t="shared" si="66"/>
        <v>64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 t="str">
        <f t="shared" si="85"/>
        <v xml:space="preserve"> </v>
      </c>
      <c r="AH205" t="str">
        <f t="shared" si="86"/>
        <v xml:space="preserve"> </v>
      </c>
      <c r="AI205" t="str">
        <f t="shared" si="70"/>
        <v xml:space="preserve"> 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353</v>
      </c>
      <c r="AP205" t="s">
        <v>1024</v>
      </c>
      <c r="AQ205">
        <v>-31.18431687376053</v>
      </c>
      <c r="AR205">
        <v>-45.563368260508177</v>
      </c>
      <c r="AS205">
        <v>9.5440230042448384</v>
      </c>
      <c r="AT205">
        <v>31.18431687376053</v>
      </c>
      <c r="AU205">
        <v>45.563368260508177</v>
      </c>
      <c r="AV205" t="s">
        <v>1327</v>
      </c>
    </row>
    <row r="206" spans="1:48" x14ac:dyDescent="0.25">
      <c r="A206">
        <v>2.0899999999999992E-9</v>
      </c>
      <c r="B206" t="s">
        <v>344</v>
      </c>
      <c r="C206" s="3">
        <v>13</v>
      </c>
      <c r="D206" s="3">
        <v>2</v>
      </c>
      <c r="E206" s="3">
        <v>7</v>
      </c>
      <c r="F206" s="3">
        <v>22</v>
      </c>
      <c r="G206" s="4">
        <v>200</v>
      </c>
      <c r="H206" s="4">
        <v>168.58</v>
      </c>
      <c r="I206" s="5">
        <v>49924.925697900006</v>
      </c>
      <c r="J206" s="4">
        <v>14.047162736438631</v>
      </c>
      <c r="K206" s="4">
        <v>12.70192887281495</v>
      </c>
      <c r="L206" s="4">
        <v>11.18468701294929</v>
      </c>
      <c r="M206" s="4">
        <v>10.42744853001158</v>
      </c>
      <c r="N206" s="4">
        <v>11.143000000000001</v>
      </c>
      <c r="O206" s="4">
        <v>19.36</v>
      </c>
      <c r="P206" s="4">
        <v>2.3543718116027996</v>
      </c>
      <c r="Q206" s="36" t="str">
        <f t="shared" si="74"/>
        <v xml:space="preserve"> </v>
      </c>
      <c r="R206" t="str">
        <f t="shared" si="75"/>
        <v xml:space="preserve"> </v>
      </c>
      <c r="S206" s="37">
        <f t="shared" si="76"/>
        <v>0.18638035563134531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 t="str">
        <f t="shared" si="81"/>
        <v/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 t="str">
        <f t="shared" si="83"/>
        <v xml:space="preserve"> </v>
      </c>
      <c r="AC206">
        <f t="shared" si="67"/>
        <v>115</v>
      </c>
      <c r="AD206" s="1" t="str">
        <f t="shared" si="84"/>
        <v xml:space="preserve"> </v>
      </c>
      <c r="AE206" t="str">
        <f t="shared" si="68"/>
        <v xml:space="preserve"> </v>
      </c>
      <c r="AF206" t="str">
        <f t="shared" si="69"/>
        <v xml:space="preserve"> </v>
      </c>
      <c r="AG206">
        <f t="shared" si="85"/>
        <v>2.3543718136927998</v>
      </c>
      <c r="AH206" t="str">
        <f t="shared" si="86"/>
        <v xml:space="preserve"> </v>
      </c>
      <c r="AI206">
        <f t="shared" si="70"/>
        <v>167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344</v>
      </c>
      <c r="AP206" t="s">
        <v>1024</v>
      </c>
      <c r="AQ206">
        <v>11.154536724916575</v>
      </c>
      <c r="AR206">
        <v>-5.1457860495773167</v>
      </c>
      <c r="AS206">
        <v>18.63803535413453</v>
      </c>
      <c r="AT206">
        <v>-11.154536724916575</v>
      </c>
      <c r="AU206">
        <v>5.1457860495773167</v>
      </c>
      <c r="AV206" t="s">
        <v>1328</v>
      </c>
    </row>
    <row r="207" spans="1:48" x14ac:dyDescent="0.25">
      <c r="A207">
        <v>2.0999999999999994E-9</v>
      </c>
      <c r="B207" t="s">
        <v>245</v>
      </c>
      <c r="C207" s="3">
        <v>10</v>
      </c>
      <c r="D207" s="3">
        <v>2</v>
      </c>
      <c r="E207" s="3">
        <v>10</v>
      </c>
      <c r="F207" s="3">
        <v>22</v>
      </c>
      <c r="G207" s="4">
        <v>11</v>
      </c>
      <c r="H207" s="4">
        <v>9.06</v>
      </c>
      <c r="I207" s="5">
        <v>78804.921900000001</v>
      </c>
      <c r="J207" s="4">
        <v>11.212871287128714</v>
      </c>
      <c r="K207" s="4">
        <v>10.30716723549488</v>
      </c>
      <c r="L207" s="4">
        <v>9.7773717624086256</v>
      </c>
      <c r="M207" s="4">
        <v>9.5082663751595486</v>
      </c>
      <c r="N207" s="4">
        <v>0.70100000000000007</v>
      </c>
      <c r="O207" s="4">
        <v>-16.296296296296301</v>
      </c>
      <c r="P207" s="4">
        <v>0.44150110375275936</v>
      </c>
      <c r="Q207" s="36" t="str">
        <f t="shared" si="74"/>
        <v xml:space="preserve"> </v>
      </c>
      <c r="R207" t="str">
        <f t="shared" si="75"/>
        <v xml:space="preserve"> </v>
      </c>
      <c r="S207" s="37">
        <f t="shared" si="76"/>
        <v>0.21412803742008829</v>
      </c>
      <c r="T207" s="37" t="str">
        <f t="shared" si="77"/>
        <v/>
      </c>
      <c r="U207" s="37" t="str">
        <f t="shared" si="78"/>
        <v/>
      </c>
      <c r="V207" s="37" t="str">
        <f t="shared" si="79"/>
        <v/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>
        <f t="shared" si="67"/>
        <v>83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245</v>
      </c>
      <c r="AP207" t="s">
        <v>1024</v>
      </c>
      <c r="AQ207">
        <v>29.080856907520904</v>
      </c>
      <c r="AR207">
        <v>8.0842013489379028</v>
      </c>
      <c r="AS207">
        <v>21.41280353200883</v>
      </c>
      <c r="AT207">
        <v>-29.080856907520904</v>
      </c>
      <c r="AU207">
        <v>-8.0842013489379028</v>
      </c>
      <c r="AV207" t="s">
        <v>1329</v>
      </c>
    </row>
    <row r="208" spans="1:48" x14ac:dyDescent="0.25">
      <c r="A208">
        <v>2.1099999999999995E-9</v>
      </c>
      <c r="B208" t="s">
        <v>494</v>
      </c>
      <c r="C208" s="3">
        <v>18</v>
      </c>
      <c r="D208" s="3">
        <v>0</v>
      </c>
      <c r="E208" s="3">
        <v>10</v>
      </c>
      <c r="F208" s="3">
        <v>28</v>
      </c>
      <c r="G208" s="4">
        <v>86</v>
      </c>
      <c r="H208" s="4">
        <v>69.180000000000007</v>
      </c>
      <c r="I208" s="5">
        <v>89492.60475816</v>
      </c>
      <c r="J208" s="4">
        <v>10.227675931401539</v>
      </c>
      <c r="K208" s="4">
        <v>9.8336886993603425</v>
      </c>
      <c r="L208" s="4">
        <v>6.9851372094349422</v>
      </c>
      <c r="M208" s="4">
        <v>6.8509287644777963</v>
      </c>
      <c r="N208" s="4">
        <v>6.9320000000000004</v>
      </c>
      <c r="O208" s="4">
        <v>-3.9887640449438178</v>
      </c>
      <c r="P208" s="4">
        <v>3.5747325816710025</v>
      </c>
      <c r="Q208" s="36" t="str">
        <f t="shared" si="74"/>
        <v xml:space="preserve"> </v>
      </c>
      <c r="R208" t="str">
        <f t="shared" si="75"/>
        <v xml:space="preserve"> </v>
      </c>
      <c r="S208" s="37">
        <f t="shared" si="76"/>
        <v>0.24313385582494634</v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>
        <f t="shared" si="81"/>
        <v>-0.34333634754387388</v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>
        <f t="shared" si="83"/>
        <v>51</v>
      </c>
      <c r="AC208">
        <f t="shared" si="67"/>
        <v>57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>
        <f t="shared" si="85"/>
        <v>3.5747325837810027</v>
      </c>
      <c r="AH208" t="str">
        <f t="shared" si="86"/>
        <v xml:space="preserve"> </v>
      </c>
      <c r="AI208">
        <f t="shared" si="70"/>
        <v>67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494</v>
      </c>
      <c r="AP208" t="s">
        <v>1047</v>
      </c>
      <c r="AQ208">
        <v>35.312018277139444</v>
      </c>
      <c r="AR208">
        <v>34.33363475438739</v>
      </c>
      <c r="AS208">
        <v>24.313385371494633</v>
      </c>
      <c r="AT208">
        <v>-35.312018277139444</v>
      </c>
      <c r="AU208">
        <v>-34.33363475438739</v>
      </c>
      <c r="AV208" t="s">
        <v>1330</v>
      </c>
    </row>
    <row r="209" spans="1:48" x14ac:dyDescent="0.25">
      <c r="A209">
        <v>2.1199999999999997E-9</v>
      </c>
      <c r="B209" t="s">
        <v>345</v>
      </c>
      <c r="C209" s="3">
        <v>4</v>
      </c>
      <c r="D209" s="3">
        <v>1</v>
      </c>
      <c r="E209" s="3">
        <v>14</v>
      </c>
      <c r="F209" s="3">
        <v>19</v>
      </c>
      <c r="G209" s="4">
        <v>43</v>
      </c>
      <c r="H209" s="4">
        <v>43.47</v>
      </c>
      <c r="I209" s="5">
        <v>25940.675421989999</v>
      </c>
      <c r="J209" s="4">
        <v>14.17345940658624</v>
      </c>
      <c r="K209" s="4">
        <v>13.474891506509609</v>
      </c>
      <c r="L209" s="4">
        <v>11.879353390627468</v>
      </c>
      <c r="M209" s="4">
        <v>11.504900611099369</v>
      </c>
      <c r="N209" s="4">
        <v>3.0670000000000002</v>
      </c>
      <c r="O209" s="4">
        <v>-12.911392405063287</v>
      </c>
      <c r="P209" s="4">
        <v>4.5364619277662754</v>
      </c>
      <c r="Q209" s="36" t="str">
        <f t="shared" si="74"/>
        <v xml:space="preserve"> 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>
        <f t="shared" si="80"/>
        <v>0.11676254201133074</v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>
        <f t="shared" si="66"/>
        <v>136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4.5364619298862756</v>
      </c>
      <c r="AH209" t="str">
        <f t="shared" si="86"/>
        <v xml:space="preserve"> </v>
      </c>
      <c r="AI209">
        <f t="shared" si="70"/>
        <v>26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345</v>
      </c>
      <c r="AP209" t="s">
        <v>1020</v>
      </c>
      <c r="AQ209">
        <v>10.355735829682589</v>
      </c>
      <c r="AR209">
        <v>-11.676254201133073</v>
      </c>
      <c r="AS209">
        <v>-1.0812054290315176</v>
      </c>
      <c r="AT209">
        <v>-10.355735829682589</v>
      </c>
      <c r="AU209">
        <v>11.676254201133073</v>
      </c>
      <c r="AV209" t="s">
        <v>1331</v>
      </c>
    </row>
    <row r="210" spans="1:48" x14ac:dyDescent="0.25">
      <c r="A210">
        <v>2.1299999999999999E-9</v>
      </c>
      <c r="B210" t="s">
        <v>320</v>
      </c>
      <c r="C210" s="3">
        <v>6</v>
      </c>
      <c r="D210" s="3">
        <v>0</v>
      </c>
      <c r="E210" s="3">
        <v>7</v>
      </c>
      <c r="F210" s="3">
        <v>13</v>
      </c>
      <c r="G210" s="4">
        <v>35</v>
      </c>
      <c r="H210" s="4">
        <v>30.63</v>
      </c>
      <c r="I210" s="5">
        <v>24516.224126699999</v>
      </c>
      <c r="J210" s="4">
        <v>14.861717612809315</v>
      </c>
      <c r="K210" s="4">
        <v>13.803515096890491</v>
      </c>
      <c r="L210" s="4">
        <v>8.2902691466083152</v>
      </c>
      <c r="M210" s="4">
        <v>8.0481210833775894</v>
      </c>
      <c r="N210" s="4">
        <v>1.788</v>
      </c>
      <c r="O210" s="4">
        <v>16.530612244897974</v>
      </c>
      <c r="P210" s="4">
        <v>2.6118184786157363</v>
      </c>
      <c r="Q210" s="36" t="str">
        <f t="shared" si="74"/>
        <v xml:space="preserve"> </v>
      </c>
      <c r="R210" t="str">
        <f t="shared" si="75"/>
        <v xml:space="preserve"> </v>
      </c>
      <c r="S210" s="37" t="str">
        <f t="shared" si="76"/>
        <v/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>
        <f t="shared" si="81"/>
        <v>-0.22064259377711926</v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>
        <f t="shared" si="83"/>
        <v>93</v>
      </c>
      <c r="AC210" t="str">
        <f t="shared" si="67"/>
        <v xml:space="preserve"> 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>
        <f t="shared" si="85"/>
        <v>2.6118184807457365</v>
      </c>
      <c r="AH210" t="str">
        <f t="shared" si="86"/>
        <v xml:space="preserve"> </v>
      </c>
      <c r="AI210">
        <f t="shared" si="70"/>
        <v>148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320</v>
      </c>
      <c r="AP210" t="s">
        <v>1097</v>
      </c>
      <c r="AQ210">
        <v>6.0026418752610162</v>
      </c>
      <c r="AR210">
        <v>22.064259377711927</v>
      </c>
      <c r="AS210">
        <v>14.267058439438474</v>
      </c>
      <c r="AT210">
        <v>-6.0026418752610162</v>
      </c>
      <c r="AU210">
        <v>-22.064259377711927</v>
      </c>
      <c r="AV210" t="s">
        <v>1332</v>
      </c>
    </row>
    <row r="211" spans="1:48" x14ac:dyDescent="0.25">
      <c r="A211">
        <v>2.1400000000000001E-9</v>
      </c>
      <c r="B211" t="s">
        <v>267</v>
      </c>
      <c r="C211" s="3">
        <v>16</v>
      </c>
      <c r="D211" s="3">
        <v>1</v>
      </c>
      <c r="E211" s="3">
        <v>6</v>
      </c>
      <c r="F211" s="3">
        <v>23</v>
      </c>
      <c r="G211" s="4">
        <v>47</v>
      </c>
      <c r="H211" s="4">
        <v>38.61</v>
      </c>
      <c r="I211" s="5">
        <v>54494.294270129998</v>
      </c>
      <c r="J211" s="4">
        <v>6.2014134275618371</v>
      </c>
      <c r="K211" s="4">
        <v>6.3016157989228008</v>
      </c>
      <c r="L211" s="4">
        <v>3.1368066378485016</v>
      </c>
      <c r="M211" s="4">
        <v>3.2832535182535354</v>
      </c>
      <c r="N211" s="4">
        <v>6.2330000000000005</v>
      </c>
      <c r="O211" s="4">
        <v>-26.606060606060598</v>
      </c>
      <c r="P211" s="4">
        <v>3.9704739704739707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0.21730121944121722</v>
      </c>
      <c r="T211" s="37" t="str">
        <f t="shared" si="77"/>
        <v/>
      </c>
      <c r="U211" s="37" t="str">
        <f t="shared" si="78"/>
        <v/>
      </c>
      <c r="V211" s="37">
        <f t="shared" si="79"/>
        <v>-0.60777314303988705</v>
      </c>
      <c r="W211" s="37" t="str">
        <f t="shared" si="80"/>
        <v/>
      </c>
      <c r="X211" s="37">
        <f t="shared" si="81"/>
        <v>-0.7051128929756777</v>
      </c>
      <c r="Y211" t="str">
        <f t="shared" si="65"/>
        <v xml:space="preserve"> </v>
      </c>
      <c r="Z211" s="1">
        <f t="shared" si="82"/>
        <v>7</v>
      </c>
      <c r="AA211" t="str">
        <f t="shared" si="66"/>
        <v xml:space="preserve"> </v>
      </c>
      <c r="AB211" s="1">
        <f t="shared" si="83"/>
        <v>3</v>
      </c>
      <c r="AC211">
        <f t="shared" si="67"/>
        <v>80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3.9704739726139708</v>
      </c>
      <c r="AH211" t="str">
        <f t="shared" si="86"/>
        <v xml:space="preserve"> </v>
      </c>
      <c r="AI211">
        <f t="shared" si="70"/>
        <v>48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267</v>
      </c>
      <c r="AP211" t="s">
        <v>1028</v>
      </c>
      <c r="AQ211">
        <v>60.777314303988703</v>
      </c>
      <c r="AR211">
        <v>70.511289297567771</v>
      </c>
      <c r="AS211">
        <v>21.73012173012172</v>
      </c>
      <c r="AT211">
        <v>-60.777314303988703</v>
      </c>
      <c r="AU211">
        <v>-70.511289297567771</v>
      </c>
      <c r="AV211" t="s">
        <v>1333</v>
      </c>
    </row>
    <row r="212" spans="1:48" x14ac:dyDescent="0.25">
      <c r="A212">
        <v>2.1500000000000002E-9</v>
      </c>
      <c r="B212" t="s">
        <v>642</v>
      </c>
      <c r="C212" s="3">
        <v>14</v>
      </c>
      <c r="D212" s="3">
        <v>0</v>
      </c>
      <c r="E212" s="3">
        <v>2</v>
      </c>
      <c r="F212" s="3">
        <v>16</v>
      </c>
      <c r="G212" s="4">
        <v>1350</v>
      </c>
      <c r="H212" s="4">
        <v>1098.26</v>
      </c>
      <c r="I212" s="5">
        <v>766717.08303175995</v>
      </c>
      <c r="J212" s="4">
        <v>19.667275527380824</v>
      </c>
      <c r="K212" s="4">
        <v>16.630224106602057</v>
      </c>
      <c r="L212" s="4">
        <v>11.087123956973512</v>
      </c>
      <c r="M212" s="4">
        <v>9.4303968312341944</v>
      </c>
      <c r="N212" s="4">
        <v>53.087000000000003</v>
      </c>
      <c r="O212" s="4" t="s">
        <v>140</v>
      </c>
      <c r="P212" s="4">
        <v>0</v>
      </c>
      <c r="Q212" s="36">
        <f t="shared" si="74"/>
        <v>87.500000002150003</v>
      </c>
      <c r="R212" t="str">
        <f t="shared" si="75"/>
        <v xml:space="preserve"> </v>
      </c>
      <c r="S212" s="37">
        <f t="shared" si="76"/>
        <v>0.22921712742088302</v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>
        <f t="shared" si="67"/>
        <v>70</v>
      </c>
      <c r="AD212" s="1" t="str">
        <f t="shared" si="84"/>
        <v xml:space="preserve"> </v>
      </c>
      <c r="AE212">
        <f t="shared" si="68"/>
        <v>23</v>
      </c>
      <c r="AF212" t="str">
        <f t="shared" si="69"/>
        <v xml:space="preserve"> </v>
      </c>
      <c r="AG212" t="str">
        <f t="shared" si="85"/>
        <v xml:space="preserve"> </v>
      </c>
      <c r="AH212" t="str">
        <f t="shared" si="86"/>
        <v xml:space="preserve"> </v>
      </c>
      <c r="AI212" t="str">
        <f t="shared" si="70"/>
        <v xml:space="preserve"> 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642</v>
      </c>
      <c r="AP212" t="s">
        <v>1041</v>
      </c>
      <c r="AQ212">
        <v>-24.391540012290335</v>
      </c>
      <c r="AR212">
        <v>-4.2286084657884082</v>
      </c>
      <c r="AS212">
        <v>22.9217125270883</v>
      </c>
      <c r="AT212">
        <v>24.391540012290335</v>
      </c>
      <c r="AU212">
        <v>4.2286084657884082</v>
      </c>
      <c r="AV212" t="s">
        <v>1334</v>
      </c>
    </row>
    <row r="213" spans="1:48" x14ac:dyDescent="0.25">
      <c r="A213">
        <v>2.1600000000000004E-9</v>
      </c>
      <c r="B213" t="s">
        <v>605</v>
      </c>
      <c r="C213" s="3">
        <v>40</v>
      </c>
      <c r="D213" s="3">
        <v>0</v>
      </c>
      <c r="E213" s="3">
        <v>2</v>
      </c>
      <c r="F213" s="3">
        <v>42</v>
      </c>
      <c r="G213" s="4">
        <v>1355</v>
      </c>
      <c r="H213" s="4">
        <v>1107.3</v>
      </c>
      <c r="I213" s="5">
        <v>766717.08303175995</v>
      </c>
      <c r="J213" s="4">
        <v>19.829160846674547</v>
      </c>
      <c r="K213" s="4">
        <v>16.76711084191399</v>
      </c>
      <c r="L213" s="4">
        <v>11.087123956973512</v>
      </c>
      <c r="M213" s="4">
        <v>9.4303968312341944</v>
      </c>
      <c r="N213" s="4">
        <v>53.087000000000003</v>
      </c>
      <c r="O213" s="4">
        <v>12.047179359962877</v>
      </c>
      <c r="P213" s="4">
        <v>0</v>
      </c>
      <c r="Q213" s="36">
        <f t="shared" si="74"/>
        <v>95.238095240255234</v>
      </c>
      <c r="R213" t="str">
        <f t="shared" si="75"/>
        <v xml:space="preserve"> </v>
      </c>
      <c r="S213" s="37">
        <f t="shared" si="76"/>
        <v>0.22369728383614934</v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 t="str">
        <f t="shared" si="81"/>
        <v/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 t="str">
        <f t="shared" si="83"/>
        <v xml:space="preserve"> </v>
      </c>
      <c r="AC213">
        <f t="shared" si="67"/>
        <v>72</v>
      </c>
      <c r="AD213" s="1" t="str">
        <f t="shared" si="84"/>
        <v xml:space="preserve"> </v>
      </c>
      <c r="AE213">
        <f t="shared" si="68"/>
        <v>6</v>
      </c>
      <c r="AF213" t="str">
        <f t="shared" si="69"/>
        <v xml:space="preserve"> </v>
      </c>
      <c r="AG213" t="str">
        <f t="shared" si="85"/>
        <v xml:space="preserve"> </v>
      </c>
      <c r="AH213" t="str">
        <f t="shared" si="86"/>
        <v xml:space="preserve"> </v>
      </c>
      <c r="AI213" t="str">
        <f t="shared" si="70"/>
        <v xml:space="preserve"> 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605</v>
      </c>
      <c r="AP213" t="s">
        <v>1041</v>
      </c>
      <c r="AQ213">
        <v>-25.415431915583842</v>
      </c>
      <c r="AR213">
        <v>-4.2286084657884082</v>
      </c>
      <c r="AS213">
        <v>22.369728167614934</v>
      </c>
      <c r="AT213">
        <v>25.415431915583842</v>
      </c>
      <c r="AU213">
        <v>4.2286084657884082</v>
      </c>
      <c r="AV213" t="s">
        <v>1334</v>
      </c>
    </row>
    <row r="214" spans="1:48" x14ac:dyDescent="0.25">
      <c r="A214">
        <v>2.1700000000000006E-9</v>
      </c>
      <c r="B214" t="s">
        <v>346</v>
      </c>
      <c r="C214" s="3">
        <v>1</v>
      </c>
      <c r="D214" s="3">
        <v>1</v>
      </c>
      <c r="E214" s="3">
        <v>9</v>
      </c>
      <c r="F214" s="3">
        <v>11</v>
      </c>
      <c r="G214" s="4">
        <v>105</v>
      </c>
      <c r="H214" s="4">
        <v>97.93</v>
      </c>
      <c r="I214" s="5">
        <v>14372.135604890002</v>
      </c>
      <c r="J214" s="4">
        <v>16.436723732796242</v>
      </c>
      <c r="K214" s="4">
        <v>15.661282584359508</v>
      </c>
      <c r="L214" s="4">
        <v>10.990832666055166</v>
      </c>
      <c r="M214" s="4">
        <v>10.236021703089676</v>
      </c>
      <c r="N214" s="4">
        <v>5.6559999999999997</v>
      </c>
      <c r="O214" s="4">
        <v>18.035714285714281</v>
      </c>
      <c r="P214" s="4">
        <v>3.0562646788522412</v>
      </c>
      <c r="Q214" s="36" t="str">
        <f t="shared" si="74"/>
        <v xml:space="preserve"> </v>
      </c>
      <c r="R214" t="str">
        <f t="shared" si="75"/>
        <v xml:space="preserve"> </v>
      </c>
      <c r="S214" s="37" t="str">
        <f t="shared" si="76"/>
        <v/>
      </c>
      <c r="T214" s="37" t="str">
        <f t="shared" si="77"/>
        <v/>
      </c>
      <c r="U214" s="37" t="str">
        <f t="shared" si="78"/>
        <v/>
      </c>
      <c r="V214" s="37" t="str">
        <f t="shared" si="79"/>
        <v/>
      </c>
      <c r="W214" s="37" t="str">
        <f t="shared" si="80"/>
        <v/>
      </c>
      <c r="X214" s="37" t="str">
        <f t="shared" si="81"/>
        <v/>
      </c>
      <c r="Y214" t="str">
        <f t="shared" si="65"/>
        <v xml:space="preserve"> </v>
      </c>
      <c r="Z214" s="1" t="str">
        <f t="shared" si="82"/>
        <v xml:space="preserve"> </v>
      </c>
      <c r="AA214" t="str">
        <f t="shared" si="66"/>
        <v xml:space="preserve"> </v>
      </c>
      <c r="AB214" s="1" t="str">
        <f t="shared" si="83"/>
        <v xml:space="preserve"> </v>
      </c>
      <c r="AC214" t="str">
        <f t="shared" si="67"/>
        <v xml:space="preserve"> </v>
      </c>
      <c r="AD214" s="1" t="str">
        <f t="shared" si="84"/>
        <v xml:space="preserve"> </v>
      </c>
      <c r="AE214" t="str">
        <f t="shared" si="68"/>
        <v xml:space="preserve"> </v>
      </c>
      <c r="AF214" t="str">
        <f t="shared" si="69"/>
        <v xml:space="preserve"> </v>
      </c>
      <c r="AG214">
        <f t="shared" si="85"/>
        <v>3.0562646810222414</v>
      </c>
      <c r="AH214" t="str">
        <f t="shared" si="86"/>
        <v xml:space="preserve"> </v>
      </c>
      <c r="AI214">
        <f t="shared" si="70"/>
        <v>117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346</v>
      </c>
      <c r="AP214" t="s">
        <v>1028</v>
      </c>
      <c r="AQ214">
        <v>-3.9589532893157697</v>
      </c>
      <c r="AR214">
        <v>-3.3233865796850282</v>
      </c>
      <c r="AS214">
        <v>7.2194424588992057</v>
      </c>
      <c r="AT214">
        <v>3.9589532893157697</v>
      </c>
      <c r="AU214">
        <v>3.3233865796850282</v>
      </c>
      <c r="AV214" t="s">
        <v>1335</v>
      </c>
    </row>
    <row r="215" spans="1:48" x14ac:dyDescent="0.25">
      <c r="A215">
        <v>2.1800000000000007E-9</v>
      </c>
      <c r="B215" t="s">
        <v>686</v>
      </c>
      <c r="C215" s="3">
        <v>26</v>
      </c>
      <c r="D215" s="3">
        <v>1</v>
      </c>
      <c r="E215" s="3">
        <v>7</v>
      </c>
      <c r="F215" s="3">
        <v>34</v>
      </c>
      <c r="G215" s="4">
        <v>133.5</v>
      </c>
      <c r="H215" s="4">
        <v>114.59</v>
      </c>
      <c r="I215" s="5">
        <v>18129.589053169999</v>
      </c>
      <c r="J215" s="4">
        <v>18.974995860241762</v>
      </c>
      <c r="K215" s="4">
        <v>16.407502863688432</v>
      </c>
      <c r="L215" s="4">
        <v>14.352472189596154</v>
      </c>
      <c r="M215" s="4">
        <v>13.044199087616999</v>
      </c>
      <c r="N215" s="4">
        <v>5.1779999999999999</v>
      </c>
      <c r="O215" s="4">
        <v>23.6448598130841</v>
      </c>
      <c r="P215" s="4">
        <v>3.577973645169736E-2</v>
      </c>
      <c r="Q215" s="36">
        <f t="shared" si="74"/>
        <v>76.470588237474118</v>
      </c>
      <c r="R215" t="str">
        <f t="shared" si="75"/>
        <v xml:space="preserve"> </v>
      </c>
      <c r="S215" s="37">
        <f t="shared" si="76"/>
        <v>0.16502312810721881</v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>
        <f t="shared" si="80"/>
        <v>0.34925721960980538</v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>
        <f t="shared" si="66"/>
        <v>82</v>
      </c>
      <c r="AB215" s="1" t="str">
        <f t="shared" si="83"/>
        <v xml:space="preserve"> </v>
      </c>
      <c r="AC215">
        <f t="shared" si="67"/>
        <v>144</v>
      </c>
      <c r="AD215" s="1" t="str">
        <f t="shared" si="84"/>
        <v xml:space="preserve"> </v>
      </c>
      <c r="AE215">
        <f t="shared" si="68"/>
        <v>62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686</v>
      </c>
      <c r="AP215" t="s">
        <v>1097</v>
      </c>
      <c r="AQ215">
        <v>-20.013011130913959</v>
      </c>
      <c r="AR215">
        <v>-34.925721960980539</v>
      </c>
      <c r="AS215">
        <v>16.502312592721879</v>
      </c>
      <c r="AT215">
        <v>20.013011130913959</v>
      </c>
      <c r="AU215">
        <v>34.925721960980539</v>
      </c>
      <c r="AV215" t="s">
        <v>1336</v>
      </c>
    </row>
    <row r="216" spans="1:48" x14ac:dyDescent="0.25">
      <c r="A216">
        <v>2.1900000000000009E-9</v>
      </c>
      <c r="B216" t="s">
        <v>343</v>
      </c>
      <c r="C216" s="3">
        <v>4</v>
      </c>
      <c r="D216" s="3">
        <v>4</v>
      </c>
      <c r="E216" s="3">
        <v>19</v>
      </c>
      <c r="F216" s="3">
        <v>27</v>
      </c>
      <c r="G216" s="4">
        <v>28</v>
      </c>
      <c r="H216" s="4">
        <v>26.01</v>
      </c>
      <c r="I216" s="5">
        <v>9921.1008889800014</v>
      </c>
      <c r="J216" s="4">
        <v>10.112752721617419</v>
      </c>
      <c r="K216" s="4">
        <v>9.8262183604080082</v>
      </c>
      <c r="L216" s="4">
        <v>5.2133509002612435</v>
      </c>
      <c r="M216" s="4">
        <v>5.0839520300481267</v>
      </c>
      <c r="N216" s="4">
        <v>2.5720000000000001</v>
      </c>
      <c r="O216" s="4">
        <v>33.269230769230781</v>
      </c>
      <c r="P216" s="4">
        <v>3.725490196078431</v>
      </c>
      <c r="Q216" s="36" t="str">
        <f t="shared" si="74"/>
        <v xml:space="preserve"> </v>
      </c>
      <c r="R216" t="str">
        <f t="shared" si="75"/>
        <v xml:space="preserve"> </v>
      </c>
      <c r="S216" s="37" t="str">
        <f t="shared" si="76"/>
        <v/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>
        <f t="shared" si="81"/>
        <v>-0.50989967110783252</v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>
        <f t="shared" si="83"/>
        <v>10</v>
      </c>
      <c r="AC216" t="str">
        <f t="shared" si="67"/>
        <v xml:space="preserve"> </v>
      </c>
      <c r="AD216" s="1" t="str">
        <f t="shared" si="84"/>
        <v xml:space="preserve"> </v>
      </c>
      <c r="AE216" t="str">
        <f t="shared" si="68"/>
        <v xml:space="preserve"> </v>
      </c>
      <c r="AF216" t="str">
        <f t="shared" si="69"/>
        <v xml:space="preserve"> </v>
      </c>
      <c r="AG216">
        <f t="shared" si="85"/>
        <v>3.7254901982684312</v>
      </c>
      <c r="AH216" t="str">
        <f t="shared" si="86"/>
        <v xml:space="preserve"> </v>
      </c>
      <c r="AI216">
        <f t="shared" si="70"/>
        <v>62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343</v>
      </c>
      <c r="AP216" t="s">
        <v>1028</v>
      </c>
      <c r="AQ216">
        <v>36.038884335852053</v>
      </c>
      <c r="AR216">
        <v>50.989967110783255</v>
      </c>
      <c r="AS216">
        <v>7.65090349865436</v>
      </c>
      <c r="AT216">
        <v>-36.038884335852053</v>
      </c>
      <c r="AU216">
        <v>-50.989967110783255</v>
      </c>
      <c r="AV216" t="s">
        <v>1337</v>
      </c>
    </row>
    <row r="217" spans="1:48" x14ac:dyDescent="0.25">
      <c r="A217">
        <v>2.2000000000000011E-9</v>
      </c>
      <c r="B217" t="s">
        <v>695</v>
      </c>
      <c r="C217" s="3">
        <v>2</v>
      </c>
      <c r="D217" s="3">
        <v>3</v>
      </c>
      <c r="E217" s="3">
        <v>5</v>
      </c>
      <c r="F217" s="3">
        <v>10</v>
      </c>
      <c r="G217" s="4">
        <v>70</v>
      </c>
      <c r="H217" s="4">
        <v>67.900000000000006</v>
      </c>
      <c r="I217" s="5">
        <v>12820.131100000001</v>
      </c>
      <c r="J217" s="4">
        <v>19.366799771819739</v>
      </c>
      <c r="K217" s="4">
        <v>18.466140875713897</v>
      </c>
      <c r="L217" s="4">
        <v>11.691961363636363</v>
      </c>
      <c r="M217" s="4">
        <v>11.444856507230256</v>
      </c>
      <c r="N217" s="4">
        <v>3.4510000000000001</v>
      </c>
      <c r="O217" s="4">
        <v>1.2658227848101276</v>
      </c>
      <c r="P217" s="4">
        <v>3.1620029455081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3.1620029477081002</v>
      </c>
      <c r="AH217" t="str">
        <f t="shared" si="86"/>
        <v xml:space="preserve"> </v>
      </c>
      <c r="AI217">
        <f t="shared" si="70"/>
        <v>99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695</v>
      </c>
      <c r="AP217" t="s">
        <v>1028</v>
      </c>
      <c r="AQ217">
        <v>-22.491091629464567</v>
      </c>
      <c r="AR217">
        <v>-9.9146061590742018</v>
      </c>
      <c r="AS217">
        <v>3.0927835051546282</v>
      </c>
      <c r="AT217">
        <v>22.491091629464567</v>
      </c>
      <c r="AU217">
        <v>9.9146061590742018</v>
      </c>
      <c r="AV217" t="s">
        <v>1338</v>
      </c>
    </row>
    <row r="218" spans="1:48" x14ac:dyDescent="0.25">
      <c r="A218">
        <v>2.2100000000000013E-9</v>
      </c>
      <c r="B218" t="s">
        <v>598</v>
      </c>
      <c r="C218" s="3">
        <v>12</v>
      </c>
      <c r="D218" s="3">
        <v>1</v>
      </c>
      <c r="E218" s="3">
        <v>15</v>
      </c>
      <c r="F218" s="3">
        <v>28</v>
      </c>
      <c r="G218" s="4">
        <v>223.5</v>
      </c>
      <c r="H218" s="4">
        <v>202.54</v>
      </c>
      <c r="I218" s="5">
        <v>78296.932298779997</v>
      </c>
      <c r="J218" s="4">
        <v>8.2947006306822839</v>
      </c>
      <c r="K218" s="4">
        <v>7.668193692499905</v>
      </c>
      <c r="L218" s="4" t="s">
        <v>1019</v>
      </c>
      <c r="M218" s="4" t="s">
        <v>1019</v>
      </c>
      <c r="N218" s="4">
        <v>24.417999999999999</v>
      </c>
      <c r="O218" s="4">
        <v>-13.326596864650073</v>
      </c>
      <c r="P218" s="4">
        <v>1.6816431322207961</v>
      </c>
      <c r="Q218" s="36" t="str">
        <f t="shared" si="74"/>
        <v xml:space="preserve"> </v>
      </c>
      <c r="R218" t="str">
        <f t="shared" si="75"/>
        <v xml:space="preserve"> </v>
      </c>
      <c r="S218" s="37" t="str">
        <f t="shared" si="76"/>
        <v/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 xml:space="preserve"> </v>
      </c>
      <c r="X218" s="37" t="str">
        <f t="shared" si="81"/>
        <v xml:space="preserve"> </v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 t="str">
        <f t="shared" si="67"/>
        <v xml:space="preserve"> </v>
      </c>
      <c r="AD218" s="1" t="str">
        <f t="shared" si="84"/>
        <v xml:space="preserve"> </v>
      </c>
      <c r="AE218" t="str">
        <f t="shared" si="68"/>
        <v xml:space="preserve"> 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598</v>
      </c>
      <c r="AP218" t="s">
        <v>1026</v>
      </c>
      <c r="AQ218">
        <v>47.537696110728497</v>
      </c>
      <c r="AR218" t="e">
        <v>#VALUE!</v>
      </c>
      <c r="AS218">
        <v>10.348573121358751</v>
      </c>
      <c r="AT218">
        <v>-47.537696110728497</v>
      </c>
      <c r="AU218" t="e">
        <v>#VALUE!</v>
      </c>
      <c r="AV218" t="s">
        <v>1339</v>
      </c>
    </row>
    <row r="219" spans="1:48" x14ac:dyDescent="0.25">
      <c r="A219">
        <v>2.2200000000000014E-9</v>
      </c>
      <c r="B219" t="s">
        <v>551</v>
      </c>
      <c r="C219" s="3">
        <v>5</v>
      </c>
      <c r="D219" s="3">
        <v>1</v>
      </c>
      <c r="E219" s="3">
        <v>5</v>
      </c>
      <c r="F219" s="3">
        <v>11</v>
      </c>
      <c r="G219" s="4">
        <v>26</v>
      </c>
      <c r="H219" s="4">
        <v>20.58</v>
      </c>
      <c r="I219" s="5">
        <v>4795.1399999999994</v>
      </c>
      <c r="J219" s="4">
        <v>7.0527758738862225</v>
      </c>
      <c r="K219" s="4">
        <v>5.6631810676940004</v>
      </c>
      <c r="L219" s="4">
        <v>5.4685489199256176</v>
      </c>
      <c r="M219" s="4">
        <v>4.8059105720492399</v>
      </c>
      <c r="N219" s="4">
        <v>2.585</v>
      </c>
      <c r="O219" s="4">
        <v>-27.777777777777779</v>
      </c>
      <c r="P219" s="4">
        <v>2.8814382896015549</v>
      </c>
      <c r="Q219" s="36" t="str">
        <f t="shared" si="74"/>
        <v xml:space="preserve"> </v>
      </c>
      <c r="R219" t="str">
        <f t="shared" si="75"/>
        <v xml:space="preserve"> </v>
      </c>
      <c r="S219" s="37">
        <f t="shared" si="76"/>
        <v>0.26336249007228379</v>
      </c>
      <c r="T219" s="37" t="str">
        <f t="shared" si="77"/>
        <v/>
      </c>
      <c r="U219" s="37" t="str">
        <f t="shared" si="78"/>
        <v/>
      </c>
      <c r="V219" s="37" t="str">
        <f t="shared" si="79"/>
        <v/>
      </c>
      <c r="W219" s="37" t="str">
        <f t="shared" si="80"/>
        <v/>
      </c>
      <c r="X219" s="37">
        <f t="shared" si="81"/>
        <v>-0.4859088376184022</v>
      </c>
      <c r="Y219" t="str">
        <f t="shared" si="65"/>
        <v xml:space="preserve"> </v>
      </c>
      <c r="Z219" s="1" t="str">
        <f t="shared" si="82"/>
        <v xml:space="preserve"> </v>
      </c>
      <c r="AA219" t="str">
        <f t="shared" si="66"/>
        <v xml:space="preserve"> </v>
      </c>
      <c r="AB219" s="1">
        <f t="shared" si="83"/>
        <v>17</v>
      </c>
      <c r="AC219">
        <f t="shared" si="67"/>
        <v>42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2.8814382918215551</v>
      </c>
      <c r="AH219" t="str">
        <f t="shared" si="86"/>
        <v xml:space="preserve"> </v>
      </c>
      <c r="AI219">
        <f t="shared" si="70"/>
        <v>133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551</v>
      </c>
      <c r="AP219" t="s">
        <v>1028</v>
      </c>
      <c r="AQ219">
        <v>55.392619018691882</v>
      </c>
      <c r="AR219">
        <v>48.590883761840217</v>
      </c>
      <c r="AS219">
        <v>26.336248785228378</v>
      </c>
      <c r="AT219">
        <v>-55.392619018691882</v>
      </c>
      <c r="AU219">
        <v>-48.590883761840217</v>
      </c>
      <c r="AV219" t="s">
        <v>1340</v>
      </c>
    </row>
    <row r="220" spans="1:48" x14ac:dyDescent="0.25">
      <c r="A220">
        <v>2.2300000000000016E-9</v>
      </c>
      <c r="B220" t="s">
        <v>347</v>
      </c>
      <c r="C220" s="3">
        <v>2</v>
      </c>
      <c r="D220" s="3">
        <v>3</v>
      </c>
      <c r="E220" s="3">
        <v>18</v>
      </c>
      <c r="F220" s="3">
        <v>23</v>
      </c>
      <c r="G220" s="4">
        <v>300</v>
      </c>
      <c r="H220" s="4">
        <v>305.39</v>
      </c>
      <c r="I220" s="5">
        <v>17199.706195569997</v>
      </c>
      <c r="J220" s="4">
        <v>16.916301999667645</v>
      </c>
      <c r="K220" s="4">
        <v>15.491807436716886</v>
      </c>
      <c r="L220" s="4">
        <v>10.895595908328561</v>
      </c>
      <c r="M220" s="4">
        <v>10.269536466258291</v>
      </c>
      <c r="N220" s="4">
        <v>16.404</v>
      </c>
      <c r="O220" s="4">
        <v>22.312925170068031</v>
      </c>
      <c r="P220" s="4">
        <v>1.8798912865516226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 t="str">
        <f t="shared" si="85"/>
        <v xml:space="preserve"> </v>
      </c>
      <c r="AH220" t="str">
        <f t="shared" si="86"/>
        <v xml:space="preserve"> </v>
      </c>
      <c r="AI220" t="str">
        <f t="shared" si="70"/>
        <v xml:space="preserve"> 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347</v>
      </c>
      <c r="AP220" t="s">
        <v>1024</v>
      </c>
      <c r="AQ220">
        <v>-6.9921888327699966</v>
      </c>
      <c r="AR220">
        <v>-2.4280782227874775</v>
      </c>
      <c r="AS220">
        <v>-1.7649562854055389</v>
      </c>
      <c r="AT220">
        <v>6.9921888327699966</v>
      </c>
      <c r="AU220">
        <v>2.4280782227874775</v>
      </c>
      <c r="AV220" t="s">
        <v>1341</v>
      </c>
    </row>
    <row r="221" spans="1:48" x14ac:dyDescent="0.25">
      <c r="A221">
        <v>2.2400000000000018E-9</v>
      </c>
      <c r="B221" t="s">
        <v>348</v>
      </c>
      <c r="C221" s="3">
        <v>30</v>
      </c>
      <c r="D221" s="3">
        <v>0</v>
      </c>
      <c r="E221" s="3">
        <v>3</v>
      </c>
      <c r="F221" s="3">
        <v>33</v>
      </c>
      <c r="G221" s="4">
        <v>40</v>
      </c>
      <c r="H221" s="4">
        <v>32.25</v>
      </c>
      <c r="I221" s="5">
        <v>28252.492239750001</v>
      </c>
      <c r="J221" s="4">
        <v>18.598615916955019</v>
      </c>
      <c r="K221" s="4">
        <v>12.220538082607048</v>
      </c>
      <c r="L221" s="4">
        <v>8.8111153156334936</v>
      </c>
      <c r="M221" s="4">
        <v>6.9645479960172718</v>
      </c>
      <c r="N221" s="4">
        <v>1.847</v>
      </c>
      <c r="O221" s="4">
        <v>-30.566037735849061</v>
      </c>
      <c r="P221" s="4">
        <v>2.2604651162790694</v>
      </c>
      <c r="Q221" s="36">
        <f t="shared" si="74"/>
        <v>90.909090911330907</v>
      </c>
      <c r="R221" t="str">
        <f t="shared" si="75"/>
        <v xml:space="preserve"> </v>
      </c>
      <c r="S221" s="37">
        <f t="shared" si="76"/>
        <v>0.24031007975937982</v>
      </c>
      <c r="T221" s="37" t="str">
        <f t="shared" si="77"/>
        <v/>
      </c>
      <c r="U221" s="37" t="str">
        <f t="shared" si="78"/>
        <v/>
      </c>
      <c r="V221" s="37" t="str">
        <f t="shared" si="79"/>
        <v/>
      </c>
      <c r="W221" s="37" t="str">
        <f t="shared" si="80"/>
        <v/>
      </c>
      <c r="X221" s="37">
        <f t="shared" si="81"/>
        <v>-0.17167852371448944</v>
      </c>
      <c r="Y221" t="str">
        <f t="shared" si="65"/>
        <v xml:space="preserve"> </v>
      </c>
      <c r="Z221" s="1" t="str">
        <f t="shared" si="82"/>
        <v xml:space="preserve"> </v>
      </c>
      <c r="AA221" t="str">
        <f t="shared" si="66"/>
        <v xml:space="preserve"> </v>
      </c>
      <c r="AB221" s="1">
        <f t="shared" si="83"/>
        <v>109</v>
      </c>
      <c r="AC221">
        <f t="shared" si="67"/>
        <v>58</v>
      </c>
      <c r="AD221" s="1" t="str">
        <f t="shared" si="84"/>
        <v xml:space="preserve"> </v>
      </c>
      <c r="AE221">
        <f t="shared" si="68"/>
        <v>15</v>
      </c>
      <c r="AF221" t="str">
        <f t="shared" si="69"/>
        <v xml:space="preserve"> </v>
      </c>
      <c r="AG221">
        <f t="shared" si="85"/>
        <v>2.2604651185190696</v>
      </c>
      <c r="AH221" t="str">
        <f t="shared" si="86"/>
        <v xml:space="preserve"> </v>
      </c>
      <c r="AI221">
        <f t="shared" si="70"/>
        <v>181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348</v>
      </c>
      <c r="AP221" t="s">
        <v>1079</v>
      </c>
      <c r="AQ221">
        <v>-17.632484112314174</v>
      </c>
      <c r="AR221">
        <v>17.167852371448944</v>
      </c>
      <c r="AS221">
        <v>24.031007751937985</v>
      </c>
      <c r="AT221">
        <v>17.632484112314174</v>
      </c>
      <c r="AU221">
        <v>-17.167852371448944</v>
      </c>
      <c r="AV221" t="s">
        <v>1342</v>
      </c>
    </row>
    <row r="222" spans="1:48" x14ac:dyDescent="0.25">
      <c r="A222">
        <v>2.2500000000000019E-9</v>
      </c>
      <c r="B222" t="s">
        <v>495</v>
      </c>
      <c r="C222" s="3">
        <v>9</v>
      </c>
      <c r="D222" s="3">
        <v>1</v>
      </c>
      <c r="E222" s="3">
        <v>6</v>
      </c>
      <c r="F222" s="3">
        <v>16</v>
      </c>
      <c r="G222" s="4">
        <v>103.5</v>
      </c>
      <c r="H222" s="4">
        <v>88.85</v>
      </c>
      <c r="I222" s="5">
        <v>11240.189420299999</v>
      </c>
      <c r="J222" s="4">
        <v>17.699203187250994</v>
      </c>
      <c r="K222" s="4">
        <v>16.508732813080638</v>
      </c>
      <c r="L222" s="4">
        <v>11.670408886787994</v>
      </c>
      <c r="M222" s="4">
        <v>11.211455158776317</v>
      </c>
      <c r="N222" s="4">
        <v>4.2569999999999997</v>
      </c>
      <c r="O222" s="4">
        <v>-27.086956521739125</v>
      </c>
      <c r="P222" s="4">
        <v>3.0928531232414183</v>
      </c>
      <c r="Q222" s="36" t="str">
        <f t="shared" si="74"/>
        <v xml:space="preserve"> </v>
      </c>
      <c r="R222" t="str">
        <f t="shared" si="75"/>
        <v xml:space="preserve"> </v>
      </c>
      <c r="S222" s="37">
        <f t="shared" si="76"/>
        <v>0.16488463927870003</v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>
        <f t="shared" si="67"/>
        <v>145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>
        <f t="shared" si="85"/>
        <v>3.0928531254914184</v>
      </c>
      <c r="AH222" t="str">
        <f t="shared" si="86"/>
        <v xml:space="preserve"> </v>
      </c>
      <c r="AI222">
        <f t="shared" si="70"/>
        <v>109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495</v>
      </c>
      <c r="AP222" t="s">
        <v>1028</v>
      </c>
      <c r="AQ222">
        <v>-11.943880502791204</v>
      </c>
      <c r="AR222">
        <v>-9.711994130958157</v>
      </c>
      <c r="AS222">
        <v>16.488463702870003</v>
      </c>
      <c r="AT222">
        <v>11.943880502791204</v>
      </c>
      <c r="AU222">
        <v>9.711994130958157</v>
      </c>
      <c r="AV222" t="s">
        <v>1343</v>
      </c>
    </row>
    <row r="223" spans="1:48" x14ac:dyDescent="0.25">
      <c r="A223">
        <v>2.2600000000000021E-9</v>
      </c>
      <c r="B223" t="s">
        <v>496</v>
      </c>
      <c r="C223" s="3">
        <v>10</v>
      </c>
      <c r="D223" s="3">
        <v>0</v>
      </c>
      <c r="E223" s="3">
        <v>13</v>
      </c>
      <c r="F223" s="3">
        <v>23</v>
      </c>
      <c r="G223" s="4">
        <v>15.5</v>
      </c>
      <c r="H223" s="4">
        <v>13.59</v>
      </c>
      <c r="I223" s="5">
        <v>14426.182629809999</v>
      </c>
      <c r="J223" s="4">
        <v>9.9487554904831619</v>
      </c>
      <c r="K223" s="4">
        <v>9.2386131883072728</v>
      </c>
      <c r="L223" s="4" t="s">
        <v>1019</v>
      </c>
      <c r="M223" s="4" t="s">
        <v>1019</v>
      </c>
      <c r="N223" s="4">
        <v>1.2210000000000001</v>
      </c>
      <c r="O223" s="4">
        <v>24.23076923076923</v>
      </c>
      <c r="P223" s="4">
        <v>4.370860927152318</v>
      </c>
      <c r="Q223" s="36" t="str">
        <f t="shared" si="74"/>
        <v xml:space="preserve"> </v>
      </c>
      <c r="R223" t="str">
        <f t="shared" si="75"/>
        <v xml:space="preserve"> </v>
      </c>
      <c r="S223" s="37" t="str">
        <f t="shared" si="76"/>
        <v/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 t="str">
        <f t="shared" si="80"/>
        <v xml:space="preserve"> </v>
      </c>
      <c r="X223" s="37" t="str">
        <f t="shared" si="81"/>
        <v xml:space="preserve"> 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 t="str">
        <f t="shared" si="83"/>
        <v xml:space="preserve"> </v>
      </c>
      <c r="AC223" t="str">
        <f t="shared" si="67"/>
        <v xml:space="preserve"> 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>
        <f t="shared" si="85"/>
        <v>4.3708609294123182</v>
      </c>
      <c r="AH223" t="str">
        <f t="shared" si="86"/>
        <v xml:space="preserve"> </v>
      </c>
      <c r="AI223">
        <f t="shared" si="70"/>
        <v>31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496</v>
      </c>
      <c r="AP223" t="s">
        <v>1026</v>
      </c>
      <c r="AQ223">
        <v>37.07613365440362</v>
      </c>
      <c r="AR223" t="e">
        <v>#VALUE!</v>
      </c>
      <c r="AS223">
        <v>14.054451802796164</v>
      </c>
      <c r="AT223">
        <v>-37.07613365440362</v>
      </c>
      <c r="AU223" t="e">
        <v>#VALUE!</v>
      </c>
      <c r="AV223" t="s">
        <v>1344</v>
      </c>
    </row>
    <row r="224" spans="1:48" x14ac:dyDescent="0.25">
      <c r="A224">
        <v>2.2700000000000023E-9</v>
      </c>
      <c r="B224" t="s">
        <v>368</v>
      </c>
      <c r="C224" s="3">
        <v>7</v>
      </c>
      <c r="D224" s="3">
        <v>0</v>
      </c>
      <c r="E224" s="3">
        <v>10</v>
      </c>
      <c r="F224" s="3">
        <v>17</v>
      </c>
      <c r="G224" s="4">
        <v>17</v>
      </c>
      <c r="H224" s="4">
        <v>14.84</v>
      </c>
      <c r="I224" s="5">
        <v>5353.27337188</v>
      </c>
      <c r="J224" s="4">
        <v>8.253615127919911</v>
      </c>
      <c r="K224" s="4">
        <v>8.0477223427331879</v>
      </c>
      <c r="L224" s="4">
        <v>8.4537729469604876</v>
      </c>
      <c r="M224" s="4">
        <v>8.6861765901381336</v>
      </c>
      <c r="N224" s="4">
        <v>1.7130000000000001</v>
      </c>
      <c r="O224" s="4">
        <v>-9.8076923076923048</v>
      </c>
      <c r="P224" s="4">
        <v>4.2722371967654986</v>
      </c>
      <c r="Q224" s="36" t="str">
        <f t="shared" si="74"/>
        <v xml:space="preserve"> </v>
      </c>
      <c r="R224" t="str">
        <f t="shared" si="75"/>
        <v xml:space="preserve"> </v>
      </c>
      <c r="S224" s="37" t="str">
        <f t="shared" si="76"/>
        <v/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>
        <f t="shared" si="81"/>
        <v>-0.20527181443370235</v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>
        <f t="shared" si="83"/>
        <v>98</v>
      </c>
      <c r="AC224" t="str">
        <f t="shared" si="67"/>
        <v xml:space="preserve"> 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4.2722371990354988</v>
      </c>
      <c r="AH224" t="str">
        <f t="shared" si="86"/>
        <v xml:space="preserve"> </v>
      </c>
      <c r="AI224">
        <f t="shared" si="70"/>
        <v>35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368</v>
      </c>
      <c r="AP224" t="s">
        <v>1028</v>
      </c>
      <c r="AQ224">
        <v>47.797553606174461</v>
      </c>
      <c r="AR224">
        <v>20.527181443370235</v>
      </c>
      <c r="AS224">
        <v>14.555256064690036</v>
      </c>
      <c r="AT224">
        <v>-47.797553606174461</v>
      </c>
      <c r="AU224">
        <v>-20.527181443370235</v>
      </c>
      <c r="AV224" t="s">
        <v>1345</v>
      </c>
    </row>
    <row r="225" spans="1:48" x14ac:dyDescent="0.25">
      <c r="A225">
        <v>2.2800000000000025E-9</v>
      </c>
      <c r="B225" t="s">
        <v>275</v>
      </c>
      <c r="C225" s="3">
        <v>19</v>
      </c>
      <c r="D225" s="3">
        <v>2</v>
      </c>
      <c r="E225" s="3">
        <v>7</v>
      </c>
      <c r="F225" s="3">
        <v>28</v>
      </c>
      <c r="G225" s="4">
        <v>150</v>
      </c>
      <c r="H225" s="4">
        <v>134.54</v>
      </c>
      <c r="I225" s="5">
        <v>46303.353669999997</v>
      </c>
      <c r="J225" s="4">
        <v>13.251255786467052</v>
      </c>
      <c r="K225" s="4">
        <v>11.911465250110668</v>
      </c>
      <c r="L225" s="4">
        <v>8.5596706343718267</v>
      </c>
      <c r="M225" s="4">
        <v>8.1408755556120429</v>
      </c>
      <c r="N225" s="4">
        <v>9.338000000000001</v>
      </c>
      <c r="O225" s="4">
        <v>19.624413145539915</v>
      </c>
      <c r="P225" s="4">
        <v>0.85699420246766767</v>
      </c>
      <c r="Q225" s="36" t="str">
        <f t="shared" si="74"/>
        <v xml:space="preserve"> </v>
      </c>
      <c r="R225" t="str">
        <f t="shared" si="75"/>
        <v xml:space="preserve"> </v>
      </c>
      <c r="S225" s="37" t="str">
        <f t="shared" si="76"/>
        <v/>
      </c>
      <c r="T225" s="37" t="str">
        <f t="shared" si="77"/>
        <v/>
      </c>
      <c r="U225" s="37" t="str">
        <f t="shared" si="78"/>
        <v/>
      </c>
      <c r="V225" s="37" t="str">
        <f t="shared" si="79"/>
        <v/>
      </c>
      <c r="W225" s="37" t="str">
        <f t="shared" si="80"/>
        <v/>
      </c>
      <c r="X225" s="37">
        <f t="shared" si="81"/>
        <v>-0.19531651074857803</v>
      </c>
      <c r="Y225" t="str">
        <f t="shared" si="65"/>
        <v xml:space="preserve"> </v>
      </c>
      <c r="Z225" s="1" t="str">
        <f t="shared" si="82"/>
        <v xml:space="preserve"> </v>
      </c>
      <c r="AA225" t="str">
        <f t="shared" si="66"/>
        <v xml:space="preserve"> </v>
      </c>
      <c r="AB225" s="1">
        <f t="shared" si="83"/>
        <v>103</v>
      </c>
      <c r="AC225" t="str">
        <f t="shared" si="67"/>
        <v xml:space="preserve"> 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 t="str">
        <f t="shared" si="85"/>
        <v xml:space="preserve"> </v>
      </c>
      <c r="AH225" t="str">
        <f t="shared" si="86"/>
        <v xml:space="preserve"> </v>
      </c>
      <c r="AI225" t="str">
        <f t="shared" si="70"/>
        <v xml:space="preserve"> 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275</v>
      </c>
      <c r="AP225" t="s">
        <v>1047</v>
      </c>
      <c r="AQ225">
        <v>16.188487211633252</v>
      </c>
      <c r="AR225">
        <v>19.531651074857802</v>
      </c>
      <c r="AS225">
        <v>11.491006392151037</v>
      </c>
      <c r="AT225">
        <v>-16.188487211633252</v>
      </c>
      <c r="AU225">
        <v>-19.531651074857802</v>
      </c>
      <c r="AV225" t="s">
        <v>1346</v>
      </c>
    </row>
    <row r="226" spans="1:48" x14ac:dyDescent="0.25">
      <c r="A226">
        <v>2.2900000000000026E-9</v>
      </c>
      <c r="B226" t="s">
        <v>351</v>
      </c>
      <c r="C226" s="3">
        <v>8</v>
      </c>
      <c r="D226" s="3">
        <v>0</v>
      </c>
      <c r="E226" s="3">
        <v>13</v>
      </c>
      <c r="F226" s="3">
        <v>21</v>
      </c>
      <c r="G226" s="4">
        <v>29.25</v>
      </c>
      <c r="H226" s="4">
        <v>29.88</v>
      </c>
      <c r="I226" s="5">
        <v>14267.238144839999</v>
      </c>
      <c r="J226" s="4" t="s">
        <v>1019</v>
      </c>
      <c r="K226" s="4" t="s">
        <v>1019</v>
      </c>
      <c r="L226" s="4">
        <v>20.838207799790801</v>
      </c>
      <c r="M226" s="4">
        <v>19.246280357142854</v>
      </c>
      <c r="N226" s="4">
        <v>0.92</v>
      </c>
      <c r="O226" s="4">
        <v>-8.618127786032689</v>
      </c>
      <c r="P226" s="4">
        <v>4.9799196787148601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 xml:space="preserve"> </v>
      </c>
      <c r="V226" s="37" t="str">
        <f t="shared" si="79"/>
        <v xml:space="preserve"> </v>
      </c>
      <c r="W226" s="37">
        <f t="shared" si="80"/>
        <v>0.95897277808194925</v>
      </c>
      <c r="X226" s="37" t="str">
        <f t="shared" si="81"/>
        <v/>
      </c>
      <c r="Y226" t="str">
        <f t="shared" si="65"/>
        <v xml:space="preserve"> </v>
      </c>
      <c r="Z226" s="1" t="str">
        <f t="shared" si="82"/>
        <v xml:space="preserve"> </v>
      </c>
      <c r="AA226">
        <f t="shared" si="66"/>
        <v>17</v>
      </c>
      <c r="AB226" s="1" t="str">
        <f t="shared" si="83"/>
        <v xml:space="preserve"> 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4.9799196810048603</v>
      </c>
      <c r="AH226" t="str">
        <f t="shared" si="86"/>
        <v xml:space="preserve"> </v>
      </c>
      <c r="AI226">
        <f t="shared" si="70"/>
        <v>20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351</v>
      </c>
      <c r="AP226" t="s">
        <v>1034</v>
      </c>
      <c r="AQ226" t="e">
        <v>#VALUE!</v>
      </c>
      <c r="AR226">
        <v>-95.897277808194929</v>
      </c>
      <c r="AS226">
        <v>-2.1084337349397519</v>
      </c>
      <c r="AT226" t="e">
        <v>#VALUE!</v>
      </c>
      <c r="AU226">
        <v>95.897277808194929</v>
      </c>
      <c r="AV226" t="s">
        <v>1347</v>
      </c>
    </row>
    <row r="227" spans="1:48" x14ac:dyDescent="0.25">
      <c r="A227">
        <v>2.3000000000000028E-9</v>
      </c>
      <c r="B227" t="s">
        <v>247</v>
      </c>
      <c r="C227" s="3">
        <v>24</v>
      </c>
      <c r="D227" s="3">
        <v>0</v>
      </c>
      <c r="E227" s="3">
        <v>10</v>
      </c>
      <c r="F227" s="3">
        <v>34</v>
      </c>
      <c r="G227" s="4">
        <v>200</v>
      </c>
      <c r="H227" s="4">
        <v>179.58</v>
      </c>
      <c r="I227" s="5">
        <v>202840.59406331999</v>
      </c>
      <c r="J227" s="4">
        <v>18.324489795918367</v>
      </c>
      <c r="K227" s="4">
        <v>17.455287713841368</v>
      </c>
      <c r="L227" s="4">
        <v>12.782936047790905</v>
      </c>
      <c r="M227" s="4">
        <v>12.218640708595286</v>
      </c>
      <c r="N227" s="4">
        <v>9.8000000000000007</v>
      </c>
      <c r="O227" s="4">
        <v>27.477098385172056</v>
      </c>
      <c r="P227" s="4">
        <v>2.2964695400378656</v>
      </c>
      <c r="Q227" s="36">
        <f t="shared" si="74"/>
        <v>70.58823529641765</v>
      </c>
      <c r="R227" t="str">
        <f t="shared" si="75"/>
        <v xml:space="preserve"> </v>
      </c>
      <c r="S227" s="37" t="str">
        <f t="shared" si="76"/>
        <v/>
      </c>
      <c r="T227" s="37" t="str">
        <f t="shared" si="77"/>
        <v/>
      </c>
      <c r="U227" s="37" t="str">
        <f t="shared" si="78"/>
        <v/>
      </c>
      <c r="V227" s="37" t="str">
        <f t="shared" si="79"/>
        <v/>
      </c>
      <c r="W227" s="37">
        <f t="shared" si="80"/>
        <v>0.20170717089385382</v>
      </c>
      <c r="X227" s="37" t="str">
        <f t="shared" si="81"/>
        <v/>
      </c>
      <c r="Y227" t="str">
        <f t="shared" si="65"/>
        <v xml:space="preserve"> </v>
      </c>
      <c r="Z227" s="1" t="str">
        <f t="shared" si="82"/>
        <v xml:space="preserve"> </v>
      </c>
      <c r="AA227">
        <f t="shared" si="66"/>
        <v>114</v>
      </c>
      <c r="AB227" s="1" t="str">
        <f t="shared" si="83"/>
        <v xml:space="preserve"> </v>
      </c>
      <c r="AC227" t="str">
        <f t="shared" si="67"/>
        <v xml:space="preserve"> </v>
      </c>
      <c r="AD227" s="1" t="str">
        <f t="shared" si="84"/>
        <v xml:space="preserve"> </v>
      </c>
      <c r="AE227">
        <f t="shared" si="68"/>
        <v>97</v>
      </c>
      <c r="AF227" t="str">
        <f t="shared" si="69"/>
        <v xml:space="preserve"> </v>
      </c>
      <c r="AG227">
        <f t="shared" si="85"/>
        <v>2.2964695423378658</v>
      </c>
      <c r="AH227" t="str">
        <f t="shared" si="86"/>
        <v xml:space="preserve"> </v>
      </c>
      <c r="AI227">
        <f t="shared" si="70"/>
        <v>174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247</v>
      </c>
      <c r="AP227" t="s">
        <v>1028</v>
      </c>
      <c r="AQ227">
        <v>-15.89869183865269</v>
      </c>
      <c r="AR227">
        <v>-20.170717089385381</v>
      </c>
      <c r="AS227">
        <v>11.370976723465853</v>
      </c>
      <c r="AT227">
        <v>15.89869183865269</v>
      </c>
      <c r="AU227">
        <v>20.170717089385381</v>
      </c>
      <c r="AV227" t="s">
        <v>1348</v>
      </c>
    </row>
    <row r="228" spans="1:48" x14ac:dyDescent="0.25">
      <c r="A228">
        <v>2.310000000000003E-9</v>
      </c>
      <c r="B228" t="s">
        <v>284</v>
      </c>
      <c r="C228" s="3">
        <v>13</v>
      </c>
      <c r="D228" s="3">
        <v>2</v>
      </c>
      <c r="E228" s="3">
        <v>10</v>
      </c>
      <c r="F228" s="3">
        <v>25</v>
      </c>
      <c r="G228" s="4">
        <v>61.5</v>
      </c>
      <c r="H228" s="4">
        <v>52.81</v>
      </c>
      <c r="I228" s="5">
        <v>15645.12811216</v>
      </c>
      <c r="J228" s="4" t="s">
        <v>1019</v>
      </c>
      <c r="K228" s="4" t="s">
        <v>1019</v>
      </c>
      <c r="L228" s="4">
        <v>8.4984549625676937</v>
      </c>
      <c r="M228" s="4">
        <v>6.3461940340296454</v>
      </c>
      <c r="N228" s="4">
        <v>-0.48099999999999998</v>
      </c>
      <c r="O228" s="4">
        <v>65.445544554455452</v>
      </c>
      <c r="P228" s="4">
        <v>1.9238780533989772</v>
      </c>
      <c r="Q228" s="36" t="str">
        <f t="shared" si="74"/>
        <v xml:space="preserve"> </v>
      </c>
      <c r="R228" t="str">
        <f t="shared" si="75"/>
        <v xml:space="preserve"> </v>
      </c>
      <c r="S228" s="37">
        <f t="shared" si="76"/>
        <v>0.16455217045997153</v>
      </c>
      <c r="T228" s="37" t="str">
        <f t="shared" si="77"/>
        <v/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/>
      </c>
      <c r="X228" s="37">
        <f t="shared" si="81"/>
        <v>-0.20107131633495379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>
        <f t="shared" si="83"/>
        <v>100</v>
      </c>
      <c r="AC228">
        <f t="shared" si="67"/>
        <v>146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>
        <f t="shared" si="87"/>
        <v>65.445544556765455</v>
      </c>
      <c r="AL228" t="str">
        <f t="shared" si="88"/>
        <v xml:space="preserve"> </v>
      </c>
      <c r="AM228">
        <f t="shared" si="72"/>
        <v>13</v>
      </c>
      <c r="AN228" t="str">
        <f t="shared" si="73"/>
        <v xml:space="preserve"> </v>
      </c>
      <c r="AO228" t="s">
        <v>284</v>
      </c>
      <c r="AP228" t="s">
        <v>1079</v>
      </c>
      <c r="AQ228" t="e">
        <v>#VALUE!</v>
      </c>
      <c r="AR228">
        <v>20.107131633495378</v>
      </c>
      <c r="AS228">
        <v>16.455216814997154</v>
      </c>
      <c r="AT228" t="e">
        <v>#VALUE!</v>
      </c>
      <c r="AU228">
        <v>-20.107131633495378</v>
      </c>
      <c r="AV228" t="s">
        <v>1349</v>
      </c>
    </row>
    <row r="229" spans="1:48" x14ac:dyDescent="0.25">
      <c r="A229">
        <v>2.3200000000000032E-9</v>
      </c>
      <c r="B229" t="s">
        <v>979</v>
      </c>
      <c r="C229" s="3">
        <v>5</v>
      </c>
      <c r="D229" s="3">
        <v>3</v>
      </c>
      <c r="E229" s="3">
        <v>10</v>
      </c>
      <c r="F229" s="3">
        <v>18</v>
      </c>
      <c r="G229" s="4">
        <v>67</v>
      </c>
      <c r="H229" s="4">
        <v>55.97</v>
      </c>
      <c r="I229" s="5">
        <v>9698.0703884099985</v>
      </c>
      <c r="J229" s="4">
        <v>8.7289457267623209</v>
      </c>
      <c r="K229" s="4">
        <v>8.5372178157413057</v>
      </c>
      <c r="L229" s="4">
        <v>5.6927089297659021</v>
      </c>
      <c r="M229" s="4">
        <v>5.5220773115910173</v>
      </c>
      <c r="N229" s="4">
        <v>6.1130000000000004</v>
      </c>
      <c r="O229" s="4">
        <v>181.71428571428575</v>
      </c>
      <c r="P229" s="4">
        <v>2.4155797748793999</v>
      </c>
      <c r="Q229" s="36" t="str">
        <f t="shared" si="74"/>
        <v xml:space="preserve"> </v>
      </c>
      <c r="R229" t="str">
        <f t="shared" si="75"/>
        <v xml:space="preserve"> </v>
      </c>
      <c r="S229" s="37">
        <f t="shared" si="76"/>
        <v>0.19706986117295691</v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>
        <f t="shared" si="81"/>
        <v>-0.46483584701236225</v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>
        <f t="shared" si="83"/>
        <v>20</v>
      </c>
      <c r="AC229">
        <f t="shared" si="67"/>
        <v>105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2.4155797771994001</v>
      </c>
      <c r="AH229" t="str">
        <f t="shared" si="86"/>
        <v xml:space="preserve"> </v>
      </c>
      <c r="AI229">
        <f t="shared" si="70"/>
        <v>163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979</v>
      </c>
      <c r="AP229" t="s">
        <v>1079</v>
      </c>
      <c r="AQ229">
        <v>44.791183703914491</v>
      </c>
      <c r="AR229">
        <v>46.483584701236225</v>
      </c>
      <c r="AS229">
        <v>19.706985885295691</v>
      </c>
      <c r="AT229">
        <v>-44.791183703914491</v>
      </c>
      <c r="AU229">
        <v>-46.483584701236225</v>
      </c>
      <c r="AV229" t="s">
        <v>1350</v>
      </c>
    </row>
    <row r="230" spans="1:48" x14ac:dyDescent="0.25">
      <c r="A230">
        <v>2.3300000000000033E-9</v>
      </c>
      <c r="B230" t="s">
        <v>554</v>
      </c>
      <c r="C230" s="3">
        <v>12</v>
      </c>
      <c r="D230" s="3">
        <v>0</v>
      </c>
      <c r="E230" s="3">
        <v>9</v>
      </c>
      <c r="F230" s="3">
        <v>21</v>
      </c>
      <c r="G230" s="4">
        <v>56</v>
      </c>
      <c r="H230" s="4">
        <v>46.68</v>
      </c>
      <c r="I230" s="5">
        <v>16745.741350920001</v>
      </c>
      <c r="J230" s="4">
        <v>9.407496977025394</v>
      </c>
      <c r="K230" s="4">
        <v>8.674967478163909</v>
      </c>
      <c r="L230" s="4" t="s">
        <v>1019</v>
      </c>
      <c r="M230" s="4" t="s">
        <v>1019</v>
      </c>
      <c r="N230" s="4">
        <v>4.181</v>
      </c>
      <c r="O230" s="4">
        <v>-25.67901234567902</v>
      </c>
      <c r="P230" s="4">
        <v>2.6670951156812341</v>
      </c>
      <c r="Q230" s="36" t="str">
        <f t="shared" si="74"/>
        <v xml:space="preserve"> </v>
      </c>
      <c r="R230" t="str">
        <f t="shared" si="75"/>
        <v xml:space="preserve"> </v>
      </c>
      <c r="S230" s="37">
        <f t="shared" si="76"/>
        <v>0.19965724311834612</v>
      </c>
      <c r="T230" s="37" t="str">
        <f t="shared" si="77"/>
        <v/>
      </c>
      <c r="U230" s="37" t="str">
        <f t="shared" si="78"/>
        <v/>
      </c>
      <c r="V230" s="37" t="str">
        <f t="shared" si="79"/>
        <v/>
      </c>
      <c r="W230" s="37" t="str">
        <f t="shared" si="80"/>
        <v xml:space="preserve"> </v>
      </c>
      <c r="X230" s="37" t="str">
        <f t="shared" si="81"/>
        <v xml:space="preserve"> </v>
      </c>
      <c r="Y230" t="str">
        <f t="shared" si="65"/>
        <v xml:space="preserve"> </v>
      </c>
      <c r="Z230" s="1" t="str">
        <f t="shared" si="82"/>
        <v xml:space="preserve"> </v>
      </c>
      <c r="AA230" t="str">
        <f t="shared" si="66"/>
        <v xml:space="preserve"> </v>
      </c>
      <c r="AB230" s="1" t="str">
        <f t="shared" si="83"/>
        <v xml:space="preserve"> </v>
      </c>
      <c r="AC230">
        <f t="shared" si="67"/>
        <v>100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2.6670951180112343</v>
      </c>
      <c r="AH230" t="str">
        <f t="shared" si="86"/>
        <v xml:space="preserve"> </v>
      </c>
      <c r="AI230">
        <f t="shared" si="70"/>
        <v>146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554</v>
      </c>
      <c r="AP230" t="s">
        <v>1026</v>
      </c>
      <c r="AQ230">
        <v>40.499484282712082</v>
      </c>
      <c r="AR230" t="e">
        <v>#VALUE!</v>
      </c>
      <c r="AS230">
        <v>19.965724078834612</v>
      </c>
      <c r="AT230">
        <v>-40.499484282712082</v>
      </c>
      <c r="AU230" t="e">
        <v>#VALUE!</v>
      </c>
      <c r="AV230" t="s">
        <v>1351</v>
      </c>
    </row>
    <row r="231" spans="1:48" x14ac:dyDescent="0.25">
      <c r="A231">
        <v>2.3400000000000035E-9</v>
      </c>
      <c r="B231" t="s">
        <v>980</v>
      </c>
      <c r="C231" s="3">
        <v>8</v>
      </c>
      <c r="D231" s="3">
        <v>2</v>
      </c>
      <c r="E231" s="3">
        <v>5</v>
      </c>
      <c r="F231" s="3">
        <v>15</v>
      </c>
      <c r="G231" s="4">
        <v>248</v>
      </c>
      <c r="H231" s="4">
        <v>200.29</v>
      </c>
      <c r="I231" s="5">
        <v>8603.3151446800002</v>
      </c>
      <c r="J231" s="4">
        <v>12.758137460984775</v>
      </c>
      <c r="K231" s="4">
        <v>12.555005328151443</v>
      </c>
      <c r="L231" s="4">
        <v>9.2441760828625235</v>
      </c>
      <c r="M231" s="4">
        <v>9.3638338886085748</v>
      </c>
      <c r="N231" s="4">
        <v>18.699000000000002</v>
      </c>
      <c r="O231" s="4">
        <v>44.469453376205806</v>
      </c>
      <c r="P231" s="4">
        <v>1.6406210994058616</v>
      </c>
      <c r="Q231" s="36" t="str">
        <f t="shared" si="74"/>
        <v xml:space="preserve"> </v>
      </c>
      <c r="R231" t="str">
        <f t="shared" si="75"/>
        <v xml:space="preserve"> </v>
      </c>
      <c r="S231" s="37">
        <f t="shared" si="76"/>
        <v>0.23820460566517856</v>
      </c>
      <c r="T231" s="37" t="str">
        <f t="shared" si="77"/>
        <v/>
      </c>
      <c r="U231" s="37" t="str">
        <f t="shared" si="78"/>
        <v/>
      </c>
      <c r="V231" s="37" t="str">
        <f t="shared" si="79"/>
        <v/>
      </c>
      <c r="W231" s="37" t="str">
        <f t="shared" si="80"/>
        <v/>
      </c>
      <c r="X231" s="37">
        <f t="shared" si="81"/>
        <v>-0.13096704495356315</v>
      </c>
      <c r="Y231" t="str">
        <f t="shared" si="65"/>
        <v xml:space="preserve"> </v>
      </c>
      <c r="Z231" s="1" t="str">
        <f t="shared" si="82"/>
        <v xml:space="preserve"> </v>
      </c>
      <c r="AA231" t="str">
        <f t="shared" si="66"/>
        <v xml:space="preserve"> </v>
      </c>
      <c r="AB231" s="1">
        <f t="shared" si="83"/>
        <v>124</v>
      </c>
      <c r="AC231">
        <f t="shared" si="67"/>
        <v>61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 t="str">
        <f t="shared" si="85"/>
        <v xml:space="preserve"> </v>
      </c>
      <c r="AH231" t="str">
        <f t="shared" si="86"/>
        <v xml:space="preserve"> </v>
      </c>
      <c r="AI231" t="str">
        <f t="shared" si="70"/>
        <v xml:space="preserve"> 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980</v>
      </c>
      <c r="AP231" t="s">
        <v>1024</v>
      </c>
      <c r="AQ231">
        <v>19.30736088732997</v>
      </c>
      <c r="AR231">
        <v>13.096704495356315</v>
      </c>
      <c r="AS231">
        <v>23.820460332517857</v>
      </c>
      <c r="AT231">
        <v>-19.30736088732997</v>
      </c>
      <c r="AU231">
        <v>-13.096704495356315</v>
      </c>
      <c r="AV231" t="s">
        <v>1352</v>
      </c>
    </row>
    <row r="232" spans="1:48" x14ac:dyDescent="0.25">
      <c r="A232">
        <v>2.3500000000000037E-9</v>
      </c>
      <c r="B232" t="s">
        <v>307</v>
      </c>
      <c r="C232" s="3">
        <v>19</v>
      </c>
      <c r="D232" s="3">
        <v>0</v>
      </c>
      <c r="E232" s="3">
        <v>6</v>
      </c>
      <c r="F232" s="3">
        <v>25</v>
      </c>
      <c r="G232" s="4">
        <v>82</v>
      </c>
      <c r="H232" s="4">
        <v>73.08</v>
      </c>
      <c r="I232" s="5">
        <v>21673.335234599999</v>
      </c>
      <c r="J232" s="4">
        <v>23.082754264055591</v>
      </c>
      <c r="K232" s="4">
        <v>19.555793417179554</v>
      </c>
      <c r="L232" s="4">
        <v>12.728027827787779</v>
      </c>
      <c r="M232" s="4">
        <v>11.85989932955405</v>
      </c>
      <c r="N232" s="4">
        <v>2.7080000000000002</v>
      </c>
      <c r="O232" s="4">
        <v>28.333333333333339</v>
      </c>
      <c r="P232" s="4">
        <v>0.91133004926108385</v>
      </c>
      <c r="Q232" s="36">
        <f t="shared" si="74"/>
        <v>76.000000002350006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/>
      </c>
      <c r="V232" s="37" t="str">
        <f t="shared" si="79"/>
        <v/>
      </c>
      <c r="W232" s="37">
        <f t="shared" si="80"/>
        <v>0.19654532063722385</v>
      </c>
      <c r="X232" s="37" t="str">
        <f t="shared" si="81"/>
        <v/>
      </c>
      <c r="Y232" t="str">
        <f t="shared" si="65"/>
        <v xml:space="preserve"> </v>
      </c>
      <c r="Z232" s="1" t="str">
        <f t="shared" si="82"/>
        <v xml:space="preserve"> </v>
      </c>
      <c r="AA232">
        <f t="shared" si="66"/>
        <v>116</v>
      </c>
      <c r="AB232" s="1" t="str">
        <f t="shared" si="83"/>
        <v xml:space="preserve"> </v>
      </c>
      <c r="AC232" t="str">
        <f t="shared" si="67"/>
        <v xml:space="preserve"> </v>
      </c>
      <c r="AD232" s="1" t="str">
        <f t="shared" si="84"/>
        <v xml:space="preserve"> </v>
      </c>
      <c r="AE232">
        <f t="shared" si="68"/>
        <v>66</v>
      </c>
      <c r="AF232" t="str">
        <f t="shared" si="69"/>
        <v xml:space="preserve"> </v>
      </c>
      <c r="AG232" t="str">
        <f t="shared" si="85"/>
        <v xml:space="preserve"> </v>
      </c>
      <c r="AH232" t="str">
        <f t="shared" si="86"/>
        <v xml:space="preserve"> </v>
      </c>
      <c r="AI232" t="str">
        <f t="shared" si="70"/>
        <v xml:space="preserve"> 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307</v>
      </c>
      <c r="AP232" t="s">
        <v>1028</v>
      </c>
      <c r="AQ232">
        <v>-45.993752242587306</v>
      </c>
      <c r="AR232">
        <v>-19.654532063722385</v>
      </c>
      <c r="AS232">
        <v>12.205801860974287</v>
      </c>
      <c r="AT232">
        <v>45.993752242587306</v>
      </c>
      <c r="AU232">
        <v>19.654532063722385</v>
      </c>
      <c r="AV232" t="s">
        <v>1353</v>
      </c>
    </row>
    <row r="233" spans="1:48" x14ac:dyDescent="0.25">
      <c r="A233">
        <v>2.3600000000000038E-9</v>
      </c>
      <c r="B233" t="s">
        <v>349</v>
      </c>
      <c r="C233" s="3">
        <v>6</v>
      </c>
      <c r="D233" s="3">
        <v>1</v>
      </c>
      <c r="E233" s="3">
        <v>15</v>
      </c>
      <c r="F233" s="3">
        <v>22</v>
      </c>
      <c r="G233" s="4">
        <v>42</v>
      </c>
      <c r="H233" s="4">
        <v>37.43</v>
      </c>
      <c r="I233" s="5">
        <v>6094.8298325000005</v>
      </c>
      <c r="J233" s="4">
        <v>10.240766073871407</v>
      </c>
      <c r="K233" s="4">
        <v>9.4139839034205224</v>
      </c>
      <c r="L233" s="4">
        <v>11.822107291114962</v>
      </c>
      <c r="M233" s="4">
        <v>11.572998701452013</v>
      </c>
      <c r="N233" s="4">
        <v>3.8250000000000002</v>
      </c>
      <c r="O233" s="4">
        <v>-38.645666114757823</v>
      </c>
      <c r="P233" s="4">
        <v>4.0796152818594713</v>
      </c>
      <c r="Q233" s="36" t="str">
        <f t="shared" si="74"/>
        <v xml:space="preserve"> </v>
      </c>
      <c r="R233" t="str">
        <f t="shared" si="75"/>
        <v xml:space="preserve"> </v>
      </c>
      <c r="S233" s="37" t="str">
        <f t="shared" si="76"/>
        <v/>
      </c>
      <c r="T233" s="37" t="str">
        <f t="shared" si="77"/>
        <v/>
      </c>
      <c r="U233" s="37" t="str">
        <f t="shared" si="78"/>
        <v/>
      </c>
      <c r="V233" s="37" t="str">
        <f t="shared" si="79"/>
        <v/>
      </c>
      <c r="W233" s="37">
        <f t="shared" si="80"/>
        <v>0.11138091074659728</v>
      </c>
      <c r="X233" s="37" t="str">
        <f t="shared" si="81"/>
        <v/>
      </c>
      <c r="Y233" t="str">
        <f t="shared" si="65"/>
        <v xml:space="preserve"> </v>
      </c>
      <c r="Z233" s="1" t="str">
        <f t="shared" si="82"/>
        <v xml:space="preserve"> </v>
      </c>
      <c r="AA233">
        <f t="shared" si="66"/>
        <v>142</v>
      </c>
      <c r="AB233" s="1" t="str">
        <f t="shared" si="83"/>
        <v xml:space="preserve"> </v>
      </c>
      <c r="AC233" t="str">
        <f t="shared" si="67"/>
        <v xml:space="preserve"> 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>
        <f t="shared" si="85"/>
        <v>4.0796152842194715</v>
      </c>
      <c r="AH233" t="str">
        <f t="shared" si="86"/>
        <v xml:space="preserve"> </v>
      </c>
      <c r="AI233">
        <f t="shared" si="70"/>
        <v>40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349</v>
      </c>
      <c r="AP233" t="s">
        <v>1028</v>
      </c>
      <c r="AQ233">
        <v>35.229225773493468</v>
      </c>
      <c r="AR233">
        <v>-11.138091074659728</v>
      </c>
      <c r="AS233">
        <v>12.209457654288002</v>
      </c>
      <c r="AT233">
        <v>-35.229225773493468</v>
      </c>
      <c r="AU233">
        <v>11.138091074659728</v>
      </c>
      <c r="AV233" t="s">
        <v>1354</v>
      </c>
    </row>
    <row r="234" spans="1:48" x14ac:dyDescent="0.25">
      <c r="A234">
        <v>2.370000000000004E-9</v>
      </c>
      <c r="B234" t="s">
        <v>526</v>
      </c>
      <c r="C234" s="3">
        <v>9</v>
      </c>
      <c r="D234" s="3">
        <v>1</v>
      </c>
      <c r="E234" s="3">
        <v>11</v>
      </c>
      <c r="F234" s="3">
        <v>21</v>
      </c>
      <c r="G234" s="4">
        <v>45.5</v>
      </c>
      <c r="H234" s="4">
        <v>44.12</v>
      </c>
      <c r="I234" s="5">
        <v>12842.59788732</v>
      </c>
      <c r="J234" s="4">
        <v>18.345114345114343</v>
      </c>
      <c r="K234" s="4">
        <v>16.839694656488547</v>
      </c>
      <c r="L234" s="4">
        <v>14.157806392694065</v>
      </c>
      <c r="M234" s="4">
        <v>13.382743865119384</v>
      </c>
      <c r="N234" s="4">
        <v>2.4050000000000002</v>
      </c>
      <c r="O234" s="4">
        <v>3.6363636363636389</v>
      </c>
      <c r="P234" s="4">
        <v>0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>
        <f t="shared" si="80"/>
        <v>0.33095694155236854</v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>
        <f t="shared" ref="AA234:AA297" si="90">IF(ISERROR((RANK(W234,W$7:W$391,0)))=TRUE," ",((RANK(W234,W$7:W$391,0))))</f>
        <v>87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526</v>
      </c>
      <c r="AP234" t="s">
        <v>1047</v>
      </c>
      <c r="AQ234">
        <v>-16.029137941010639</v>
      </c>
      <c r="AR234">
        <v>-33.095694155236856</v>
      </c>
      <c r="AS234">
        <v>3.1278331822302885</v>
      </c>
      <c r="AT234">
        <v>16.029137941010639</v>
      </c>
      <c r="AU234">
        <v>33.095694155236856</v>
      </c>
      <c r="AV234" t="s">
        <v>1355</v>
      </c>
    </row>
    <row r="235" spans="1:48" x14ac:dyDescent="0.25">
      <c r="A235">
        <v>2.3800000000000042E-9</v>
      </c>
      <c r="B235" t="s">
        <v>273</v>
      </c>
      <c r="C235" s="3">
        <v>19</v>
      </c>
      <c r="D235" s="3">
        <v>0</v>
      </c>
      <c r="E235" s="3">
        <v>7</v>
      </c>
      <c r="F235" s="3">
        <v>26</v>
      </c>
      <c r="G235" s="4">
        <v>160.92596435546875</v>
      </c>
      <c r="H235" s="4">
        <v>141.85</v>
      </c>
      <c r="I235" s="5">
        <v>105009.89578055</v>
      </c>
      <c r="J235" s="4">
        <v>17.971620423159763</v>
      </c>
      <c r="K235" s="4">
        <v>16.431136337310317</v>
      </c>
      <c r="L235" s="4">
        <v>12.668047485731551</v>
      </c>
      <c r="M235" s="4">
        <v>11.867924418134953</v>
      </c>
      <c r="N235" s="4">
        <v>7.992</v>
      </c>
      <c r="O235" s="4">
        <v>2.270270270270272</v>
      </c>
      <c r="P235" s="4">
        <v>2.3405005287275293</v>
      </c>
      <c r="Q235" s="36">
        <f t="shared" si="74"/>
        <v>73.076923079303086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/>
      </c>
      <c r="V235" s="37" t="str">
        <f t="shared" si="79"/>
        <v/>
      </c>
      <c r="W235" s="37">
        <f t="shared" si="80"/>
        <v>0.19090664679170377</v>
      </c>
      <c r="X235" s="37" t="str">
        <f t="shared" si="81"/>
        <v/>
      </c>
      <c r="Y235" t="str">
        <f t="shared" si="89"/>
        <v xml:space="preserve"> </v>
      </c>
      <c r="Z235" s="1" t="str">
        <f t="shared" si="82"/>
        <v xml:space="preserve"> </v>
      </c>
      <c r="AA235">
        <f t="shared" si="90"/>
        <v>119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>
        <f t="shared" si="92"/>
        <v>83</v>
      </c>
      <c r="AF235" t="str">
        <f t="shared" si="93"/>
        <v xml:space="preserve"> </v>
      </c>
      <c r="AG235">
        <f t="shared" si="85"/>
        <v>2.3405005311075295</v>
      </c>
      <c r="AH235" t="str">
        <f t="shared" si="86"/>
        <v xml:space="preserve"> </v>
      </c>
      <c r="AI235">
        <f t="shared" si="94"/>
        <v>170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273</v>
      </c>
      <c r="AP235" t="s">
        <v>1024</v>
      </c>
      <c r="AQ235">
        <v>-13.666864423640156</v>
      </c>
      <c r="AR235">
        <v>-19.090664679170377</v>
      </c>
      <c r="AS235">
        <v>13.447983331313896</v>
      </c>
      <c r="AT235">
        <v>13.666864423640156</v>
      </c>
      <c r="AU235">
        <v>19.090664679170377</v>
      </c>
      <c r="AV235" t="s">
        <v>1356</v>
      </c>
    </row>
    <row r="236" spans="1:48" x14ac:dyDescent="0.25">
      <c r="A236">
        <v>2.3900000000000044E-9</v>
      </c>
      <c r="B236" t="s">
        <v>352</v>
      </c>
      <c r="C236" s="3">
        <v>14</v>
      </c>
      <c r="D236" s="3">
        <v>4</v>
      </c>
      <c r="E236" s="3">
        <v>10</v>
      </c>
      <c r="F236" s="3">
        <v>28</v>
      </c>
      <c r="G236" s="4">
        <v>63.5</v>
      </c>
      <c r="H236" s="4">
        <v>54.14</v>
      </c>
      <c r="I236" s="5">
        <v>5903.3423326800003</v>
      </c>
      <c r="J236" s="4">
        <v>38.126760563380287</v>
      </c>
      <c r="K236" s="4">
        <v>25.830152671755723</v>
      </c>
      <c r="L236" s="4">
        <v>7.4854954447492164</v>
      </c>
      <c r="M236" s="4">
        <v>6.7792614953300045</v>
      </c>
      <c r="N236" s="4">
        <v>1.42</v>
      </c>
      <c r="O236" s="4">
        <v>1565</v>
      </c>
      <c r="P236" s="4">
        <v>5.2530476542297739</v>
      </c>
      <c r="Q236" s="36" t="str">
        <f t="shared" si="74"/>
        <v xml:space="preserve"> </v>
      </c>
      <c r="R236" t="str">
        <f t="shared" si="75"/>
        <v xml:space="preserve"> </v>
      </c>
      <c r="S236" s="37">
        <f t="shared" si="76"/>
        <v>0.17288511506085327</v>
      </c>
      <c r="T236" s="37" t="str">
        <f t="shared" si="77"/>
        <v/>
      </c>
      <c r="U236" s="37">
        <f t="shared" si="78"/>
        <v>1.4114404944172412</v>
      </c>
      <c r="V236" s="37" t="str">
        <f t="shared" si="79"/>
        <v/>
      </c>
      <c r="W236" s="37" t="str">
        <f t="shared" si="80"/>
        <v/>
      </c>
      <c r="X236" s="37">
        <f t="shared" si="81"/>
        <v>-0.29629832144838464</v>
      </c>
      <c r="Y236">
        <f t="shared" si="89"/>
        <v>5</v>
      </c>
      <c r="Z236" s="1" t="str">
        <f t="shared" si="82"/>
        <v xml:space="preserve"> </v>
      </c>
      <c r="AA236" t="str">
        <f t="shared" si="90"/>
        <v xml:space="preserve"> </v>
      </c>
      <c r="AB236" s="1">
        <f t="shared" si="83"/>
        <v>64</v>
      </c>
      <c r="AC236">
        <f t="shared" si="91"/>
        <v>131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>
        <f t="shared" si="85"/>
        <v>5.2530476566197741</v>
      </c>
      <c r="AH236" t="str">
        <f t="shared" si="86"/>
        <v xml:space="preserve"> </v>
      </c>
      <c r="AI236">
        <f t="shared" si="94"/>
        <v>18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352</v>
      </c>
      <c r="AP236" t="s">
        <v>1079</v>
      </c>
      <c r="AQ236">
        <v>-141.14404944172412</v>
      </c>
      <c r="AR236">
        <v>29.629832144838463</v>
      </c>
      <c r="AS236">
        <v>17.288511267085326</v>
      </c>
      <c r="AT236">
        <v>141.14404944172412</v>
      </c>
      <c r="AU236">
        <v>-29.629832144838463</v>
      </c>
      <c r="AV236" t="s">
        <v>1357</v>
      </c>
    </row>
    <row r="237" spans="1:48" x14ac:dyDescent="0.25">
      <c r="A237">
        <v>2.4000000000000045E-9</v>
      </c>
      <c r="B237" t="s">
        <v>278</v>
      </c>
      <c r="C237" s="3">
        <v>7</v>
      </c>
      <c r="D237" s="3">
        <v>2</v>
      </c>
      <c r="E237" s="3">
        <v>15</v>
      </c>
      <c r="F237" s="3">
        <v>24</v>
      </c>
      <c r="G237" s="4">
        <v>17</v>
      </c>
      <c r="H237" s="4">
        <v>14.68</v>
      </c>
      <c r="I237" s="5">
        <v>20532.599279000002</v>
      </c>
      <c r="J237" s="4">
        <v>9.2970234325522476</v>
      </c>
      <c r="K237" s="4">
        <v>8.5398487492728332</v>
      </c>
      <c r="L237" s="4">
        <v>5.2279915461206095</v>
      </c>
      <c r="M237" s="4">
        <v>5.1249721915285456</v>
      </c>
      <c r="N237" s="4">
        <v>1.579</v>
      </c>
      <c r="O237" s="4">
        <v>3.2352941176470611</v>
      </c>
      <c r="P237" s="4">
        <v>3.1811989100817439</v>
      </c>
      <c r="Q237" s="36" t="str">
        <f t="shared" si="74"/>
        <v xml:space="preserve"> </v>
      </c>
      <c r="R237" t="str">
        <f t="shared" si="75"/>
        <v xml:space="preserve"> </v>
      </c>
      <c r="S237" s="37">
        <f t="shared" si="76"/>
        <v>0.1580381495389647</v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>
        <f t="shared" si="81"/>
        <v>-0.50852332305681047</v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>
        <f t="shared" si="83"/>
        <v>11</v>
      </c>
      <c r="AC237">
        <f t="shared" si="91"/>
        <v>155</v>
      </c>
      <c r="AD237" s="1" t="str">
        <f t="shared" si="84"/>
        <v xml:space="preserve"> </v>
      </c>
      <c r="AE237" t="str">
        <f t="shared" si="92"/>
        <v xml:space="preserve"> </v>
      </c>
      <c r="AF237" t="str">
        <f t="shared" si="93"/>
        <v xml:space="preserve"> </v>
      </c>
      <c r="AG237">
        <f t="shared" si="85"/>
        <v>3.1811989124817441</v>
      </c>
      <c r="AH237" t="str">
        <f t="shared" si="86"/>
        <v xml:space="preserve"> </v>
      </c>
      <c r="AI237">
        <f t="shared" si="94"/>
        <v>93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278</v>
      </c>
      <c r="AP237" t="s">
        <v>1097</v>
      </c>
      <c r="AQ237">
        <v>41.198207108275767</v>
      </c>
      <c r="AR237">
        <v>50.852332305681045</v>
      </c>
      <c r="AS237">
        <v>15.803814713896468</v>
      </c>
      <c r="AT237">
        <v>-41.198207108275767</v>
      </c>
      <c r="AU237">
        <v>-50.852332305681045</v>
      </c>
      <c r="AV237" t="s">
        <v>1358</v>
      </c>
    </row>
    <row r="238" spans="1:48" x14ac:dyDescent="0.25">
      <c r="A238">
        <v>2.4100000000000047E-9</v>
      </c>
      <c r="B238" t="s">
        <v>246</v>
      </c>
      <c r="C238" s="3">
        <v>10</v>
      </c>
      <c r="D238" s="3">
        <v>0</v>
      </c>
      <c r="E238" s="3">
        <v>6</v>
      </c>
      <c r="F238" s="3">
        <v>16</v>
      </c>
      <c r="G238" s="4">
        <v>26</v>
      </c>
      <c r="H238" s="4">
        <v>21.75</v>
      </c>
      <c r="I238" s="5">
        <v>33788.505527250003</v>
      </c>
      <c r="J238" s="4">
        <v>9.9043715846994527</v>
      </c>
      <c r="K238" s="4">
        <v>9.464751958224543</v>
      </c>
      <c r="L238" s="4">
        <v>7.2504267359164576</v>
      </c>
      <c r="M238" s="4">
        <v>7.0875732241136573</v>
      </c>
      <c r="N238" s="4">
        <v>2.1960000000000002</v>
      </c>
      <c r="O238" s="4">
        <v>8.1250000000000071</v>
      </c>
      <c r="P238" s="4">
        <v>2.9195402298850577</v>
      </c>
      <c r="Q238" s="36" t="str">
        <f t="shared" si="74"/>
        <v xml:space="preserve"> </v>
      </c>
      <c r="R238" t="str">
        <f t="shared" si="75"/>
        <v xml:space="preserve"> </v>
      </c>
      <c r="S238" s="37">
        <f t="shared" si="76"/>
        <v>0.19540230126057481</v>
      </c>
      <c r="T238" s="37" t="str">
        <f t="shared" si="77"/>
        <v/>
      </c>
      <c r="U238" s="37" t="str">
        <f t="shared" si="78"/>
        <v/>
      </c>
      <c r="V238" s="37" t="str">
        <f t="shared" si="79"/>
        <v/>
      </c>
      <c r="W238" s="37" t="str">
        <f t="shared" si="80"/>
        <v/>
      </c>
      <c r="X238" s="37">
        <f t="shared" si="81"/>
        <v>-0.3183968246405291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60</v>
      </c>
      <c r="AC238">
        <f t="shared" si="91"/>
        <v>107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2.9195402322950579</v>
      </c>
      <c r="AH238" t="str">
        <f t="shared" si="86"/>
        <v xml:space="preserve"> </v>
      </c>
      <c r="AI238">
        <f t="shared" si="94"/>
        <v>128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246</v>
      </c>
      <c r="AP238" t="s">
        <v>1097</v>
      </c>
      <c r="AQ238">
        <v>37.356852881858885</v>
      </c>
      <c r="AR238">
        <v>31.83968246405291</v>
      </c>
      <c r="AS238">
        <v>19.540229885057482</v>
      </c>
      <c r="AT238">
        <v>-37.356852881858885</v>
      </c>
      <c r="AU238">
        <v>-31.83968246405291</v>
      </c>
      <c r="AV238" t="s">
        <v>1359</v>
      </c>
    </row>
    <row r="239" spans="1:48" x14ac:dyDescent="0.25">
      <c r="A239">
        <v>2.4200000000000049E-9</v>
      </c>
      <c r="B239" t="s">
        <v>299</v>
      </c>
      <c r="C239" s="3">
        <v>3</v>
      </c>
      <c r="D239" s="3">
        <v>1</v>
      </c>
      <c r="E239" s="3">
        <v>6</v>
      </c>
      <c r="F239" s="3">
        <v>10</v>
      </c>
      <c r="G239" s="4">
        <v>27</v>
      </c>
      <c r="H239" s="4">
        <v>25.63</v>
      </c>
      <c r="I239" s="5">
        <v>5267.6778984499997</v>
      </c>
      <c r="J239" s="4">
        <v>13.116683725690891</v>
      </c>
      <c r="K239" s="4">
        <v>12.417635658914728</v>
      </c>
      <c r="L239" s="4">
        <v>7.8816676116329409</v>
      </c>
      <c r="M239" s="4">
        <v>7.7332058322335007</v>
      </c>
      <c r="N239" s="4">
        <v>1.954</v>
      </c>
      <c r="O239" s="4">
        <v>54.039845904382219</v>
      </c>
      <c r="P239" s="4">
        <v>3.9133827545844717</v>
      </c>
      <c r="Q239" s="36" t="str">
        <f t="shared" si="74"/>
        <v xml:space="preserve"> </v>
      </c>
      <c r="R239" t="str">
        <f t="shared" si="75"/>
        <v xml:space="preserve"> </v>
      </c>
      <c r="S239" s="37" t="str">
        <f t="shared" si="76"/>
        <v/>
      </c>
      <c r="T239" s="37" t="str">
        <f t="shared" si="77"/>
        <v/>
      </c>
      <c r="U239" s="37" t="str">
        <f t="shared" si="78"/>
        <v/>
      </c>
      <c r="V239" s="37" t="str">
        <f t="shared" si="79"/>
        <v/>
      </c>
      <c r="W239" s="37" t="str">
        <f t="shared" si="80"/>
        <v/>
      </c>
      <c r="X239" s="37">
        <f t="shared" si="81"/>
        <v>-0.25905469196664266</v>
      </c>
      <c r="Y239" t="str">
        <f t="shared" si="89"/>
        <v xml:space="preserve"> </v>
      </c>
      <c r="Z239" s="1" t="str">
        <f t="shared" si="82"/>
        <v xml:space="preserve"> </v>
      </c>
      <c r="AA239" t="str">
        <f t="shared" si="90"/>
        <v xml:space="preserve"> </v>
      </c>
      <c r="AB239" s="1">
        <f t="shared" si="83"/>
        <v>72</v>
      </c>
      <c r="AC239" t="str">
        <f t="shared" si="91"/>
        <v xml:space="preserve"> 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3.9133827570044719</v>
      </c>
      <c r="AH239" t="str">
        <f t="shared" si="86"/>
        <v xml:space="preserve"> </v>
      </c>
      <c r="AI239">
        <f t="shared" si="94"/>
        <v>50</v>
      </c>
      <c r="AJ239" t="str">
        <f t="shared" si="95"/>
        <v xml:space="preserve"> </v>
      </c>
      <c r="AK239">
        <f t="shared" si="87"/>
        <v>54.039845906802221</v>
      </c>
      <c r="AL239" t="str">
        <f t="shared" si="88"/>
        <v xml:space="preserve"> </v>
      </c>
      <c r="AM239">
        <f t="shared" si="96"/>
        <v>21</v>
      </c>
      <c r="AN239" t="str">
        <f t="shared" si="97"/>
        <v xml:space="preserve"> </v>
      </c>
      <c r="AO239" t="s">
        <v>299</v>
      </c>
      <c r="AP239" t="s">
        <v>1028</v>
      </c>
      <c r="AQ239">
        <v>17.039628278898491</v>
      </c>
      <c r="AR239">
        <v>25.905469196664267</v>
      </c>
      <c r="AS239">
        <v>5.3452984783456836</v>
      </c>
      <c r="AT239">
        <v>-17.039628278898491</v>
      </c>
      <c r="AU239">
        <v>-25.905469196664267</v>
      </c>
      <c r="AV239" t="s">
        <v>1360</v>
      </c>
    </row>
    <row r="240" spans="1:48" x14ac:dyDescent="0.25">
      <c r="A240">
        <v>2.4300000000000051E-9</v>
      </c>
      <c r="B240" t="s">
        <v>356</v>
      </c>
      <c r="C240" s="3">
        <v>1</v>
      </c>
      <c r="D240" s="3">
        <v>3</v>
      </c>
      <c r="E240" s="3">
        <v>9</v>
      </c>
      <c r="F240" s="3">
        <v>13</v>
      </c>
      <c r="G240" s="4">
        <v>39.5</v>
      </c>
      <c r="H240" s="4">
        <v>43.84</v>
      </c>
      <c r="I240" s="5">
        <v>23436.674830400003</v>
      </c>
      <c r="J240" s="4">
        <v>23.930131004366814</v>
      </c>
      <c r="K240" s="4">
        <v>22.459016393442624</v>
      </c>
      <c r="L240" s="4">
        <v>16.633586527621198</v>
      </c>
      <c r="M240" s="4">
        <v>15.541876990352817</v>
      </c>
      <c r="N240" s="4">
        <v>1.8320000000000001</v>
      </c>
      <c r="O240" s="4">
        <v>4.6628066474416578E-2</v>
      </c>
      <c r="P240" s="4">
        <v>1.8841240875912408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/>
      </c>
      <c r="V240" s="37" t="str">
        <f t="shared" si="79"/>
        <v/>
      </c>
      <c r="W240" s="37">
        <f t="shared" si="80"/>
        <v>0.56370180787849256</v>
      </c>
      <c r="X240" s="37" t="str">
        <f t="shared" si="81"/>
        <v/>
      </c>
      <c r="Y240" t="str">
        <f t="shared" si="89"/>
        <v xml:space="preserve"> </v>
      </c>
      <c r="Z240" s="1" t="str">
        <f t="shared" si="82"/>
        <v xml:space="preserve"> </v>
      </c>
      <c r="AA240">
        <f t="shared" si="90"/>
        <v>53</v>
      </c>
      <c r="AB240" s="1" t="str">
        <f t="shared" si="83"/>
        <v xml:space="preserve"> 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 t="str">
        <f t="shared" si="85"/>
        <v xml:space="preserve"> </v>
      </c>
      <c r="AH240" t="str">
        <f t="shared" si="86"/>
        <v xml:space="preserve"> </v>
      </c>
      <c r="AI240" t="str">
        <f t="shared" si="94"/>
        <v xml:space="preserve"> 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356</v>
      </c>
      <c r="AP240" t="s">
        <v>1020</v>
      </c>
      <c r="AQ240">
        <v>-51.353238743458277</v>
      </c>
      <c r="AR240">
        <v>-56.370180787849257</v>
      </c>
      <c r="AS240">
        <v>-9.8996350364963561</v>
      </c>
      <c r="AT240">
        <v>51.353238743458277</v>
      </c>
      <c r="AU240">
        <v>56.370180787849257</v>
      </c>
      <c r="AV240" t="s">
        <v>1361</v>
      </c>
    </row>
    <row r="241" spans="1:48" x14ac:dyDescent="0.25">
      <c r="A241">
        <v>2.4400000000000052E-9</v>
      </c>
      <c r="B241" t="s">
        <v>350</v>
      </c>
      <c r="C241" s="3">
        <v>12</v>
      </c>
      <c r="D241" s="3">
        <v>0</v>
      </c>
      <c r="E241" s="3">
        <v>1</v>
      </c>
      <c r="F241" s="3">
        <v>13</v>
      </c>
      <c r="G241" s="4">
        <v>177</v>
      </c>
      <c r="H241" s="4">
        <v>142.78</v>
      </c>
      <c r="I241" s="5">
        <v>16799.338313120003</v>
      </c>
      <c r="J241" s="4">
        <v>18.055134041476986</v>
      </c>
      <c r="K241" s="4">
        <v>15.79599513220489</v>
      </c>
      <c r="L241" s="4">
        <v>13.42720235756385</v>
      </c>
      <c r="M241" s="4">
        <v>12.248111111111111</v>
      </c>
      <c r="N241" s="4">
        <v>7.9080000000000004</v>
      </c>
      <c r="O241" s="4">
        <v>14.311377245508988</v>
      </c>
      <c r="P241" s="4">
        <v>1.8882196386048467</v>
      </c>
      <c r="Q241" s="36">
        <f t="shared" si="74"/>
        <v>92.30769231013231</v>
      </c>
      <c r="R241" t="str">
        <f t="shared" si="75"/>
        <v xml:space="preserve"> </v>
      </c>
      <c r="S241" s="37">
        <f t="shared" si="76"/>
        <v>0.2396694239276034</v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>
        <f t="shared" si="80"/>
        <v>0.26227380766062902</v>
      </c>
      <c r="X241" s="37" t="str">
        <f t="shared" si="81"/>
        <v/>
      </c>
      <c r="Y241" t="str">
        <f t="shared" si="89"/>
        <v xml:space="preserve"> </v>
      </c>
      <c r="Z241" s="1" t="str">
        <f t="shared" si="82"/>
        <v xml:space="preserve"> </v>
      </c>
      <c r="AA241">
        <f t="shared" si="90"/>
        <v>96</v>
      </c>
      <c r="AB241" s="1" t="str">
        <f t="shared" si="83"/>
        <v xml:space="preserve"> </v>
      </c>
      <c r="AC241">
        <f t="shared" si="91"/>
        <v>60</v>
      </c>
      <c r="AD241" s="1" t="str">
        <f t="shared" si="84"/>
        <v xml:space="preserve"> </v>
      </c>
      <c r="AE241">
        <f t="shared" si="92"/>
        <v>12</v>
      </c>
      <c r="AF241" t="str">
        <f t="shared" si="93"/>
        <v xml:space="preserve"> </v>
      </c>
      <c r="AG241" t="str">
        <f t="shared" si="85"/>
        <v xml:space="preserve"> </v>
      </c>
      <c r="AH241" t="str">
        <f t="shared" si="86"/>
        <v xml:space="preserve"> </v>
      </c>
      <c r="AI241" t="str">
        <f t="shared" si="94"/>
        <v xml:space="preserve"> 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350</v>
      </c>
      <c r="AP241" t="s">
        <v>1024</v>
      </c>
      <c r="AQ241">
        <v>-14.195071168901595</v>
      </c>
      <c r="AR241">
        <v>-26.2273807660629</v>
      </c>
      <c r="AS241">
        <v>23.966942148760339</v>
      </c>
      <c r="AT241">
        <v>14.195071168901595</v>
      </c>
      <c r="AU241">
        <v>26.2273807660629</v>
      </c>
      <c r="AV241" t="s">
        <v>1362</v>
      </c>
    </row>
    <row r="242" spans="1:48" x14ac:dyDescent="0.25">
      <c r="A242">
        <v>2.4500000000000054E-9</v>
      </c>
      <c r="B242" t="s">
        <v>587</v>
      </c>
      <c r="C242" s="3">
        <v>6</v>
      </c>
      <c r="D242" s="3">
        <v>3</v>
      </c>
      <c r="E242" s="3">
        <v>12</v>
      </c>
      <c r="F242" s="3">
        <v>21</v>
      </c>
      <c r="G242" s="4">
        <v>83</v>
      </c>
      <c r="H242" s="4">
        <v>79.3</v>
      </c>
      <c r="I242" s="5">
        <v>12088.308024</v>
      </c>
      <c r="J242" s="4">
        <v>17.649677275762294</v>
      </c>
      <c r="K242" s="4">
        <v>16.48991474318985</v>
      </c>
      <c r="L242" s="4">
        <v>12.779494923421097</v>
      </c>
      <c r="M242" s="4">
        <v>12.28335192777033</v>
      </c>
      <c r="N242" s="4">
        <v>4.1379999999999999</v>
      </c>
      <c r="O242" s="4">
        <v>14.123711340206189</v>
      </c>
      <c r="P242" s="4" t="s">
        <v>145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>
        <f t="shared" si="80"/>
        <v>0.20138367527315482</v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>
        <f t="shared" si="90"/>
        <v>115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587</v>
      </c>
      <c r="AP242" t="s">
        <v>1047</v>
      </c>
      <c r="AQ242">
        <v>-11.630639129220421</v>
      </c>
      <c r="AR242">
        <v>-20.138367527315481</v>
      </c>
      <c r="AS242">
        <v>4.6658259773013855</v>
      </c>
      <c r="AT242">
        <v>11.630639129220421</v>
      </c>
      <c r="AU242">
        <v>20.138367527315481</v>
      </c>
      <c r="AV242" t="s">
        <v>1363</v>
      </c>
    </row>
    <row r="243" spans="1:48" x14ac:dyDescent="0.25">
      <c r="A243">
        <v>2.4600000000000056E-9</v>
      </c>
      <c r="B243" t="s">
        <v>384</v>
      </c>
      <c r="C243" s="3">
        <v>8</v>
      </c>
      <c r="D243" s="3">
        <v>4</v>
      </c>
      <c r="E243" s="3">
        <v>9</v>
      </c>
      <c r="F243" s="3">
        <v>21</v>
      </c>
      <c r="G243" s="4">
        <v>22</v>
      </c>
      <c r="H243" s="4">
        <v>17.52</v>
      </c>
      <c r="I243" s="5">
        <v>13000.934088960001</v>
      </c>
      <c r="J243" s="4">
        <v>22.233502538071065</v>
      </c>
      <c r="K243" s="4">
        <v>23.422459893048128</v>
      </c>
      <c r="L243" s="4">
        <v>10.640030911491333</v>
      </c>
      <c r="M243" s="4">
        <v>10.713336002669337</v>
      </c>
      <c r="N243" s="4">
        <v>1.06</v>
      </c>
      <c r="O243" s="4">
        <v>-9.9620554376487238</v>
      </c>
      <c r="P243" s="4">
        <v>4.8858447488584469</v>
      </c>
      <c r="Q243" s="36" t="str">
        <f t="shared" si="74"/>
        <v xml:space="preserve"> </v>
      </c>
      <c r="R243" t="str">
        <f t="shared" si="75"/>
        <v xml:space="preserve"> </v>
      </c>
      <c r="S243" s="37">
        <f t="shared" si="76"/>
        <v>0.25570776501707759</v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>
        <f t="shared" si="91"/>
        <v>49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>
        <f t="shared" si="85"/>
        <v>4.8858447513184471</v>
      </c>
      <c r="AH243" t="str">
        <f t="shared" si="86"/>
        <v xml:space="preserve"> </v>
      </c>
      <c r="AI243">
        <f t="shared" si="94"/>
        <v>21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384</v>
      </c>
      <c r="AP243" t="s">
        <v>1034</v>
      </c>
      <c r="AQ243">
        <v>-40.622406836547768</v>
      </c>
      <c r="AR243">
        <v>-2.5544969233126658E-2</v>
      </c>
      <c r="AS243">
        <v>25.570776255707763</v>
      </c>
      <c r="AT243">
        <v>40.622406836547768</v>
      </c>
      <c r="AU243">
        <v>2.5544969233126658E-2</v>
      </c>
      <c r="AV243" t="s">
        <v>1364</v>
      </c>
    </row>
    <row r="244" spans="1:48" x14ac:dyDescent="0.25">
      <c r="A244">
        <v>2.4700000000000057E-9</v>
      </c>
      <c r="B244" t="s">
        <v>354</v>
      </c>
      <c r="C244" s="3">
        <v>3</v>
      </c>
      <c r="D244" s="3">
        <v>3</v>
      </c>
      <c r="E244" s="3">
        <v>12</v>
      </c>
      <c r="F244" s="3">
        <v>18</v>
      </c>
      <c r="G244" s="4">
        <v>104</v>
      </c>
      <c r="H244" s="4">
        <v>108.14</v>
      </c>
      <c r="I244" s="5">
        <v>22688.614194319998</v>
      </c>
      <c r="J244" s="4">
        <v>19.160170092133239</v>
      </c>
      <c r="K244" s="4">
        <v>18.168682795698924</v>
      </c>
      <c r="L244" s="4">
        <v>13.651630339059379</v>
      </c>
      <c r="M244" s="4">
        <v>13.332706619859579</v>
      </c>
      <c r="N244" s="4">
        <v>5.3630000000000004</v>
      </c>
      <c r="O244" s="4">
        <v>22.718446601941746</v>
      </c>
      <c r="P244" s="4">
        <v>2.7214721657111154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>
        <f t="shared" si="80"/>
        <v>0.2833719899330045</v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>
        <f t="shared" si="90"/>
        <v>93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>
        <f t="shared" si="85"/>
        <v>2.7214721681811156</v>
      </c>
      <c r="AH244" t="str">
        <f t="shared" si="86"/>
        <v xml:space="preserve"> </v>
      </c>
      <c r="AI244">
        <f t="shared" si="94"/>
        <v>145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354</v>
      </c>
      <c r="AP244" t="s">
        <v>1020</v>
      </c>
      <c r="AQ244">
        <v>-21.18420069621525</v>
      </c>
      <c r="AR244">
        <v>-28.337198993300451</v>
      </c>
      <c r="AS244">
        <v>-3.8283706306639576</v>
      </c>
      <c r="AT244">
        <v>21.18420069621525</v>
      </c>
      <c r="AU244">
        <v>28.337198993300451</v>
      </c>
      <c r="AV244" t="s">
        <v>1365</v>
      </c>
    </row>
    <row r="245" spans="1:48" x14ac:dyDescent="0.25">
      <c r="A245">
        <v>2.4800000000000059E-9</v>
      </c>
      <c r="B245" t="s">
        <v>360</v>
      </c>
      <c r="C245" s="3">
        <v>18</v>
      </c>
      <c r="D245" s="3">
        <v>1</v>
      </c>
      <c r="E245" s="3">
        <v>4</v>
      </c>
      <c r="F245" s="3">
        <v>23</v>
      </c>
      <c r="G245" s="4">
        <v>372</v>
      </c>
      <c r="H245" s="4">
        <v>295.56</v>
      </c>
      <c r="I245" s="5">
        <v>40546.954252800002</v>
      </c>
      <c r="J245" s="4">
        <v>16.92492698848995</v>
      </c>
      <c r="K245" s="4">
        <v>15.050412465627863</v>
      </c>
      <c r="L245" s="4">
        <v>8.700762080559393</v>
      </c>
      <c r="M245" s="4">
        <v>7.5369326911781984</v>
      </c>
      <c r="N245" s="4">
        <v>14.43</v>
      </c>
      <c r="O245" s="4">
        <v>22.524271844660191</v>
      </c>
      <c r="P245" s="4">
        <v>0.66382460414129107</v>
      </c>
      <c r="Q245" s="36">
        <f t="shared" si="74"/>
        <v>78.260869567697384</v>
      </c>
      <c r="R245" t="str">
        <f t="shared" si="75"/>
        <v xml:space="preserve"> </v>
      </c>
      <c r="S245" s="37">
        <f t="shared" si="76"/>
        <v>0.2586276922891757</v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>
        <f t="shared" si="81"/>
        <v>-0.18205268763302052</v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>
        <f t="shared" si="83"/>
        <v>107</v>
      </c>
      <c r="AC245">
        <f t="shared" si="91"/>
        <v>46</v>
      </c>
      <c r="AD245" s="1" t="str">
        <f t="shared" si="84"/>
        <v xml:space="preserve"> </v>
      </c>
      <c r="AE245">
        <f t="shared" si="92"/>
        <v>53</v>
      </c>
      <c r="AF245" t="str">
        <f t="shared" si="93"/>
        <v xml:space="preserve"> </v>
      </c>
      <c r="AG245" t="str">
        <f t="shared" si="85"/>
        <v xml:space="preserve"> </v>
      </c>
      <c r="AH245" t="str">
        <f t="shared" si="86"/>
        <v xml:space="preserve"> </v>
      </c>
      <c r="AI245" t="str">
        <f t="shared" si="94"/>
        <v xml:space="preserve"> 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360</v>
      </c>
      <c r="AP245" t="s">
        <v>1047</v>
      </c>
      <c r="AQ245">
        <v>-7.0467401426706155</v>
      </c>
      <c r="AR245">
        <v>18.205268763302051</v>
      </c>
      <c r="AS245">
        <v>25.862768980917572</v>
      </c>
      <c r="AT245">
        <v>7.0467401426706155</v>
      </c>
      <c r="AU245">
        <v>-18.205268763302051</v>
      </c>
      <c r="AV245" t="s">
        <v>1366</v>
      </c>
    </row>
    <row r="246" spans="1:48" x14ac:dyDescent="0.25">
      <c r="A246">
        <v>2.4900000000000061E-9</v>
      </c>
      <c r="B246" t="s">
        <v>248</v>
      </c>
      <c r="C246" s="3">
        <v>7</v>
      </c>
      <c r="D246" s="3">
        <v>3</v>
      </c>
      <c r="E246" s="3">
        <v>12</v>
      </c>
      <c r="F246" s="3">
        <v>22</v>
      </c>
      <c r="G246" s="4">
        <v>145</v>
      </c>
      <c r="H246" s="4">
        <v>123.82</v>
      </c>
      <c r="I246" s="5">
        <v>112526.84546813999</v>
      </c>
      <c r="J246" s="4">
        <v>8.9698638075920023</v>
      </c>
      <c r="K246" s="4">
        <v>8.6903425042111166</v>
      </c>
      <c r="L246" s="4">
        <v>7.2424078511330858</v>
      </c>
      <c r="M246" s="4">
        <v>7.2309595321515561</v>
      </c>
      <c r="N246" s="4">
        <v>13.780000000000001</v>
      </c>
      <c r="O246" s="4">
        <v>-7.0463320463320338</v>
      </c>
      <c r="P246" s="4">
        <v>5.2568244225488625</v>
      </c>
      <c r="Q246" s="36" t="str">
        <f t="shared" si="74"/>
        <v xml:space="preserve"> </v>
      </c>
      <c r="R246" t="str">
        <f t="shared" si="75"/>
        <v xml:space="preserve"> </v>
      </c>
      <c r="S246" s="37">
        <f t="shared" si="76"/>
        <v>0.17105475939518502</v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 t="str">
        <f t="shared" si="80"/>
        <v/>
      </c>
      <c r="X246" s="37">
        <f t="shared" si="81"/>
        <v>-0.31915066955618254</v>
      </c>
      <c r="Y246" t="str">
        <f t="shared" si="89"/>
        <v xml:space="preserve"> </v>
      </c>
      <c r="Z246" s="1" t="str">
        <f t="shared" si="82"/>
        <v xml:space="preserve"> </v>
      </c>
      <c r="AA246" t="str">
        <f t="shared" si="90"/>
        <v xml:space="preserve"> </v>
      </c>
      <c r="AB246" s="1">
        <f t="shared" si="83"/>
        <v>59</v>
      </c>
      <c r="AC246">
        <f t="shared" si="91"/>
        <v>136</v>
      </c>
      <c r="AD246" s="1" t="str">
        <f t="shared" si="84"/>
        <v xml:space="preserve"> </v>
      </c>
      <c r="AE246" t="str">
        <f t="shared" si="92"/>
        <v xml:space="preserve"> </v>
      </c>
      <c r="AF246" t="str">
        <f t="shared" si="93"/>
        <v xml:space="preserve"> </v>
      </c>
      <c r="AG246">
        <f t="shared" si="85"/>
        <v>5.2568244250388627</v>
      </c>
      <c r="AH246" t="str">
        <f t="shared" si="86"/>
        <v xml:space="preserve"> </v>
      </c>
      <c r="AI246">
        <f t="shared" si="94"/>
        <v>17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248</v>
      </c>
      <c r="AP246" t="s">
        <v>1097</v>
      </c>
      <c r="AQ246">
        <v>43.267425568249607</v>
      </c>
      <c r="AR246">
        <v>31.915066955618254</v>
      </c>
      <c r="AS246">
        <v>17.105475690518503</v>
      </c>
      <c r="AT246">
        <v>-43.267425568249607</v>
      </c>
      <c r="AU246">
        <v>-31.915066955618254</v>
      </c>
      <c r="AV246" t="s">
        <v>1367</v>
      </c>
    </row>
    <row r="247" spans="1:48" x14ac:dyDescent="0.25">
      <c r="A247">
        <v>2.5000000000000063E-9</v>
      </c>
      <c r="B247" t="s">
        <v>629</v>
      </c>
      <c r="C247" s="3">
        <v>15</v>
      </c>
      <c r="D247" s="3">
        <v>0</v>
      </c>
      <c r="E247" s="3">
        <v>4</v>
      </c>
      <c r="F247" s="3">
        <v>19</v>
      </c>
      <c r="G247" s="4">
        <v>86</v>
      </c>
      <c r="H247" s="4">
        <v>75.63</v>
      </c>
      <c r="I247" s="5">
        <v>43077.634592279996</v>
      </c>
      <c r="J247" s="4">
        <v>19.537587186773443</v>
      </c>
      <c r="K247" s="4">
        <v>17.547563805104406</v>
      </c>
      <c r="L247" s="4">
        <v>14.621113761705905</v>
      </c>
      <c r="M247" s="4">
        <v>13.543779235145813</v>
      </c>
      <c r="N247" s="4">
        <v>3.5489999999999999</v>
      </c>
      <c r="O247" s="4">
        <v>25.89041095890412</v>
      </c>
      <c r="P247" s="4">
        <v>1.4161047203490678</v>
      </c>
      <c r="Q247" s="36">
        <f t="shared" si="74"/>
        <v>78.947368423552632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 t="str">
        <f t="shared" si="79"/>
        <v/>
      </c>
      <c r="W247" s="37">
        <f t="shared" si="80"/>
        <v>0.37451186395735925</v>
      </c>
      <c r="X247" s="37" t="str">
        <f t="shared" si="81"/>
        <v/>
      </c>
      <c r="Y247" t="str">
        <f t="shared" si="89"/>
        <v xml:space="preserve"> </v>
      </c>
      <c r="Z247" s="1" t="str">
        <f t="shared" si="82"/>
        <v xml:space="preserve"> </v>
      </c>
      <c r="AA247">
        <f t="shared" si="90"/>
        <v>77</v>
      </c>
      <c r="AB247" s="1" t="str">
        <f t="shared" si="83"/>
        <v xml:space="preserve"> </v>
      </c>
      <c r="AC247" t="str">
        <f t="shared" si="91"/>
        <v xml:space="preserve"> </v>
      </c>
      <c r="AD247" s="1" t="str">
        <f t="shared" si="84"/>
        <v xml:space="preserve"> </v>
      </c>
      <c r="AE247">
        <f t="shared" si="92"/>
        <v>51</v>
      </c>
      <c r="AF247" t="str">
        <f t="shared" si="93"/>
        <v xml:space="preserve"> </v>
      </c>
      <c r="AG247" t="str">
        <f t="shared" si="85"/>
        <v xml:space="preserve"> </v>
      </c>
      <c r="AH247" t="str">
        <f t="shared" si="86"/>
        <v xml:space="preserve"> </v>
      </c>
      <c r="AI247" t="str">
        <f t="shared" si="94"/>
        <v xml:space="preserve"> 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629</v>
      </c>
      <c r="AP247" t="s">
        <v>1026</v>
      </c>
      <c r="AQ247">
        <v>-23.571287487362259</v>
      </c>
      <c r="AR247">
        <v>-37.451186395735924</v>
      </c>
      <c r="AS247">
        <v>13.71149014941162</v>
      </c>
      <c r="AT247">
        <v>23.571287487362259</v>
      </c>
      <c r="AU247">
        <v>37.451186395735924</v>
      </c>
      <c r="AV247" t="s">
        <v>1368</v>
      </c>
    </row>
    <row r="248" spans="1:48" x14ac:dyDescent="0.25">
      <c r="A248">
        <v>2.5100000000000064E-9</v>
      </c>
      <c r="B248" t="s">
        <v>505</v>
      </c>
      <c r="C248" s="3">
        <v>6</v>
      </c>
      <c r="D248" s="3">
        <v>1</v>
      </c>
      <c r="E248" s="3">
        <v>1</v>
      </c>
      <c r="F248" s="3">
        <v>8</v>
      </c>
      <c r="G248" s="4">
        <v>250</v>
      </c>
      <c r="H248" s="4">
        <v>200.87</v>
      </c>
      <c r="I248" s="5">
        <v>17321.75307463</v>
      </c>
      <c r="J248" s="4" t="s">
        <v>1019</v>
      </c>
      <c r="K248" s="4">
        <v>36.870411160058737</v>
      </c>
      <c r="L248" s="4">
        <v>27.744128834355827</v>
      </c>
      <c r="M248" s="4">
        <v>25.622056657223794</v>
      </c>
      <c r="N248" s="4">
        <v>4.1950000000000003</v>
      </c>
      <c r="O248" s="4">
        <v>16.397965286396875</v>
      </c>
      <c r="P248" s="4" t="s">
        <v>145</v>
      </c>
      <c r="Q248" s="36">
        <f t="shared" si="74"/>
        <v>75.000000002510006</v>
      </c>
      <c r="R248" t="str">
        <f t="shared" si="75"/>
        <v xml:space="preserve"> </v>
      </c>
      <c r="S248" s="37">
        <f t="shared" si="76"/>
        <v>0.24458605318954388</v>
      </c>
      <c r="T248" s="37" t="str">
        <f t="shared" si="77"/>
        <v/>
      </c>
      <c r="U248" s="37" t="str">
        <f t="shared" si="78"/>
        <v xml:space="preserve"> </v>
      </c>
      <c r="V248" s="37" t="str">
        <f t="shared" si="79"/>
        <v xml:space="preserve"> </v>
      </c>
      <c r="W248" s="37">
        <f t="shared" si="80"/>
        <v>1.6081894211001764</v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>
        <f t="shared" si="90"/>
        <v>5</v>
      </c>
      <c r="AB248" s="1" t="str">
        <f t="shared" si="83"/>
        <v xml:space="preserve"> </v>
      </c>
      <c r="AC248">
        <f t="shared" si="91"/>
        <v>55</v>
      </c>
      <c r="AD248" s="1" t="str">
        <f t="shared" si="84"/>
        <v xml:space="preserve"> </v>
      </c>
      <c r="AE248">
        <f t="shared" si="92"/>
        <v>69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505</v>
      </c>
      <c r="AP248" t="s">
        <v>1047</v>
      </c>
      <c r="AQ248" t="e">
        <v>#VALUE!</v>
      </c>
      <c r="AR248">
        <v>-160.81894211001764</v>
      </c>
      <c r="AS248">
        <v>24.458605067954387</v>
      </c>
      <c r="AT248" t="e">
        <v>#VALUE!</v>
      </c>
      <c r="AU248">
        <v>160.81894211001764</v>
      </c>
      <c r="AV248" t="s">
        <v>1369</v>
      </c>
    </row>
    <row r="249" spans="1:48" x14ac:dyDescent="0.25">
      <c r="A249">
        <v>2.5200000000000066E-9</v>
      </c>
      <c r="B249" t="s">
        <v>366</v>
      </c>
      <c r="C249" s="3">
        <v>5</v>
      </c>
      <c r="D249" s="3">
        <v>2</v>
      </c>
      <c r="E249" s="3">
        <v>9</v>
      </c>
      <c r="F249" s="3">
        <v>16</v>
      </c>
      <c r="G249" s="4">
        <v>139</v>
      </c>
      <c r="H249" s="4">
        <v>138.06</v>
      </c>
      <c r="I249" s="5">
        <v>14719.850065440001</v>
      </c>
      <c r="J249" s="4">
        <v>20.949924127465859</v>
      </c>
      <c r="K249" s="4">
        <v>18.742872658159108</v>
      </c>
      <c r="L249" s="4">
        <v>11.566129012023001</v>
      </c>
      <c r="M249" s="4">
        <v>10.655263812832622</v>
      </c>
      <c r="N249" s="4">
        <v>6.2789999999999999</v>
      </c>
      <c r="O249" s="4">
        <v>-9.4285714285714217</v>
      </c>
      <c r="P249" s="4">
        <v>2.0599739243807038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/>
      </c>
      <c r="V249" s="37" t="str">
        <f t="shared" si="79"/>
        <v/>
      </c>
      <c r="W249" s="37" t="str">
        <f t="shared" si="80"/>
        <v/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>
        <f t="shared" si="85"/>
        <v>2.059973926900704</v>
      </c>
      <c r="AH249" t="str">
        <f t="shared" si="86"/>
        <v xml:space="preserve"> </v>
      </c>
      <c r="AI249">
        <f t="shared" si="94"/>
        <v>194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366</v>
      </c>
      <c r="AP249" t="s">
        <v>1022</v>
      </c>
      <c r="AQ249">
        <v>-32.504032992675924</v>
      </c>
      <c r="AR249">
        <v>-8.7316726084495357</v>
      </c>
      <c r="AS249">
        <v>0.68086339272779295</v>
      </c>
      <c r="AT249">
        <v>32.504032992675924</v>
      </c>
      <c r="AU249">
        <v>8.7316726084495357</v>
      </c>
      <c r="AV249" t="s">
        <v>1370</v>
      </c>
    </row>
    <row r="250" spans="1:48" x14ac:dyDescent="0.25">
      <c r="A250">
        <v>2.5300000000000068E-9</v>
      </c>
      <c r="B250" t="s">
        <v>691</v>
      </c>
      <c r="C250" s="3">
        <v>14</v>
      </c>
      <c r="D250" s="3">
        <v>1</v>
      </c>
      <c r="E250" s="3">
        <v>4</v>
      </c>
      <c r="F250" s="3">
        <v>19</v>
      </c>
      <c r="G250" s="4">
        <v>362.5</v>
      </c>
      <c r="H250" s="4">
        <v>312.75</v>
      </c>
      <c r="I250" s="5">
        <v>46569.066723000004</v>
      </c>
      <c r="J250" s="4" t="s">
        <v>1019</v>
      </c>
      <c r="K250" s="4" t="s">
        <v>1019</v>
      </c>
      <c r="L250" s="4">
        <v>35.391309459391074</v>
      </c>
      <c r="M250" s="4">
        <v>30.125520830226744</v>
      </c>
      <c r="N250" s="4">
        <v>5.7549999999999999</v>
      </c>
      <c r="O250" s="4">
        <v>-5.7638888888888866</v>
      </c>
      <c r="P250" s="4">
        <v>0</v>
      </c>
      <c r="Q250" s="36">
        <f t="shared" si="74"/>
        <v>73.684210528845796</v>
      </c>
      <c r="R250" t="str">
        <f t="shared" si="75"/>
        <v xml:space="preserve"> </v>
      </c>
      <c r="S250" s="37">
        <f t="shared" si="76"/>
        <v>0.15907274433655472</v>
      </c>
      <c r="T250" s="37" t="str">
        <f t="shared" si="77"/>
        <v/>
      </c>
      <c r="U250" s="37" t="str">
        <f t="shared" si="78"/>
        <v xml:space="preserve"> </v>
      </c>
      <c r="V250" s="37" t="str">
        <f t="shared" si="79"/>
        <v xml:space="preserve"> </v>
      </c>
      <c r="W250" s="37">
        <f t="shared" si="80"/>
        <v>2.3270909128911428</v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>
        <f t="shared" si="90"/>
        <v>3</v>
      </c>
      <c r="AB250" s="1" t="str">
        <f t="shared" si="83"/>
        <v xml:space="preserve"> </v>
      </c>
      <c r="AC250">
        <f t="shared" si="91"/>
        <v>153</v>
      </c>
      <c r="AD250" s="1" t="str">
        <f t="shared" si="84"/>
        <v xml:space="preserve"> </v>
      </c>
      <c r="AE250">
        <f t="shared" si="92"/>
        <v>81</v>
      </c>
      <c r="AF250" t="str">
        <f t="shared" si="93"/>
        <v xml:space="preserve"> </v>
      </c>
      <c r="AG250" t="str">
        <f t="shared" si="85"/>
        <v xml:space="preserve"> </v>
      </c>
      <c r="AH250" t="str">
        <f t="shared" si="86"/>
        <v xml:space="preserve"> </v>
      </c>
      <c r="AI250" t="str">
        <f t="shared" si="94"/>
        <v xml:space="preserve"> 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691</v>
      </c>
      <c r="AP250" t="s">
        <v>1047</v>
      </c>
      <c r="AQ250" t="e">
        <v>#VALUE!</v>
      </c>
      <c r="AR250">
        <v>-232.70909128911427</v>
      </c>
      <c r="AS250">
        <v>15.907274180655474</v>
      </c>
      <c r="AT250" t="e">
        <v>#VALUE!</v>
      </c>
      <c r="AU250">
        <v>232.70909128911427</v>
      </c>
      <c r="AV250" t="s">
        <v>1371</v>
      </c>
    </row>
    <row r="251" spans="1:48" x14ac:dyDescent="0.25">
      <c r="A251">
        <v>2.5400000000000069E-9</v>
      </c>
      <c r="B251" t="s">
        <v>534</v>
      </c>
      <c r="C251" s="3">
        <v>14</v>
      </c>
      <c r="D251" s="3">
        <v>0</v>
      </c>
      <c r="E251" s="3">
        <v>8</v>
      </c>
      <c r="F251" s="3">
        <v>22</v>
      </c>
      <c r="G251" s="4">
        <v>84</v>
      </c>
      <c r="H251" s="4">
        <v>78.42</v>
      </c>
      <c r="I251" s="5">
        <v>16688.414966159999</v>
      </c>
      <c r="J251" s="4">
        <v>38.630541871921181</v>
      </c>
      <c r="K251" s="4">
        <v>25.855588526211672</v>
      </c>
      <c r="L251" s="4">
        <v>38.748598525135598</v>
      </c>
      <c r="M251" s="4">
        <v>29.976476888288669</v>
      </c>
      <c r="N251" s="4">
        <v>1.073</v>
      </c>
      <c r="O251" s="4">
        <v>2285</v>
      </c>
      <c r="P251" s="4" t="s">
        <v>145</v>
      </c>
      <c r="Q251" s="36" t="str">
        <f t="shared" si="74"/>
        <v xml:space="preserve"> 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>
        <f t="shared" si="78"/>
        <v>1.4433036432868267</v>
      </c>
      <c r="V251" s="37" t="str">
        <f t="shared" si="79"/>
        <v/>
      </c>
      <c r="W251" s="37">
        <f t="shared" si="80"/>
        <v>2.6427052858321654</v>
      </c>
      <c r="X251" s="37" t="str">
        <f t="shared" si="81"/>
        <v/>
      </c>
      <c r="Y251">
        <f t="shared" si="89"/>
        <v>2</v>
      </c>
      <c r="Z251" s="1" t="str">
        <f t="shared" si="82"/>
        <v xml:space="preserve"> </v>
      </c>
      <c r="AA251">
        <f t="shared" si="90"/>
        <v>1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534</v>
      </c>
      <c r="AP251" t="s">
        <v>1047</v>
      </c>
      <c r="AQ251">
        <v>-144.33036432868266</v>
      </c>
      <c r="AR251">
        <v>-264.27052858321656</v>
      </c>
      <c r="AS251">
        <v>7.1155317521040429</v>
      </c>
      <c r="AT251">
        <v>144.33036432868266</v>
      </c>
      <c r="AU251">
        <v>264.27052858321656</v>
      </c>
      <c r="AV251" t="s">
        <v>1372</v>
      </c>
    </row>
    <row r="252" spans="1:48" x14ac:dyDescent="0.25">
      <c r="A252">
        <v>2.5500000000000071E-9</v>
      </c>
      <c r="B252" t="s">
        <v>659</v>
      </c>
      <c r="C252" s="3">
        <v>12</v>
      </c>
      <c r="D252" s="3">
        <v>1</v>
      </c>
      <c r="E252" s="3">
        <v>6</v>
      </c>
      <c r="F252" s="3">
        <v>19</v>
      </c>
      <c r="G252" s="4">
        <v>59.5</v>
      </c>
      <c r="H252" s="4">
        <v>51.61</v>
      </c>
      <c r="I252" s="5">
        <v>20507.743922900001</v>
      </c>
      <c r="J252" s="4">
        <v>20.22335423197492</v>
      </c>
      <c r="K252" s="4">
        <v>17.982578397212542</v>
      </c>
      <c r="L252" s="4">
        <v>14.781162605723511</v>
      </c>
      <c r="M252" s="4">
        <v>13.652438277261421</v>
      </c>
      <c r="N252" s="4">
        <v>2.552</v>
      </c>
      <c r="O252" s="4">
        <v>6.7924528301886848</v>
      </c>
      <c r="P252" s="4" t="s">
        <v>145</v>
      </c>
      <c r="Q252" s="36" t="str">
        <f t="shared" si="74"/>
        <v xml:space="preserve"> </v>
      </c>
      <c r="R252" t="str">
        <f t="shared" si="75"/>
        <v xml:space="preserve"> </v>
      </c>
      <c r="S252" s="37">
        <f t="shared" si="76"/>
        <v>0.15287735190090102</v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>
        <f t="shared" si="80"/>
        <v>0.38955784735508314</v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>
        <f t="shared" si="90"/>
        <v>72</v>
      </c>
      <c r="AB252" s="1" t="str">
        <f t="shared" si="83"/>
        <v xml:space="preserve"> </v>
      </c>
      <c r="AC252">
        <f t="shared" si="91"/>
        <v>162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659</v>
      </c>
      <c r="AP252" t="s">
        <v>1024</v>
      </c>
      <c r="AQ252">
        <v>-27.908625352158502</v>
      </c>
      <c r="AR252">
        <v>-38.955784735508317</v>
      </c>
      <c r="AS252">
        <v>15.287734935090104</v>
      </c>
      <c r="AT252">
        <v>27.908625352158502</v>
      </c>
      <c r="AU252">
        <v>38.955784735508317</v>
      </c>
      <c r="AV252" t="s">
        <v>1373</v>
      </c>
    </row>
    <row r="253" spans="1:48" x14ac:dyDescent="0.25">
      <c r="A253">
        <v>2.5600000000000073E-9</v>
      </c>
      <c r="B253" t="s">
        <v>266</v>
      </c>
      <c r="C253" s="3">
        <v>20</v>
      </c>
      <c r="D253" s="3">
        <v>7</v>
      </c>
      <c r="E253" s="3">
        <v>15</v>
      </c>
      <c r="F253" s="3">
        <v>42</v>
      </c>
      <c r="G253" s="4">
        <v>55</v>
      </c>
      <c r="H253" s="4">
        <v>49.19</v>
      </c>
      <c r="I253" s="5">
        <v>224503.16</v>
      </c>
      <c r="J253" s="4">
        <v>10.853927625772286</v>
      </c>
      <c r="K253" s="4">
        <v>10.617310597884739</v>
      </c>
      <c r="L253" s="4">
        <v>7.1787293812726096</v>
      </c>
      <c r="M253" s="4">
        <v>6.7304777345815685</v>
      </c>
      <c r="N253" s="4">
        <v>4.5010000000000003</v>
      </c>
      <c r="O253" s="4">
        <v>13.14814814814814</v>
      </c>
      <c r="P253" s="4">
        <v>2.5492986379345397</v>
      </c>
      <c r="Q253" s="36" t="str">
        <f t="shared" si="74"/>
        <v xml:space="preserve"> 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>
        <f t="shared" si="81"/>
        <v>-0.32513699958058306</v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>
        <f t="shared" si="83"/>
        <v>57</v>
      </c>
      <c r="AC253" t="str">
        <f t="shared" si="91"/>
        <v xml:space="preserve"> 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>
        <f t="shared" si="85"/>
        <v>2.5492986404945399</v>
      </c>
      <c r="AH253" t="str">
        <f t="shared" si="86"/>
        <v xml:space="preserve"> </v>
      </c>
      <c r="AI253">
        <f t="shared" si="94"/>
        <v>153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266</v>
      </c>
      <c r="AP253" t="s">
        <v>1097</v>
      </c>
      <c r="AQ253">
        <v>31.351102969392308</v>
      </c>
      <c r="AR253">
        <v>32.513699958058304</v>
      </c>
      <c r="AS253">
        <v>11.811343769058746</v>
      </c>
      <c r="AT253">
        <v>-31.351102969392308</v>
      </c>
      <c r="AU253">
        <v>-32.513699958058304</v>
      </c>
      <c r="AV253" t="s">
        <v>1374</v>
      </c>
    </row>
    <row r="254" spans="1:48" x14ac:dyDescent="0.25">
      <c r="A254">
        <v>2.5700000000000075E-9</v>
      </c>
      <c r="B254" t="s">
        <v>522</v>
      </c>
      <c r="C254" s="3">
        <v>12</v>
      </c>
      <c r="D254" s="3">
        <v>3</v>
      </c>
      <c r="E254" s="3">
        <v>6</v>
      </c>
      <c r="F254" s="3">
        <v>21</v>
      </c>
      <c r="G254" s="4">
        <v>240</v>
      </c>
      <c r="H254" s="4">
        <v>213.87</v>
      </c>
      <c r="I254" s="5">
        <v>55506.807767159997</v>
      </c>
      <c r="J254" s="4">
        <v>32.837402118839243</v>
      </c>
      <c r="K254" s="4">
        <v>28.862348178137651</v>
      </c>
      <c r="L254" s="4">
        <v>22.435200871770874</v>
      </c>
      <c r="M254" s="4">
        <v>19.788274862278922</v>
      </c>
      <c r="N254" s="4">
        <v>6.5129999999999999</v>
      </c>
      <c r="O254" s="4">
        <v>148.28571428571431</v>
      </c>
      <c r="P254" s="4">
        <v>0.87015476691448068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>
        <f t="shared" si="78"/>
        <v>1.0768992705057383</v>
      </c>
      <c r="V254" s="37" t="str">
        <f t="shared" si="79"/>
        <v/>
      </c>
      <c r="W254" s="37">
        <f t="shared" si="80"/>
        <v>1.1091040170470312</v>
      </c>
      <c r="X254" s="37" t="str">
        <f t="shared" si="81"/>
        <v/>
      </c>
      <c r="Y254">
        <f t="shared" si="89"/>
        <v>10</v>
      </c>
      <c r="Z254" s="1" t="str">
        <f t="shared" si="82"/>
        <v xml:space="preserve"> </v>
      </c>
      <c r="AA254">
        <f t="shared" si="90"/>
        <v>10</v>
      </c>
      <c r="AB254" s="1" t="str">
        <f t="shared" si="83"/>
        <v xml:space="preserve"> 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 t="str">
        <f t="shared" si="85"/>
        <v xml:space="preserve"> </v>
      </c>
      <c r="AH254" t="str">
        <f t="shared" si="86"/>
        <v xml:space="preserve"> </v>
      </c>
      <c r="AI254" t="str">
        <f t="shared" si="94"/>
        <v xml:space="preserve"> 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522</v>
      </c>
      <c r="AP254" t="s">
        <v>1097</v>
      </c>
      <c r="AQ254">
        <v>-107.68992705057383</v>
      </c>
      <c r="AR254">
        <v>-110.91040170470312</v>
      </c>
      <c r="AS254">
        <v>12.217702342544534</v>
      </c>
      <c r="AT254">
        <v>107.68992705057383</v>
      </c>
      <c r="AU254">
        <v>110.91040170470312</v>
      </c>
      <c r="AV254" t="s">
        <v>1375</v>
      </c>
    </row>
    <row r="255" spans="1:48" x14ac:dyDescent="0.25">
      <c r="A255">
        <v>2.5800000000000076E-9</v>
      </c>
      <c r="B255" t="s">
        <v>277</v>
      </c>
      <c r="C255" s="3">
        <v>7</v>
      </c>
      <c r="D255" s="3">
        <v>1</v>
      </c>
      <c r="E255" s="3">
        <v>8</v>
      </c>
      <c r="F255" s="3">
        <v>16</v>
      </c>
      <c r="G255" s="4">
        <v>49</v>
      </c>
      <c r="H255" s="4">
        <v>45.68</v>
      </c>
      <c r="I255" s="5">
        <v>18501.700509599999</v>
      </c>
      <c r="J255" s="4">
        <v>8.5848524713399748</v>
      </c>
      <c r="K255" s="4">
        <v>8.7292184215555118</v>
      </c>
      <c r="L255" s="4">
        <v>6.6358980218359758</v>
      </c>
      <c r="M255" s="4">
        <v>6.8404499434893822</v>
      </c>
      <c r="N255" s="4">
        <v>5.28</v>
      </c>
      <c r="O255" s="4">
        <v>26.456692913385833</v>
      </c>
      <c r="P255" s="4">
        <v>4.4045534150612955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/>
      </c>
      <c r="V255" s="37" t="str">
        <f t="shared" si="79"/>
        <v/>
      </c>
      <c r="W255" s="37" t="str">
        <f t="shared" si="80"/>
        <v/>
      </c>
      <c r="X255" s="37">
        <f t="shared" si="81"/>
        <v>-0.37616786876292507</v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>
        <f t="shared" si="83"/>
        <v>42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>
        <f t="shared" si="85"/>
        <v>4.4045534176412957</v>
      </c>
      <c r="AH255" t="str">
        <f t="shared" si="86"/>
        <v xml:space="preserve"> </v>
      </c>
      <c r="AI255">
        <f t="shared" si="94"/>
        <v>29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277</v>
      </c>
      <c r="AP255" t="s">
        <v>1022</v>
      </c>
      <c r="AQ255">
        <v>45.702544401659139</v>
      </c>
      <c r="AR255">
        <v>37.616786876292508</v>
      </c>
      <c r="AS255">
        <v>7.2679509632224137</v>
      </c>
      <c r="AT255">
        <v>-45.702544401659139</v>
      </c>
      <c r="AU255">
        <v>-37.616786876292508</v>
      </c>
      <c r="AV255" t="s">
        <v>1376</v>
      </c>
    </row>
    <row r="256" spans="1:48" x14ac:dyDescent="0.25">
      <c r="A256">
        <v>2.5900000000000078E-9</v>
      </c>
      <c r="B256" t="s">
        <v>365</v>
      </c>
      <c r="C256" s="3">
        <v>7</v>
      </c>
      <c r="D256" s="3">
        <v>1</v>
      </c>
      <c r="E256" s="3">
        <v>7</v>
      </c>
      <c r="F256" s="3">
        <v>15</v>
      </c>
      <c r="G256" s="4">
        <v>26</v>
      </c>
      <c r="H256" s="4">
        <v>22.25</v>
      </c>
      <c r="I256" s="5">
        <v>8551.8208749999994</v>
      </c>
      <c r="J256" s="4">
        <v>12.42322724734785</v>
      </c>
      <c r="K256" s="4">
        <v>11.433710174717369</v>
      </c>
      <c r="L256" s="4">
        <v>7.1549793452749473</v>
      </c>
      <c r="M256" s="4">
        <v>6.7526424032351242</v>
      </c>
      <c r="N256" s="4">
        <v>1.74</v>
      </c>
      <c r="O256" s="4">
        <v>0.50632911392405111</v>
      </c>
      <c r="P256" s="4">
        <v>4.166292134831461</v>
      </c>
      <c r="Q256" s="36" t="str">
        <f t="shared" si="74"/>
        <v xml:space="preserve"> </v>
      </c>
      <c r="R256" t="str">
        <f t="shared" si="75"/>
        <v xml:space="preserve"> </v>
      </c>
      <c r="S256" s="37">
        <f t="shared" si="76"/>
        <v>0.16853932843269659</v>
      </c>
      <c r="T256" s="37" t="str">
        <f t="shared" si="77"/>
        <v/>
      </c>
      <c r="U256" s="37" t="str">
        <f t="shared" si="78"/>
        <v/>
      </c>
      <c r="V256" s="37" t="str">
        <f t="shared" si="79"/>
        <v/>
      </c>
      <c r="W256" s="37" t="str">
        <f t="shared" si="80"/>
        <v/>
      </c>
      <c r="X256" s="37">
        <f t="shared" si="81"/>
        <v>-0.32736970953553191</v>
      </c>
      <c r="Y256" t="str">
        <f t="shared" si="89"/>
        <v xml:space="preserve"> </v>
      </c>
      <c r="Z256" s="1" t="str">
        <f t="shared" si="82"/>
        <v xml:space="preserve"> </v>
      </c>
      <c r="AA256" t="str">
        <f t="shared" si="90"/>
        <v xml:space="preserve"> </v>
      </c>
      <c r="AB256" s="1">
        <f t="shared" si="83"/>
        <v>55</v>
      </c>
      <c r="AC256">
        <f t="shared" si="91"/>
        <v>139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4.1662921374214612</v>
      </c>
      <c r="AH256" t="str">
        <f t="shared" si="86"/>
        <v xml:space="preserve"> </v>
      </c>
      <c r="AI256">
        <f t="shared" si="94"/>
        <v>38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365</v>
      </c>
      <c r="AP256" t="s">
        <v>1041</v>
      </c>
      <c r="AQ256">
        <v>21.42560025313044</v>
      </c>
      <c r="AR256">
        <v>32.73697095355319</v>
      </c>
      <c r="AS256">
        <v>16.853932584269661</v>
      </c>
      <c r="AT256">
        <v>-21.42560025313044</v>
      </c>
      <c r="AU256">
        <v>-32.73697095355319</v>
      </c>
      <c r="AV256" t="s">
        <v>1377</v>
      </c>
    </row>
    <row r="257" spans="1:48" x14ac:dyDescent="0.25">
      <c r="A257">
        <v>2.600000000000008E-9</v>
      </c>
      <c r="B257" t="s">
        <v>981</v>
      </c>
      <c r="C257" s="3">
        <v>6</v>
      </c>
      <c r="D257" s="3">
        <v>0</v>
      </c>
      <c r="E257" s="3">
        <v>6</v>
      </c>
      <c r="F257" s="3">
        <v>12</v>
      </c>
      <c r="G257" s="4">
        <v>157</v>
      </c>
      <c r="H257" s="4">
        <v>132.51</v>
      </c>
      <c r="I257" s="5">
        <v>7076.0566592099995</v>
      </c>
      <c r="J257" s="4">
        <v>18.506983240223462</v>
      </c>
      <c r="K257" s="4">
        <v>16.233002572583608</v>
      </c>
      <c r="L257" s="4">
        <v>9.6481655948553069</v>
      </c>
      <c r="M257" s="4">
        <v>8.8643412112259981</v>
      </c>
      <c r="N257" s="4">
        <v>7.4390000000000001</v>
      </c>
      <c r="O257" s="4">
        <v>-25.003372439354976</v>
      </c>
      <c r="P257" s="4" t="s">
        <v>145</v>
      </c>
      <c r="Q257" s="36" t="str">
        <f t="shared" si="74"/>
        <v xml:space="preserve"> </v>
      </c>
      <c r="R257" t="str">
        <f t="shared" si="75"/>
        <v xml:space="preserve"> </v>
      </c>
      <c r="S257" s="37">
        <f t="shared" si="76"/>
        <v>0.18481624288375231</v>
      </c>
      <c r="T257" s="37" t="str">
        <f t="shared" si="77"/>
        <v/>
      </c>
      <c r="U257" s="37" t="str">
        <f t="shared" si="78"/>
        <v/>
      </c>
      <c r="V257" s="37" t="str">
        <f t="shared" si="79"/>
        <v/>
      </c>
      <c r="W257" s="37" t="str">
        <f t="shared" si="80"/>
        <v/>
      </c>
      <c r="X257" s="37" t="str">
        <f t="shared" si="81"/>
        <v/>
      </c>
      <c r="Y257" t="str">
        <f t="shared" si="89"/>
        <v xml:space="preserve"> </v>
      </c>
      <c r="Z257" s="1" t="str">
        <f t="shared" si="82"/>
        <v xml:space="preserve"> </v>
      </c>
      <c r="AA257" t="str">
        <f t="shared" si="90"/>
        <v xml:space="preserve"> </v>
      </c>
      <c r="AB257" s="1" t="str">
        <f t="shared" si="83"/>
        <v xml:space="preserve"> </v>
      </c>
      <c r="AC257">
        <f t="shared" si="91"/>
        <v>118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 t="str">
        <f t="shared" si="85"/>
        <v xml:space="preserve"> </v>
      </c>
      <c r="AH257" t="str">
        <f t="shared" si="86"/>
        <v xml:space="preserve"> </v>
      </c>
      <c r="AI257" t="str">
        <f t="shared" si="94"/>
        <v xml:space="preserve"> 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981</v>
      </c>
      <c r="AP257" t="s">
        <v>1097</v>
      </c>
      <c r="AQ257">
        <v>-17.052925964658307</v>
      </c>
      <c r="AR257">
        <v>9.2988517038488752</v>
      </c>
      <c r="AS257">
        <v>18.481624028375233</v>
      </c>
      <c r="AT257">
        <v>17.052925964658307</v>
      </c>
      <c r="AU257">
        <v>-9.2988517038488752</v>
      </c>
      <c r="AV257" t="s">
        <v>1378</v>
      </c>
    </row>
    <row r="258" spans="1:48" x14ac:dyDescent="0.25">
      <c r="A258">
        <v>2.6100000000000082E-9</v>
      </c>
      <c r="B258" t="s">
        <v>982</v>
      </c>
      <c r="C258" s="3">
        <v>17</v>
      </c>
      <c r="D258" s="3">
        <v>0</v>
      </c>
      <c r="E258" s="3">
        <v>5</v>
      </c>
      <c r="F258" s="3">
        <v>22</v>
      </c>
      <c r="G258" s="4">
        <v>140</v>
      </c>
      <c r="H258" s="4">
        <v>127.19</v>
      </c>
      <c r="I258" s="5">
        <v>25189.498848989999</v>
      </c>
      <c r="J258" s="4">
        <v>20.389547932029494</v>
      </c>
      <c r="K258" s="4">
        <v>18.015580736543907</v>
      </c>
      <c r="L258" s="4">
        <v>14.934976834003066</v>
      </c>
      <c r="M258" s="4">
        <v>13.681252042007003</v>
      </c>
      <c r="N258" s="4">
        <v>5.5220000000000002</v>
      </c>
      <c r="O258" s="4">
        <v>5.3571428571428701</v>
      </c>
      <c r="P258" s="4">
        <v>0</v>
      </c>
      <c r="Q258" s="36">
        <f t="shared" si="74"/>
        <v>77.27272727533726</v>
      </c>
      <c r="R258" t="str">
        <f t="shared" si="75"/>
        <v xml:space="preserve"> </v>
      </c>
      <c r="S258" s="37" t="str">
        <f t="shared" si="76"/>
        <v/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>
        <f t="shared" si="80"/>
        <v>0.40401772264648694</v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>
        <f t="shared" si="90"/>
        <v>71</v>
      </c>
      <c r="AB258" s="1" t="str">
        <f t="shared" si="83"/>
        <v xml:space="preserve"> </v>
      </c>
      <c r="AC258" t="str">
        <f t="shared" si="91"/>
        <v xml:space="preserve"> </v>
      </c>
      <c r="AD258" s="1" t="str">
        <f t="shared" si="84"/>
        <v xml:space="preserve"> </v>
      </c>
      <c r="AE258">
        <f t="shared" si="92"/>
        <v>57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982</v>
      </c>
      <c r="AP258" t="s">
        <v>1047</v>
      </c>
      <c r="AQ258">
        <v>-28.959766892396143</v>
      </c>
      <c r="AR258">
        <v>-40.401772264648692</v>
      </c>
      <c r="AS258">
        <v>10.07154650522839</v>
      </c>
      <c r="AT258">
        <v>28.959766892396143</v>
      </c>
      <c r="AU258">
        <v>40.401772264648692</v>
      </c>
      <c r="AV258" t="s">
        <v>1379</v>
      </c>
    </row>
    <row r="259" spans="1:48" x14ac:dyDescent="0.25">
      <c r="A259">
        <v>2.6200000000000083E-9</v>
      </c>
      <c r="B259" t="s">
        <v>363</v>
      </c>
      <c r="C259" s="3">
        <v>16</v>
      </c>
      <c r="D259" s="3">
        <v>0</v>
      </c>
      <c r="E259" s="3">
        <v>7</v>
      </c>
      <c r="F259" s="3">
        <v>23</v>
      </c>
      <c r="G259" s="4">
        <v>110</v>
      </c>
      <c r="H259" s="4">
        <v>96.11</v>
      </c>
      <c r="I259" s="5">
        <v>23610.02574357</v>
      </c>
      <c r="J259" s="4">
        <v>15.245875634517766</v>
      </c>
      <c r="K259" s="4">
        <v>13.724118235042125</v>
      </c>
      <c r="L259" s="4">
        <v>10.387334875249447</v>
      </c>
      <c r="M259" s="4">
        <v>9.7682920809005278</v>
      </c>
      <c r="N259" s="4">
        <v>5.59</v>
      </c>
      <c r="O259" s="4">
        <v>26.666666666666668</v>
      </c>
      <c r="P259" s="4">
        <v>2.2713557382166267</v>
      </c>
      <c r="Q259" s="36" t="str">
        <f t="shared" si="74"/>
        <v xml:space="preserve"> </v>
      </c>
      <c r="R259" t="str">
        <f t="shared" si="75"/>
        <v xml:space="preserve"> </v>
      </c>
      <c r="S259" s="37" t="str">
        <f t="shared" si="76"/>
        <v/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 t="str">
        <f t="shared" si="91"/>
        <v xml:space="preserve"> </v>
      </c>
      <c r="AD259" s="1" t="str">
        <f t="shared" si="84"/>
        <v xml:space="preserve"> </v>
      </c>
      <c r="AE259" t="str">
        <f t="shared" si="92"/>
        <v xml:space="preserve"> </v>
      </c>
      <c r="AF259" t="str">
        <f t="shared" si="93"/>
        <v xml:space="preserve"> </v>
      </c>
      <c r="AG259">
        <f t="shared" si="85"/>
        <v>2.2713557408366269</v>
      </c>
      <c r="AH259" t="str">
        <f t="shared" si="86"/>
        <v xml:space="preserve"> </v>
      </c>
      <c r="AI259">
        <f t="shared" si="94"/>
        <v>179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363</v>
      </c>
      <c r="AP259" t="s">
        <v>1024</v>
      </c>
      <c r="AQ259">
        <v>3.5729200837570918</v>
      </c>
      <c r="AR259">
        <v>2.3500175593833439</v>
      </c>
      <c r="AS259">
        <v>14.45219019873063</v>
      </c>
      <c r="AT259">
        <v>-3.5729200837570918</v>
      </c>
      <c r="AU259">
        <v>-2.3500175593833439</v>
      </c>
      <c r="AV259" t="s">
        <v>1380</v>
      </c>
    </row>
    <row r="260" spans="1:48" x14ac:dyDescent="0.25">
      <c r="A260">
        <v>2.6300000000000085E-9</v>
      </c>
      <c r="B260" t="s">
        <v>555</v>
      </c>
      <c r="C260" s="3">
        <v>4</v>
      </c>
      <c r="D260" s="3">
        <v>1</v>
      </c>
      <c r="E260" s="3">
        <v>6</v>
      </c>
      <c r="F260" s="3">
        <v>11</v>
      </c>
      <c r="G260" s="4">
        <v>36</v>
      </c>
      <c r="H260" s="4">
        <v>35.64</v>
      </c>
      <c r="I260" s="5">
        <v>10200.866330159999</v>
      </c>
      <c r="J260" s="4">
        <v>29.601328903654487</v>
      </c>
      <c r="K260" s="4">
        <v>26.41957005189029</v>
      </c>
      <c r="L260" s="4">
        <v>11.831388853204402</v>
      </c>
      <c r="M260" s="4">
        <v>11.011807971014493</v>
      </c>
      <c r="N260" s="4">
        <v>1.048</v>
      </c>
      <c r="O260" s="4">
        <v>5.2473955547949593</v>
      </c>
      <c r="P260" s="4">
        <v>6.9191919191919196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>
        <f t="shared" si="78"/>
        <v>0.872224184590082</v>
      </c>
      <c r="V260" s="37" t="str">
        <f t="shared" si="79"/>
        <v/>
      </c>
      <c r="W260" s="37">
        <f t="shared" si="80"/>
        <v>0.11225345831143496</v>
      </c>
      <c r="X260" s="37" t="str">
        <f t="shared" si="81"/>
        <v/>
      </c>
      <c r="Y260">
        <f t="shared" si="89"/>
        <v>19</v>
      </c>
      <c r="Z260" s="1" t="str">
        <f t="shared" si="82"/>
        <v xml:space="preserve"> </v>
      </c>
      <c r="AA260">
        <f t="shared" si="90"/>
        <v>141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>
        <f t="shared" si="85"/>
        <v>6.9191919218219198</v>
      </c>
      <c r="AH260" t="str">
        <f t="shared" si="86"/>
        <v xml:space="preserve"> </v>
      </c>
      <c r="AI260">
        <f t="shared" si="94"/>
        <v>3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555</v>
      </c>
      <c r="AP260" t="s">
        <v>1034</v>
      </c>
      <c r="AQ260">
        <v>-87.222418459008196</v>
      </c>
      <c r="AR260">
        <v>-11.225345831143496</v>
      </c>
      <c r="AS260">
        <v>1.0101010101010166</v>
      </c>
      <c r="AT260">
        <v>87.222418459008196</v>
      </c>
      <c r="AU260">
        <v>11.225345831143496</v>
      </c>
      <c r="AV260" t="s">
        <v>1381</v>
      </c>
    </row>
    <row r="261" spans="1:48" x14ac:dyDescent="0.25">
      <c r="A261">
        <v>2.6400000000000087E-9</v>
      </c>
      <c r="B261" t="s">
        <v>593</v>
      </c>
      <c r="C261" s="3">
        <v>15</v>
      </c>
      <c r="D261" s="3">
        <v>2</v>
      </c>
      <c r="E261" s="3">
        <v>5</v>
      </c>
      <c r="F261" s="3">
        <v>22</v>
      </c>
      <c r="G261" s="4">
        <v>620</v>
      </c>
      <c r="H261" s="4">
        <v>542.54999999999995</v>
      </c>
      <c r="I261" s="5">
        <v>61959.353233199996</v>
      </c>
      <c r="J261" s="4" t="s">
        <v>1019</v>
      </c>
      <c r="K261" s="4">
        <v>37.117739618252713</v>
      </c>
      <c r="L261" s="4">
        <v>32.629702163061566</v>
      </c>
      <c r="M261" s="4">
        <v>28.419419538372583</v>
      </c>
      <c r="N261" s="4">
        <v>11.093999999999999</v>
      </c>
      <c r="O261" s="4">
        <v>20.590551181102366</v>
      </c>
      <c r="P261" s="4">
        <v>0</v>
      </c>
      <c r="Q261" s="36" t="str">
        <f t="shared" si="74"/>
        <v xml:space="preserve"> </v>
      </c>
      <c r="R261" t="str">
        <f t="shared" si="75"/>
        <v xml:space="preserve"> </v>
      </c>
      <c r="S261" s="37" t="str">
        <f t="shared" si="76"/>
        <v/>
      </c>
      <c r="T261" s="37" t="str">
        <f t="shared" si="77"/>
        <v/>
      </c>
      <c r="U261" s="37" t="str">
        <f t="shared" si="78"/>
        <v xml:space="preserve"> </v>
      </c>
      <c r="V261" s="37" t="str">
        <f t="shared" si="79"/>
        <v xml:space="preserve"> </v>
      </c>
      <c r="W261" s="37">
        <f t="shared" si="80"/>
        <v>2.0674758073485102</v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>
        <f t="shared" si="90"/>
        <v>4</v>
      </c>
      <c r="AB261" s="1" t="str">
        <f t="shared" si="83"/>
        <v xml:space="preserve"> </v>
      </c>
      <c r="AC261" t="str">
        <f t="shared" si="91"/>
        <v xml:space="preserve"> 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 t="str">
        <f t="shared" si="85"/>
        <v xml:space="preserve"> </v>
      </c>
      <c r="AH261" t="str">
        <f t="shared" si="86"/>
        <v xml:space="preserve"> </v>
      </c>
      <c r="AI261" t="str">
        <f t="shared" si="94"/>
        <v xml:space="preserve"> 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593</v>
      </c>
      <c r="AP261" t="s">
        <v>1047</v>
      </c>
      <c r="AQ261" t="e">
        <v>#VALUE!</v>
      </c>
      <c r="AR261">
        <v>-206.74758073485103</v>
      </c>
      <c r="AS261">
        <v>14.275182010874587</v>
      </c>
      <c r="AT261" t="e">
        <v>#VALUE!</v>
      </c>
      <c r="AU261">
        <v>206.74758073485103</v>
      </c>
      <c r="AV261" t="s">
        <v>1382</v>
      </c>
    </row>
    <row r="262" spans="1:48" x14ac:dyDescent="0.25">
      <c r="A262">
        <v>2.6500000000000088E-9</v>
      </c>
      <c r="B262" t="s">
        <v>335</v>
      </c>
      <c r="C262" s="3">
        <v>7</v>
      </c>
      <c r="D262" s="3">
        <v>1</v>
      </c>
      <c r="E262" s="3">
        <v>3</v>
      </c>
      <c r="F262" s="3">
        <v>11</v>
      </c>
      <c r="G262" s="4">
        <v>150</v>
      </c>
      <c r="H262" s="4">
        <v>129.74</v>
      </c>
      <c r="I262" s="5">
        <v>11782.73393674</v>
      </c>
      <c r="J262" s="4">
        <v>30.861084681255949</v>
      </c>
      <c r="K262" s="4">
        <v>26.257842541995551</v>
      </c>
      <c r="L262" s="4">
        <v>17.434805169102106</v>
      </c>
      <c r="M262" s="4">
        <v>15.432338012352611</v>
      </c>
      <c r="N262" s="4">
        <v>3.7309999999999999</v>
      </c>
      <c r="O262" s="4">
        <v>5.8974358974359129</v>
      </c>
      <c r="P262" s="4" t="s">
        <v>145</v>
      </c>
      <c r="Q262" s="36" t="str">
        <f t="shared" si="74"/>
        <v xml:space="preserve"> </v>
      </c>
      <c r="R262" t="str">
        <f t="shared" si="75"/>
        <v xml:space="preserve"> </v>
      </c>
      <c r="S262" s="37">
        <f t="shared" si="76"/>
        <v>0.15615847343772926</v>
      </c>
      <c r="T262" s="37" t="str">
        <f t="shared" si="77"/>
        <v/>
      </c>
      <c r="U262" s="37">
        <f t="shared" si="78"/>
        <v>0.95190118967249115</v>
      </c>
      <c r="V262" s="37" t="str">
        <f t="shared" si="79"/>
        <v/>
      </c>
      <c r="W262" s="37">
        <f t="shared" si="80"/>
        <v>0.63902332895328762</v>
      </c>
      <c r="X262" s="37" t="str">
        <f t="shared" si="81"/>
        <v/>
      </c>
      <c r="Y262">
        <f t="shared" si="89"/>
        <v>15</v>
      </c>
      <c r="Z262" s="1" t="str">
        <f t="shared" si="82"/>
        <v xml:space="preserve"> </v>
      </c>
      <c r="AA262">
        <f t="shared" si="90"/>
        <v>46</v>
      </c>
      <c r="AB262" s="1" t="str">
        <f t="shared" si="83"/>
        <v xml:space="preserve"> </v>
      </c>
      <c r="AC262">
        <f t="shared" si="91"/>
        <v>158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335</v>
      </c>
      <c r="AP262" t="s">
        <v>1097</v>
      </c>
      <c r="AQ262">
        <v>-95.19011896724912</v>
      </c>
      <c r="AR262">
        <v>-63.902332895328762</v>
      </c>
      <c r="AS262">
        <v>15.615847078772926</v>
      </c>
      <c r="AT262">
        <v>95.19011896724912</v>
      </c>
      <c r="AU262">
        <v>63.902332895328762</v>
      </c>
      <c r="AV262" t="s">
        <v>1383</v>
      </c>
    </row>
    <row r="263" spans="1:48" x14ac:dyDescent="0.25">
      <c r="A263">
        <v>2.660000000000009E-9</v>
      </c>
      <c r="B263" t="s">
        <v>362</v>
      </c>
      <c r="C263" s="3">
        <v>3</v>
      </c>
      <c r="D263" s="3">
        <v>4</v>
      </c>
      <c r="E263" s="3">
        <v>16</v>
      </c>
      <c r="F263" s="3">
        <v>23</v>
      </c>
      <c r="G263" s="4">
        <v>138.5</v>
      </c>
      <c r="H263" s="4">
        <v>136.66999999999999</v>
      </c>
      <c r="I263" s="5">
        <v>45347.309774969995</v>
      </c>
      <c r="J263" s="4">
        <v>17.019925280199253</v>
      </c>
      <c r="K263" s="4">
        <v>16.166311805062691</v>
      </c>
      <c r="L263" s="4">
        <v>12.161542699672136</v>
      </c>
      <c r="M263" s="4">
        <v>11.863047847676475</v>
      </c>
      <c r="N263" s="4">
        <v>7.5960000000000001</v>
      </c>
      <c r="O263" s="4">
        <v>7.1176470588235299</v>
      </c>
      <c r="P263" s="4">
        <v>2.9252945050120731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/>
      </c>
      <c r="V263" s="37" t="str">
        <f t="shared" si="79"/>
        <v/>
      </c>
      <c r="W263" s="37">
        <f t="shared" si="80"/>
        <v>0.14329079146519264</v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>
        <f t="shared" si="90"/>
        <v>130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>
        <f t="shared" si="85"/>
        <v>2.9252945076720733</v>
      </c>
      <c r="AH263" t="str">
        <f t="shared" si="86"/>
        <v xml:space="preserve"> </v>
      </c>
      <c r="AI263">
        <f t="shared" si="94"/>
        <v>126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362</v>
      </c>
      <c r="AP263" t="s">
        <v>1024</v>
      </c>
      <c r="AQ263">
        <v>-7.6475851243664961</v>
      </c>
      <c r="AR263">
        <v>-14.329079146519263</v>
      </c>
      <c r="AS263">
        <v>1.3389917319089895</v>
      </c>
      <c r="AT263">
        <v>7.6475851243664961</v>
      </c>
      <c r="AU263">
        <v>14.329079146519263</v>
      </c>
      <c r="AV263" t="s">
        <v>1384</v>
      </c>
    </row>
    <row r="264" spans="1:48" x14ac:dyDescent="0.25">
      <c r="A264">
        <v>2.6700000000000092E-9</v>
      </c>
      <c r="B264" t="s">
        <v>521</v>
      </c>
      <c r="C264" s="3">
        <v>6</v>
      </c>
      <c r="D264" s="3">
        <v>0</v>
      </c>
      <c r="E264" s="3">
        <v>11</v>
      </c>
      <c r="F264" s="3">
        <v>17</v>
      </c>
      <c r="G264" s="4">
        <v>19</v>
      </c>
      <c r="H264" s="4">
        <v>18.84</v>
      </c>
      <c r="I264" s="5">
        <v>7749.5682241200002</v>
      </c>
      <c r="J264" s="4">
        <v>8.0306905370843982</v>
      </c>
      <c r="K264" s="4">
        <v>7.359375</v>
      </c>
      <c r="L264" s="4">
        <v>9.498265075511771</v>
      </c>
      <c r="M264" s="4">
        <v>8.7706186860214235</v>
      </c>
      <c r="N264" s="4">
        <v>2.552</v>
      </c>
      <c r="O264" s="4">
        <v>-25.342465753424648</v>
      </c>
      <c r="P264" s="4">
        <v>6.6560509554140133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>
        <f t="shared" ref="X264:X327" si="105">IF(ISERROR((IF(((L264/$L$6-1))&lt;($X$5/100),((L264/$L$6-1)),"")))=TRUE," ",((IF(((L264/$L$6-1))&lt;($X$5/100),((L264/$L$6-1)),""))))</f>
        <v>-0.10708046964956131</v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>
        <f t="shared" ref="AB264:AB327" si="107">IF(ISERROR((RANK(X264,X$7:X$391,1)))=TRUE," ",((RANK(X264,X$7:X$391,1))))</f>
        <v>130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6.6560509580840135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6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521</v>
      </c>
      <c r="AP264" t="s">
        <v>1026</v>
      </c>
      <c r="AQ264">
        <v>49.20750655680218</v>
      </c>
      <c r="AR264">
        <v>10.708046964956131</v>
      </c>
      <c r="AS264">
        <v>0.84925690021231404</v>
      </c>
      <c r="AT264">
        <v>-49.20750655680218</v>
      </c>
      <c r="AU264">
        <v>-10.708046964956131</v>
      </c>
      <c r="AV264" t="s">
        <v>1385</v>
      </c>
    </row>
    <row r="265" spans="1:48" x14ac:dyDescent="0.25">
      <c r="A265">
        <v>2.6800000000000094E-9</v>
      </c>
      <c r="B265" t="s">
        <v>667</v>
      </c>
      <c r="C265" s="3">
        <v>12</v>
      </c>
      <c r="D265" s="3">
        <v>1</v>
      </c>
      <c r="E265" s="3">
        <v>12</v>
      </c>
      <c r="F265" s="3">
        <v>25</v>
      </c>
      <c r="G265" s="4">
        <v>118</v>
      </c>
      <c r="H265" s="4">
        <v>106.11</v>
      </c>
      <c r="I265" s="5">
        <v>11584.699845750001</v>
      </c>
      <c r="J265" s="4">
        <v>16.918048469387756</v>
      </c>
      <c r="K265" s="4">
        <v>15.29623756667147</v>
      </c>
      <c r="L265" s="4">
        <v>8.914335908030969</v>
      </c>
      <c r="M265" s="4">
        <v>8.3512125338364367</v>
      </c>
      <c r="N265" s="4">
        <v>6.2720000000000002</v>
      </c>
      <c r="O265" s="4">
        <v>24.054809329071812</v>
      </c>
      <c r="P265" s="4">
        <v>0.95938177363113752</v>
      </c>
      <c r="Q265" s="36" t="str">
        <f t="shared" si="98"/>
        <v xml:space="preserve"> </v>
      </c>
      <c r="R265" t="str">
        <f t="shared" si="99"/>
        <v xml:space="preserve"> </v>
      </c>
      <c r="S265" s="37" t="str">
        <f t="shared" si="100"/>
        <v/>
      </c>
      <c r="T265" s="37" t="str">
        <f t="shared" si="101"/>
        <v/>
      </c>
      <c r="U265" s="37" t="str">
        <f t="shared" si="102"/>
        <v/>
      </c>
      <c r="V265" s="37" t="str">
        <f t="shared" si="103"/>
        <v/>
      </c>
      <c r="W265" s="37" t="str">
        <f t="shared" si="104"/>
        <v/>
      </c>
      <c r="X265" s="37">
        <f t="shared" si="105"/>
        <v>-0.16197489024529177</v>
      </c>
      <c r="Y265" t="str">
        <f t="shared" si="89"/>
        <v xml:space="preserve"> </v>
      </c>
      <c r="Z265" s="1" t="str">
        <f t="shared" si="106"/>
        <v xml:space="preserve"> </v>
      </c>
      <c r="AA265" t="str">
        <f t="shared" si="90"/>
        <v xml:space="preserve"> </v>
      </c>
      <c r="AB265" s="1">
        <f t="shared" si="107"/>
        <v>113</v>
      </c>
      <c r="AC265" t="str">
        <f t="shared" si="91"/>
        <v xml:space="preserve"> 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 t="str">
        <f t="shared" si="109"/>
        <v xml:space="preserve"> </v>
      </c>
      <c r="AH265" t="str">
        <f t="shared" si="110"/>
        <v xml:space="preserve"> </v>
      </c>
      <c r="AI265" t="str">
        <f t="shared" si="94"/>
        <v xml:space="preserve"> 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667</v>
      </c>
      <c r="AP265" t="s">
        <v>1024</v>
      </c>
      <c r="AQ265">
        <v>-7.0032349005269001</v>
      </c>
      <c r="AR265">
        <v>16.197489024529176</v>
      </c>
      <c r="AS265">
        <v>11.205352935632828</v>
      </c>
      <c r="AT265">
        <v>7.0032349005269001</v>
      </c>
      <c r="AU265">
        <v>-16.197489024529176</v>
      </c>
      <c r="AV265" t="s">
        <v>1386</v>
      </c>
    </row>
    <row r="266" spans="1:48" x14ac:dyDescent="0.25">
      <c r="A266">
        <v>2.6900000000000095E-9</v>
      </c>
      <c r="B266" t="s">
        <v>447</v>
      </c>
      <c r="C266" s="3">
        <v>5</v>
      </c>
      <c r="D266" s="3">
        <v>2</v>
      </c>
      <c r="E266" s="3">
        <v>9</v>
      </c>
      <c r="F266" s="3">
        <v>16</v>
      </c>
      <c r="G266" s="4">
        <v>38</v>
      </c>
      <c r="H266" s="4">
        <v>32.729999999999997</v>
      </c>
      <c r="I266" s="5">
        <v>29858.863685849996</v>
      </c>
      <c r="J266" s="4">
        <v>18.052950910093767</v>
      </c>
      <c r="K266" s="4">
        <v>12.845368916797486</v>
      </c>
      <c r="L266" s="4">
        <v>10.375714989949019</v>
      </c>
      <c r="M266" s="4">
        <v>10.531064833992342</v>
      </c>
      <c r="N266" s="4">
        <v>1.8129999999999999</v>
      </c>
      <c r="O266" s="4">
        <v>-55.370370370370367</v>
      </c>
      <c r="P266" s="4">
        <v>3.3211121295447605</v>
      </c>
      <c r="Q266" s="36" t="str">
        <f t="shared" si="98"/>
        <v xml:space="preserve"> </v>
      </c>
      <c r="R266" t="str">
        <f t="shared" si="99"/>
        <v xml:space="preserve"> </v>
      </c>
      <c r="S266" s="37">
        <f t="shared" si="100"/>
        <v>0.16101436260445179</v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>
        <f t="shared" si="91"/>
        <v>150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>
        <f t="shared" si="109"/>
        <v>3.3211121322347603</v>
      </c>
      <c r="AH266" t="str">
        <f t="shared" si="110"/>
        <v xml:space="preserve"> </v>
      </c>
      <c r="AI266">
        <f t="shared" si="94"/>
        <v>82</v>
      </c>
      <c r="AJ266" t="str">
        <f t="shared" si="95"/>
        <v xml:space="preserve"> </v>
      </c>
      <c r="AK266" t="str">
        <f t="shared" si="111"/>
        <v xml:space="preserve"> </v>
      </c>
      <c r="AL266">
        <f t="shared" si="112"/>
        <v>-55.370370367680366</v>
      </c>
      <c r="AM266" t="str">
        <f t="shared" si="96"/>
        <v xml:space="preserve"> </v>
      </c>
      <c r="AN266">
        <f t="shared" si="97"/>
        <v>1</v>
      </c>
      <c r="AO266" t="s">
        <v>447</v>
      </c>
      <c r="AP266" t="s">
        <v>1024</v>
      </c>
      <c r="AQ266">
        <v>-14.181263304440161</v>
      </c>
      <c r="AR266">
        <v>2.459254587858517</v>
      </c>
      <c r="AS266">
        <v>16.101435991445179</v>
      </c>
      <c r="AT266">
        <v>14.181263304440161</v>
      </c>
      <c r="AU266">
        <v>-2.459254587858517</v>
      </c>
      <c r="AV266" t="s">
        <v>1387</v>
      </c>
    </row>
    <row r="267" spans="1:48" x14ac:dyDescent="0.25">
      <c r="A267">
        <v>2.7000000000000097E-9</v>
      </c>
      <c r="B267" t="s">
        <v>367</v>
      </c>
      <c r="C267" s="3">
        <v>15</v>
      </c>
      <c r="D267" s="3">
        <v>0</v>
      </c>
      <c r="E267" s="3">
        <v>2</v>
      </c>
      <c r="F267" s="3">
        <v>17</v>
      </c>
      <c r="G267" s="4">
        <v>81.5</v>
      </c>
      <c r="H267" s="4">
        <v>62.51</v>
      </c>
      <c r="I267" s="5">
        <v>8897.3825409700003</v>
      </c>
      <c r="J267" s="4">
        <v>12.135507668413901</v>
      </c>
      <c r="K267" s="4">
        <v>10.964743027539027</v>
      </c>
      <c r="L267" s="4">
        <v>8.4649525445917195</v>
      </c>
      <c r="M267" s="4">
        <v>8.0568997741608896</v>
      </c>
      <c r="N267" s="4">
        <v>5.1509999999999998</v>
      </c>
      <c r="O267" s="4">
        <v>34.415584415584405</v>
      </c>
      <c r="P267" s="4">
        <v>0.99344104943209088</v>
      </c>
      <c r="Q267" s="36">
        <f t="shared" si="98"/>
        <v>88.235294120347064</v>
      </c>
      <c r="R267" t="str">
        <f t="shared" si="99"/>
        <v xml:space="preserve"> </v>
      </c>
      <c r="S267" s="37">
        <f t="shared" si="100"/>
        <v>0.30379139607705974</v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>
        <f t="shared" si="105"/>
        <v>-0.20422083501935406</v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>
        <f t="shared" si="107"/>
        <v>99</v>
      </c>
      <c r="AC267">
        <f t="shared" si="91"/>
        <v>28</v>
      </c>
      <c r="AD267" s="1" t="str">
        <f t="shared" si="108"/>
        <v xml:space="preserve"> </v>
      </c>
      <c r="AE267">
        <f t="shared" si="92"/>
        <v>19</v>
      </c>
      <c r="AF267" t="str">
        <f t="shared" si="93"/>
        <v xml:space="preserve"> </v>
      </c>
      <c r="AG267" t="str">
        <f t="shared" si="109"/>
        <v xml:space="preserve"> </v>
      </c>
      <c r="AH267" t="str">
        <f t="shared" si="110"/>
        <v xml:space="preserve"> </v>
      </c>
      <c r="AI267" t="str">
        <f t="shared" si="94"/>
        <v xml:space="preserve"> 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367</v>
      </c>
      <c r="AP267" t="s">
        <v>1024</v>
      </c>
      <c r="AQ267">
        <v>23.245368398721066</v>
      </c>
      <c r="AR267">
        <v>20.422083501935408</v>
      </c>
      <c r="AS267">
        <v>30.379139337705972</v>
      </c>
      <c r="AT267">
        <v>-23.245368398721066</v>
      </c>
      <c r="AU267">
        <v>-20.422083501935408</v>
      </c>
      <c r="AV267" t="s">
        <v>1388</v>
      </c>
    </row>
    <row r="268" spans="1:48" x14ac:dyDescent="0.25">
      <c r="A268">
        <v>2.7100000000000099E-9</v>
      </c>
      <c r="B268" t="s">
        <v>983</v>
      </c>
      <c r="C268" s="3">
        <v>1</v>
      </c>
      <c r="D268" s="3">
        <v>0</v>
      </c>
      <c r="E268" s="3">
        <v>0</v>
      </c>
      <c r="F268" s="3">
        <v>1</v>
      </c>
      <c r="G268" s="4" t="s">
        <v>140</v>
      </c>
      <c r="H268" s="4">
        <v>20.38</v>
      </c>
      <c r="I268" s="5">
        <v>6584.2247848999996</v>
      </c>
      <c r="J268" s="4">
        <v>16.174603174603174</v>
      </c>
      <c r="K268" s="4">
        <v>13.407894736842104</v>
      </c>
      <c r="L268" s="4" t="s">
        <v>1019</v>
      </c>
      <c r="M268" s="4" t="s">
        <v>1019</v>
      </c>
      <c r="N268" s="4">
        <v>1.26</v>
      </c>
      <c r="O268" s="4">
        <v>-5.8823529411764754</v>
      </c>
      <c r="P268" s="4">
        <v>2.4533856722276743</v>
      </c>
      <c r="Q268" s="36">
        <f t="shared" si="98"/>
        <v>100.00000000271</v>
      </c>
      <c r="R268" t="str">
        <f t="shared" si="99"/>
        <v xml:space="preserve"> </v>
      </c>
      <c r="S268" s="37" t="str">
        <f t="shared" si="100"/>
        <v xml:space="preserve"> </v>
      </c>
      <c r="T268" s="37" t="str">
        <f t="shared" si="101"/>
        <v xml:space="preserve"> </v>
      </c>
      <c r="U268" s="37" t="str">
        <f t="shared" si="102"/>
        <v/>
      </c>
      <c r="V268" s="37" t="str">
        <f t="shared" si="103"/>
        <v/>
      </c>
      <c r="W268" s="37" t="str">
        <f t="shared" si="104"/>
        <v xml:space="preserve"> </v>
      </c>
      <c r="X268" s="37" t="str">
        <f t="shared" si="105"/>
        <v xml:space="preserve"> </v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 t="str">
        <f t="shared" si="91"/>
        <v xml:space="preserve"> </v>
      </c>
      <c r="AD268" s="1" t="str">
        <f t="shared" si="108"/>
        <v xml:space="preserve"> </v>
      </c>
      <c r="AE268">
        <f t="shared" si="92"/>
        <v>3</v>
      </c>
      <c r="AF268" t="str">
        <f t="shared" si="93"/>
        <v xml:space="preserve"> </v>
      </c>
      <c r="AG268">
        <f t="shared" si="109"/>
        <v>2.4533856749376741</v>
      </c>
      <c r="AH268" t="str">
        <f t="shared" si="110"/>
        <v xml:space="preserve"> </v>
      </c>
      <c r="AI268">
        <f t="shared" si="94"/>
        <v>161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983</v>
      </c>
      <c r="AP268" t="s">
        <v>1026</v>
      </c>
      <c r="AQ268">
        <v>-2.3010937725197911</v>
      </c>
      <c r="AR268" t="e">
        <v>#VALUE!</v>
      </c>
      <c r="AS268" t="s">
        <v>145</v>
      </c>
      <c r="AT268">
        <v>2.3010937725197911</v>
      </c>
      <c r="AU268" t="e">
        <v>#VALUE!</v>
      </c>
      <c r="AV268" t="s">
        <v>1389</v>
      </c>
    </row>
    <row r="269" spans="1:48" x14ac:dyDescent="0.25">
      <c r="A269">
        <v>2.72000000000001E-9</v>
      </c>
      <c r="B269" t="s">
        <v>984</v>
      </c>
      <c r="C269" s="3">
        <v>1</v>
      </c>
      <c r="D269" s="3">
        <v>1</v>
      </c>
      <c r="E269" s="3">
        <v>8</v>
      </c>
      <c r="F269" s="3">
        <v>10</v>
      </c>
      <c r="G269" s="4">
        <v>136.5</v>
      </c>
      <c r="H269" s="4">
        <v>130.87</v>
      </c>
      <c r="I269" s="5">
        <v>10116.030876659999</v>
      </c>
      <c r="J269" s="4">
        <v>35.236941303177169</v>
      </c>
      <c r="K269" s="4">
        <v>31.664650375030245</v>
      </c>
      <c r="L269" s="4">
        <v>19.007575541605611</v>
      </c>
      <c r="M269" s="4">
        <v>17.393319999999999</v>
      </c>
      <c r="N269" s="4">
        <v>3.714</v>
      </c>
      <c r="O269" s="4">
        <v>6.749999999999992</v>
      </c>
      <c r="P269" s="4">
        <v>1.130893252846336</v>
      </c>
      <c r="Q269" s="36" t="str">
        <f t="shared" si="98"/>
        <v xml:space="preserve"> </v>
      </c>
      <c r="R269" t="str">
        <f t="shared" si="99"/>
        <v xml:space="preserve"> </v>
      </c>
      <c r="S269" s="37" t="str">
        <f t="shared" si="100"/>
        <v/>
      </c>
      <c r="T269" s="37" t="str">
        <f t="shared" si="101"/>
        <v/>
      </c>
      <c r="U269" s="37">
        <f t="shared" si="102"/>
        <v>1.2286652708569723</v>
      </c>
      <c r="V269" s="37" t="str">
        <f t="shared" si="103"/>
        <v/>
      </c>
      <c r="W269" s="37">
        <f t="shared" si="104"/>
        <v>0.78687742348530909</v>
      </c>
      <c r="X269" s="37" t="str">
        <f t="shared" si="105"/>
        <v/>
      </c>
      <c r="Y269">
        <f t="shared" si="89"/>
        <v>8</v>
      </c>
      <c r="Z269" s="1" t="str">
        <f t="shared" si="106"/>
        <v xml:space="preserve"> </v>
      </c>
      <c r="AA269">
        <f t="shared" si="90"/>
        <v>37</v>
      </c>
      <c r="AB269" s="1" t="str">
        <f t="shared" si="107"/>
        <v xml:space="preserve"> </v>
      </c>
      <c r="AC269" t="str">
        <f t="shared" si="91"/>
        <v xml:space="preserve"> 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 t="str">
        <f t="shared" si="109"/>
        <v xml:space="preserve"> </v>
      </c>
      <c r="AH269" t="str">
        <f t="shared" si="110"/>
        <v xml:space="preserve"> </v>
      </c>
      <c r="AI269" t="str">
        <f t="shared" si="94"/>
        <v xml:space="preserve"> 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984</v>
      </c>
      <c r="AP269" t="s">
        <v>1097</v>
      </c>
      <c r="AQ269">
        <v>-122.86652708569723</v>
      </c>
      <c r="AR269">
        <v>-78.687742348530904</v>
      </c>
      <c r="AS269">
        <v>4.3019790631924737</v>
      </c>
      <c r="AT269">
        <v>122.86652708569723</v>
      </c>
      <c r="AU269">
        <v>78.687742348530904</v>
      </c>
      <c r="AV269" t="s">
        <v>1390</v>
      </c>
    </row>
    <row r="270" spans="1:48" x14ac:dyDescent="0.25">
      <c r="A270">
        <v>2.7300000000000102E-9</v>
      </c>
      <c r="B270" t="s">
        <v>250</v>
      </c>
      <c r="C270" s="3">
        <v>10</v>
      </c>
      <c r="D270" s="3">
        <v>1</v>
      </c>
      <c r="E270" s="3">
        <v>10</v>
      </c>
      <c r="F270" s="3">
        <v>21</v>
      </c>
      <c r="G270" s="4">
        <v>149.5</v>
      </c>
      <c r="H270" s="4">
        <v>130.69</v>
      </c>
      <c r="I270" s="5">
        <v>350507.70076861</v>
      </c>
      <c r="J270" s="4">
        <v>15.1770990593427</v>
      </c>
      <c r="K270" s="4">
        <v>14.206979019458636</v>
      </c>
      <c r="L270" s="4">
        <v>11.882930330468652</v>
      </c>
      <c r="M270" s="4">
        <v>11.19296771935181</v>
      </c>
      <c r="N270" s="4">
        <v>8.1660000000000004</v>
      </c>
      <c r="O270" s="4">
        <v>12.1264367816092</v>
      </c>
      <c r="P270" s="4">
        <v>2.9504935343178511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/>
      </c>
      <c r="V270" s="37" t="str">
        <f t="shared" si="103"/>
        <v/>
      </c>
      <c r="W270" s="37">
        <f t="shared" si="104"/>
        <v>0.11709880546762408</v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>
        <f t="shared" si="90"/>
        <v>135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>
        <f t="shared" si="109"/>
        <v>2.9504935370478509</v>
      </c>
      <c r="AH270" t="str">
        <f t="shared" si="110"/>
        <v xml:space="preserve"> </v>
      </c>
      <c r="AI270">
        <f t="shared" si="94"/>
        <v>124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250</v>
      </c>
      <c r="AP270" t="s">
        <v>1047</v>
      </c>
      <c r="AQ270">
        <v>4.0079180117053141</v>
      </c>
      <c r="AR270">
        <v>-11.709880546762408</v>
      </c>
      <c r="AS270">
        <v>14.392838013620013</v>
      </c>
      <c r="AT270">
        <v>-4.0079180117053141</v>
      </c>
      <c r="AU270">
        <v>11.709880546762408</v>
      </c>
      <c r="AV270" t="s">
        <v>1391</v>
      </c>
    </row>
    <row r="271" spans="1:48" x14ac:dyDescent="0.25">
      <c r="A271">
        <v>2.7400000000000104E-9</v>
      </c>
      <c r="B271" t="s">
        <v>612</v>
      </c>
      <c r="C271" s="3">
        <v>6</v>
      </c>
      <c r="D271" s="3">
        <v>5</v>
      </c>
      <c r="E271" s="3">
        <v>15</v>
      </c>
      <c r="F271" s="3">
        <v>26</v>
      </c>
      <c r="G271" s="4">
        <v>29</v>
      </c>
      <c r="H271" s="4">
        <v>28.32</v>
      </c>
      <c r="I271" s="5">
        <v>9774.7726080000011</v>
      </c>
      <c r="J271" s="4">
        <v>13.90279823269514</v>
      </c>
      <c r="K271" s="4">
        <v>12.791327913279133</v>
      </c>
      <c r="L271" s="4">
        <v>7.8860884448145061</v>
      </c>
      <c r="M271" s="4">
        <v>7.51764788887664</v>
      </c>
      <c r="N271" s="4">
        <v>1.865</v>
      </c>
      <c r="O271" s="4">
        <v>7.3584905660377427</v>
      </c>
      <c r="P271" s="4">
        <v>2.5600282485875705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>
        <f t="shared" si="105"/>
        <v>-0.25863909519640527</v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>
        <f t="shared" si="107"/>
        <v>73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2.5600282513275703</v>
      </c>
      <c r="AH271" t="str">
        <f t="shared" si="110"/>
        <v xml:space="preserve"> </v>
      </c>
      <c r="AI271">
        <f t="shared" si="94"/>
        <v>152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612</v>
      </c>
      <c r="AP271" t="s">
        <v>1097</v>
      </c>
      <c r="AQ271">
        <v>12.067613013432599</v>
      </c>
      <c r="AR271">
        <v>25.863909519640526</v>
      </c>
      <c r="AS271">
        <v>2.4011299435028333</v>
      </c>
      <c r="AT271">
        <v>-12.067613013432599</v>
      </c>
      <c r="AU271">
        <v>-25.863909519640526</v>
      </c>
      <c r="AV271" t="s">
        <v>1392</v>
      </c>
    </row>
    <row r="272" spans="1:48" x14ac:dyDescent="0.25">
      <c r="A272">
        <v>2.7500000000000106E-9</v>
      </c>
      <c r="B272" t="s">
        <v>237</v>
      </c>
      <c r="C272" s="3">
        <v>16</v>
      </c>
      <c r="D272" s="3">
        <v>1</v>
      </c>
      <c r="E272" s="3">
        <v>16</v>
      </c>
      <c r="F272" s="3">
        <v>33</v>
      </c>
      <c r="G272" s="4">
        <v>118</v>
      </c>
      <c r="H272" s="4">
        <v>104.59</v>
      </c>
      <c r="I272" s="5">
        <v>347804.70772775001</v>
      </c>
      <c r="J272" s="4">
        <v>10.574259427762613</v>
      </c>
      <c r="K272" s="4">
        <v>9.8160488033786972</v>
      </c>
      <c r="L272" s="4" t="s">
        <v>1019</v>
      </c>
      <c r="M272" s="4" t="s">
        <v>1019</v>
      </c>
      <c r="N272" s="4">
        <v>9.891</v>
      </c>
      <c r="O272" s="4">
        <v>6.5668987216727581</v>
      </c>
      <c r="P272" s="4">
        <v>3.2307103929629979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 t="str">
        <f t="shared" si="103"/>
        <v/>
      </c>
      <c r="W272" s="37" t="str">
        <f t="shared" si="104"/>
        <v xml:space="preserve"> </v>
      </c>
      <c r="X272" s="37" t="str">
        <f t="shared" si="105"/>
        <v xml:space="preserve"> </v>
      </c>
      <c r="Y272" t="str">
        <f t="shared" si="89"/>
        <v xml:space="preserve"> </v>
      </c>
      <c r="Z272" s="1" t="str">
        <f t="shared" si="106"/>
        <v xml:space="preserve"> </v>
      </c>
      <c r="AA272" t="str">
        <f t="shared" si="90"/>
        <v xml:space="preserve"> </v>
      </c>
      <c r="AB272" s="1" t="str">
        <f t="shared" si="107"/>
        <v xml:space="preserve"> 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3.2307103957129977</v>
      </c>
      <c r="AH272" t="str">
        <f t="shared" si="110"/>
        <v xml:space="preserve"> </v>
      </c>
      <c r="AI272">
        <f t="shared" si="94"/>
        <v>88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237</v>
      </c>
      <c r="AP272" t="s">
        <v>1026</v>
      </c>
      <c r="AQ272">
        <v>33.119947759025372</v>
      </c>
      <c r="AR272" t="e">
        <v>#VALUE!</v>
      </c>
      <c r="AS272">
        <v>12.821493450616694</v>
      </c>
      <c r="AT272">
        <v>-33.119947759025372</v>
      </c>
      <c r="AU272" t="e">
        <v>#VALUE!</v>
      </c>
      <c r="AV272" t="s">
        <v>1393</v>
      </c>
    </row>
    <row r="273" spans="1:48" x14ac:dyDescent="0.25">
      <c r="A273">
        <v>2.7600000000000107E-9</v>
      </c>
      <c r="B273" t="s">
        <v>474</v>
      </c>
      <c r="C273" s="3">
        <v>5</v>
      </c>
      <c r="D273" s="3">
        <v>2</v>
      </c>
      <c r="E273" s="3">
        <v>18</v>
      </c>
      <c r="F273" s="3">
        <v>25</v>
      </c>
      <c r="G273" s="4">
        <v>51</v>
      </c>
      <c r="H273" s="4">
        <v>47.52</v>
      </c>
      <c r="I273" s="5">
        <v>7951.2300172799996</v>
      </c>
      <c r="J273" s="4">
        <v>13.281162660704304</v>
      </c>
      <c r="K273" s="4">
        <v>12.78794402583423</v>
      </c>
      <c r="L273" s="4">
        <v>5.9246386743084969</v>
      </c>
      <c r="M273" s="4">
        <v>5.6983893301888093</v>
      </c>
      <c r="N273" s="4">
        <v>3.5780000000000003</v>
      </c>
      <c r="O273" s="4">
        <v>26.303963346396735</v>
      </c>
      <c r="P273" s="4">
        <v>3.1460437710437708</v>
      </c>
      <c r="Q273" s="36" t="str">
        <f t="shared" si="98"/>
        <v xml:space="preserve"> </v>
      </c>
      <c r="R273" t="str">
        <f t="shared" si="99"/>
        <v xml:space="preserve"> </v>
      </c>
      <c r="S273" s="37" t="str">
        <f t="shared" si="100"/>
        <v/>
      </c>
      <c r="T273" s="37" t="str">
        <f t="shared" si="101"/>
        <v/>
      </c>
      <c r="U273" s="37" t="str">
        <f t="shared" si="102"/>
        <v/>
      </c>
      <c r="V273" s="37" t="str">
        <f t="shared" si="103"/>
        <v/>
      </c>
      <c r="W273" s="37" t="str">
        <f t="shared" si="104"/>
        <v/>
      </c>
      <c r="X273" s="37">
        <f t="shared" si="105"/>
        <v>-0.44303243376532642</v>
      </c>
      <c r="Y273" t="str">
        <f t="shared" si="89"/>
        <v xml:space="preserve"> </v>
      </c>
      <c r="Z273" s="1" t="str">
        <f t="shared" si="106"/>
        <v xml:space="preserve"> </v>
      </c>
      <c r="AA273" t="str">
        <f t="shared" si="90"/>
        <v xml:space="preserve"> </v>
      </c>
      <c r="AB273" s="1">
        <f t="shared" si="107"/>
        <v>24</v>
      </c>
      <c r="AC273" t="str">
        <f t="shared" si="91"/>
        <v xml:space="preserve"> 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3.1460437738037705</v>
      </c>
      <c r="AH273" t="str">
        <f t="shared" si="110"/>
        <v xml:space="preserve"> </v>
      </c>
      <c r="AI273">
        <f t="shared" si="94"/>
        <v>102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474</v>
      </c>
      <c r="AP273" t="s">
        <v>1028</v>
      </c>
      <c r="AQ273">
        <v>15.999332280735668</v>
      </c>
      <c r="AR273">
        <v>44.303243376532642</v>
      </c>
      <c r="AS273">
        <v>7.3232323232323093</v>
      </c>
      <c r="AT273">
        <v>-15.999332280735668</v>
      </c>
      <c r="AU273">
        <v>-44.303243376532642</v>
      </c>
      <c r="AV273" t="s">
        <v>1394</v>
      </c>
    </row>
    <row r="274" spans="1:48" x14ac:dyDescent="0.25">
      <c r="A274">
        <v>2.7700000000000109E-9</v>
      </c>
      <c r="B274" t="s">
        <v>369</v>
      </c>
      <c r="C274" s="3">
        <v>7</v>
      </c>
      <c r="D274" s="3">
        <v>3</v>
      </c>
      <c r="E274" s="3">
        <v>11</v>
      </c>
      <c r="F274" s="3">
        <v>21</v>
      </c>
      <c r="G274" s="4">
        <v>65.5</v>
      </c>
      <c r="H274" s="4">
        <v>59.43</v>
      </c>
      <c r="I274" s="5">
        <v>20623.46658792</v>
      </c>
      <c r="J274" s="4">
        <v>13.779271968467425</v>
      </c>
      <c r="K274" s="4">
        <v>13.340067340067339</v>
      </c>
      <c r="L274" s="4">
        <v>12.464230093676814</v>
      </c>
      <c r="M274" s="4">
        <v>12.31844058689812</v>
      </c>
      <c r="N274" s="4">
        <v>4.3090000000000002</v>
      </c>
      <c r="O274" s="4">
        <v>-7.9166666666666625</v>
      </c>
      <c r="P274" s="4">
        <v>3.9037523136463061</v>
      </c>
      <c r="Q274" s="36" t="str">
        <f t="shared" si="98"/>
        <v xml:space="preserve"> 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 t="str">
        <f t="shared" si="103"/>
        <v/>
      </c>
      <c r="W274" s="37">
        <f t="shared" si="104"/>
        <v>0.17174603919190368</v>
      </c>
      <c r="X274" s="37" t="str">
        <f t="shared" si="105"/>
        <v/>
      </c>
      <c r="Y274" t="str">
        <f t="shared" si="89"/>
        <v xml:space="preserve"> </v>
      </c>
      <c r="Z274" s="1" t="str">
        <f t="shared" si="106"/>
        <v xml:space="preserve"> </v>
      </c>
      <c r="AA274">
        <f t="shared" si="90"/>
        <v>124</v>
      </c>
      <c r="AB274" s="1" t="str">
        <f t="shared" si="107"/>
        <v xml:space="preserve"> </v>
      </c>
      <c r="AC274" t="str">
        <f t="shared" si="91"/>
        <v xml:space="preserve"> 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3.9037523164163059</v>
      </c>
      <c r="AH274" t="str">
        <f t="shared" si="110"/>
        <v xml:space="preserve"> </v>
      </c>
      <c r="AI274">
        <f t="shared" si="94"/>
        <v>52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369</v>
      </c>
      <c r="AP274" t="s">
        <v>1020</v>
      </c>
      <c r="AQ274">
        <v>12.84889165153672</v>
      </c>
      <c r="AR274">
        <v>-17.174603919190368</v>
      </c>
      <c r="AS274">
        <v>10.213696786134951</v>
      </c>
      <c r="AT274">
        <v>-12.84889165153672</v>
      </c>
      <c r="AU274">
        <v>17.174603919190368</v>
      </c>
      <c r="AV274" t="s">
        <v>1395</v>
      </c>
    </row>
    <row r="275" spans="1:48" x14ac:dyDescent="0.25">
      <c r="A275">
        <v>2.7800000000000111E-9</v>
      </c>
      <c r="B275" t="s">
        <v>507</v>
      </c>
      <c r="C275" s="3">
        <v>18</v>
      </c>
      <c r="D275" s="3">
        <v>2</v>
      </c>
      <c r="E275" s="3">
        <v>6</v>
      </c>
      <c r="F275" s="3">
        <v>26</v>
      </c>
      <c r="G275" s="4">
        <v>19</v>
      </c>
      <c r="H275" s="4">
        <v>16.850000000000001</v>
      </c>
      <c r="I275" s="5">
        <v>17178.625550000001</v>
      </c>
      <c r="J275" s="4">
        <v>9.0884573894282639</v>
      </c>
      <c r="K275" s="4">
        <v>8.4165834165834159</v>
      </c>
      <c r="L275" s="4" t="s">
        <v>1019</v>
      </c>
      <c r="M275" s="4" t="s">
        <v>1019</v>
      </c>
      <c r="N275" s="4">
        <v>1.8540000000000001</v>
      </c>
      <c r="O275" s="4">
        <v>9.7368421052631522</v>
      </c>
      <c r="P275" s="4">
        <v>4.3857566765578637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 t="str">
        <f t="shared" si="103"/>
        <v/>
      </c>
      <c r="W275" s="37" t="str">
        <f t="shared" si="104"/>
        <v xml:space="preserve"> </v>
      </c>
      <c r="X275" s="37" t="str">
        <f t="shared" si="105"/>
        <v xml:space="preserve"> </v>
      </c>
      <c r="Y275" t="str">
        <f t="shared" si="89"/>
        <v xml:space="preserve"> </v>
      </c>
      <c r="Z275" s="1" t="str">
        <f t="shared" si="106"/>
        <v xml:space="preserve"> </v>
      </c>
      <c r="AA275" t="str">
        <f t="shared" si="90"/>
        <v xml:space="preserve"> 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4.385756679337864</v>
      </c>
      <c r="AH275" t="str">
        <f t="shared" si="110"/>
        <v xml:space="preserve"> </v>
      </c>
      <c r="AI275">
        <f t="shared" si="94"/>
        <v>30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507</v>
      </c>
      <c r="AP275" t="s">
        <v>1026</v>
      </c>
      <c r="AQ275">
        <v>42.517345148638441</v>
      </c>
      <c r="AR275" t="e">
        <v>#VALUE!</v>
      </c>
      <c r="AS275">
        <v>12.759643916913932</v>
      </c>
      <c r="AT275">
        <v>-42.517345148638441</v>
      </c>
      <c r="AU275" t="e">
        <v>#VALUE!</v>
      </c>
      <c r="AV275" t="s">
        <v>1396</v>
      </c>
    </row>
    <row r="276" spans="1:48" x14ac:dyDescent="0.25">
      <c r="A276">
        <v>2.7900000000000113E-9</v>
      </c>
      <c r="B276" t="s">
        <v>985</v>
      </c>
      <c r="C276" s="3">
        <v>9</v>
      </c>
      <c r="D276" s="3">
        <v>0</v>
      </c>
      <c r="E276" s="3">
        <v>0</v>
      </c>
      <c r="F276" s="3">
        <v>9</v>
      </c>
      <c r="G276" s="4">
        <v>75</v>
      </c>
      <c r="H276" s="4">
        <v>69.58</v>
      </c>
      <c r="I276" s="5">
        <v>13056.113939119999</v>
      </c>
      <c r="J276" s="4">
        <v>18.699274388605211</v>
      </c>
      <c r="K276" s="4">
        <v>16.669861044561571</v>
      </c>
      <c r="L276" s="4">
        <v>13.295928818639204</v>
      </c>
      <c r="M276" s="4">
        <v>11.951104283984034</v>
      </c>
      <c r="N276" s="4">
        <v>3.7210000000000001</v>
      </c>
      <c r="O276" s="4">
        <v>57.64705882352942</v>
      </c>
      <c r="P276" s="4">
        <v>0</v>
      </c>
      <c r="Q276" s="36">
        <f t="shared" si="98"/>
        <v>100.00000000279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 t="str">
        <f t="shared" si="103"/>
        <v/>
      </c>
      <c r="W276" s="37">
        <f t="shared" si="104"/>
        <v>0.24993295322119669</v>
      </c>
      <c r="X276" s="37" t="str">
        <f t="shared" si="105"/>
        <v/>
      </c>
      <c r="Y276" t="str">
        <f t="shared" si="89"/>
        <v xml:space="preserve"> </v>
      </c>
      <c r="Z276" s="1" t="str">
        <f t="shared" si="106"/>
        <v xml:space="preserve"> </v>
      </c>
      <c r="AA276">
        <f t="shared" si="90"/>
        <v>101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>
        <f t="shared" si="92"/>
        <v>2</v>
      </c>
      <c r="AF276" t="str">
        <f t="shared" si="93"/>
        <v xml:space="preserve"> </v>
      </c>
      <c r="AG276" t="str">
        <f t="shared" si="109"/>
        <v xml:space="preserve"> </v>
      </c>
      <c r="AH276" t="str">
        <f t="shared" si="110"/>
        <v xml:space="preserve"> </v>
      </c>
      <c r="AI276" t="str">
        <f t="shared" si="94"/>
        <v xml:space="preserve"> </v>
      </c>
      <c r="AJ276" t="str">
        <f t="shared" si="95"/>
        <v xml:space="preserve"> </v>
      </c>
      <c r="AK276">
        <f t="shared" si="111"/>
        <v>57.647058826319423</v>
      </c>
      <c r="AL276" t="str">
        <f t="shared" si="112"/>
        <v xml:space="preserve"> </v>
      </c>
      <c r="AM276">
        <f t="shared" si="96"/>
        <v>17</v>
      </c>
      <c r="AN276" t="str">
        <f t="shared" si="97"/>
        <v xml:space="preserve"> </v>
      </c>
      <c r="AO276" t="s">
        <v>985</v>
      </c>
      <c r="AP276" t="s">
        <v>1097</v>
      </c>
      <c r="AQ276">
        <v>-18.269128587367113</v>
      </c>
      <c r="AR276">
        <v>-24.993295322119668</v>
      </c>
      <c r="AS276">
        <v>7.7895947111238817</v>
      </c>
      <c r="AT276">
        <v>18.269128587367113</v>
      </c>
      <c r="AU276">
        <v>24.993295322119668</v>
      </c>
      <c r="AV276" t="s">
        <v>1397</v>
      </c>
    </row>
    <row r="277" spans="1:48" x14ac:dyDescent="0.25">
      <c r="A277">
        <v>2.8000000000000114E-9</v>
      </c>
      <c r="B277" t="s">
        <v>566</v>
      </c>
      <c r="C277" s="3">
        <v>15</v>
      </c>
      <c r="D277" s="3">
        <v>4</v>
      </c>
      <c r="E277" s="3">
        <v>4</v>
      </c>
      <c r="F277" s="3">
        <v>23</v>
      </c>
      <c r="G277" s="4">
        <v>58</v>
      </c>
      <c r="H277" s="4">
        <v>47.53</v>
      </c>
      <c r="I277" s="5">
        <v>57959.736614360001</v>
      </c>
      <c r="J277" s="4">
        <v>12.84941876182752</v>
      </c>
      <c r="K277" s="4">
        <v>12.345454545454546</v>
      </c>
      <c r="L277" s="4">
        <v>11.879126140962635</v>
      </c>
      <c r="M277" s="4">
        <v>11.675806104808226</v>
      </c>
      <c r="N277" s="4">
        <v>3.6</v>
      </c>
      <c r="O277" s="4">
        <v>4.8888888888888937</v>
      </c>
      <c r="P277" s="4">
        <v>5.4555017883442041</v>
      </c>
      <c r="Q277" s="36" t="str">
        <f t="shared" si="98"/>
        <v xml:space="preserve"> </v>
      </c>
      <c r="R277" t="str">
        <f t="shared" si="99"/>
        <v xml:space="preserve"> </v>
      </c>
      <c r="S277" s="37">
        <f t="shared" si="100"/>
        <v>0.2202819300038712</v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>
        <f t="shared" si="104"/>
        <v>0.11674117856628241</v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>
        <f t="shared" si="90"/>
        <v>137</v>
      </c>
      <c r="AB277" s="1" t="str">
        <f t="shared" si="107"/>
        <v xml:space="preserve"> </v>
      </c>
      <c r="AC277">
        <f t="shared" si="91"/>
        <v>79</v>
      </c>
      <c r="AD277" s="1" t="str">
        <f t="shared" si="108"/>
        <v xml:space="preserve"> </v>
      </c>
      <c r="AE277" t="str">
        <f t="shared" si="92"/>
        <v xml:space="preserve"> </v>
      </c>
      <c r="AF277" t="str">
        <f t="shared" si="93"/>
        <v xml:space="preserve"> </v>
      </c>
      <c r="AG277">
        <f t="shared" si="109"/>
        <v>5.4555017911442043</v>
      </c>
      <c r="AH277" t="str">
        <f t="shared" si="110"/>
        <v xml:space="preserve"> </v>
      </c>
      <c r="AI277">
        <f t="shared" si="94"/>
        <v>15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566</v>
      </c>
      <c r="AP277" t="s">
        <v>1020</v>
      </c>
      <c r="AQ277">
        <v>18.730025121105186</v>
      </c>
      <c r="AR277">
        <v>-11.674117856628241</v>
      </c>
      <c r="AS277">
        <v>22.028192720387118</v>
      </c>
      <c r="AT277">
        <v>-18.730025121105186</v>
      </c>
      <c r="AU277">
        <v>11.674117856628241</v>
      </c>
      <c r="AV277" t="s">
        <v>1398</v>
      </c>
    </row>
    <row r="278" spans="1:48" x14ac:dyDescent="0.25">
      <c r="A278">
        <v>2.8100000000000116E-9</v>
      </c>
      <c r="B278" t="s">
        <v>372</v>
      </c>
      <c r="C278" s="3">
        <v>6</v>
      </c>
      <c r="D278" s="3">
        <v>3</v>
      </c>
      <c r="E278" s="3">
        <v>14</v>
      </c>
      <c r="F278" s="3">
        <v>23</v>
      </c>
      <c r="G278" s="4">
        <v>17</v>
      </c>
      <c r="H278" s="4">
        <v>16.55</v>
      </c>
      <c r="I278" s="5">
        <v>6974.0260977500002</v>
      </c>
      <c r="J278" s="4">
        <v>23.342736248236957</v>
      </c>
      <c r="K278" s="4">
        <v>24.518518518518519</v>
      </c>
      <c r="L278" s="4">
        <v>16.340162493925195</v>
      </c>
      <c r="M278" s="4">
        <v>15.689004629629627</v>
      </c>
      <c r="N278" s="4">
        <v>0.96099999999999997</v>
      </c>
      <c r="O278" s="4">
        <v>-24.02150235401588</v>
      </c>
      <c r="P278" s="4">
        <v>6.8459214501510566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 t="str">
        <f t="shared" si="103"/>
        <v/>
      </c>
      <c r="W278" s="37">
        <f t="shared" si="104"/>
        <v>0.53611739659091362</v>
      </c>
      <c r="X278" s="37" t="str">
        <f t="shared" si="105"/>
        <v/>
      </c>
      <c r="Y278" t="str">
        <f t="shared" si="89"/>
        <v xml:space="preserve"> </v>
      </c>
      <c r="Z278" s="1" t="str">
        <f t="shared" si="106"/>
        <v xml:space="preserve"> </v>
      </c>
      <c r="AA278">
        <f t="shared" si="90"/>
        <v>57</v>
      </c>
      <c r="AB278" s="1" t="str">
        <f t="shared" si="107"/>
        <v xml:space="preserve"> 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6.8459214529610568</v>
      </c>
      <c r="AH278" t="str">
        <f t="shared" si="110"/>
        <v xml:space="preserve"> </v>
      </c>
      <c r="AI278">
        <f t="shared" si="94"/>
        <v>4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372</v>
      </c>
      <c r="AP278" t="s">
        <v>1034</v>
      </c>
      <c r="AQ278">
        <v>-47.638085711284987</v>
      </c>
      <c r="AR278">
        <v>-53.611739659091363</v>
      </c>
      <c r="AS278">
        <v>2.7190332326283873</v>
      </c>
      <c r="AT278">
        <v>47.638085711284987</v>
      </c>
      <c r="AU278">
        <v>53.611739659091363</v>
      </c>
      <c r="AV278" t="s">
        <v>1399</v>
      </c>
    </row>
    <row r="279" spans="1:48" x14ac:dyDescent="0.25">
      <c r="A279">
        <v>2.8200000000000118E-9</v>
      </c>
      <c r="B279" t="s">
        <v>471</v>
      </c>
      <c r="C279" s="3">
        <v>10</v>
      </c>
      <c r="D279" s="3">
        <v>0</v>
      </c>
      <c r="E279" s="3">
        <v>4</v>
      </c>
      <c r="F279" s="3">
        <v>14</v>
      </c>
      <c r="G279" s="4">
        <v>120</v>
      </c>
      <c r="H279" s="4">
        <v>95.73</v>
      </c>
      <c r="I279" s="5">
        <v>14653.8994263</v>
      </c>
      <c r="J279" s="4">
        <v>10.818171544807322</v>
      </c>
      <c r="K279" s="4">
        <v>10.655609973285841</v>
      </c>
      <c r="L279" s="4">
        <v>8.2475049678550558</v>
      </c>
      <c r="M279" s="4">
        <v>8.1829405624818783</v>
      </c>
      <c r="N279" s="4">
        <v>8.8490000000000002</v>
      </c>
      <c r="O279" s="4">
        <v>11.776649746192893</v>
      </c>
      <c r="P279" s="4">
        <v>3.0972526898568891</v>
      </c>
      <c r="Q279" s="36">
        <f t="shared" si="98"/>
        <v>71.428571431391433</v>
      </c>
      <c r="R279" t="str">
        <f t="shared" si="99"/>
        <v xml:space="preserve"> </v>
      </c>
      <c r="S279" s="37">
        <f t="shared" si="100"/>
        <v>0.25352554340288935</v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 t="str">
        <f t="shared" si="104"/>
        <v/>
      </c>
      <c r="X279" s="37">
        <f t="shared" si="105"/>
        <v>-0.22466279853078841</v>
      </c>
      <c r="Y279" t="str">
        <f t="shared" si="89"/>
        <v xml:space="preserve"> </v>
      </c>
      <c r="Z279" s="1" t="str">
        <f t="shared" si="106"/>
        <v xml:space="preserve"> </v>
      </c>
      <c r="AA279" t="str">
        <f t="shared" si="90"/>
        <v xml:space="preserve"> </v>
      </c>
      <c r="AB279" s="1">
        <f t="shared" si="107"/>
        <v>90</v>
      </c>
      <c r="AC279">
        <f t="shared" si="91"/>
        <v>51</v>
      </c>
      <c r="AD279" s="1" t="str">
        <f t="shared" si="108"/>
        <v xml:space="preserve"> </v>
      </c>
      <c r="AE279">
        <f t="shared" si="92"/>
        <v>92</v>
      </c>
      <c r="AF279" t="str">
        <f t="shared" si="93"/>
        <v xml:space="preserve"> </v>
      </c>
      <c r="AG279">
        <f t="shared" si="109"/>
        <v>3.0972526926768889</v>
      </c>
      <c r="AH279" t="str">
        <f t="shared" si="110"/>
        <v xml:space="preserve"> </v>
      </c>
      <c r="AI279">
        <f t="shared" si="94"/>
        <v>108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471</v>
      </c>
      <c r="AP279" t="s">
        <v>1097</v>
      </c>
      <c r="AQ279">
        <v>31.577252949843015</v>
      </c>
      <c r="AR279">
        <v>22.466279853078841</v>
      </c>
      <c r="AS279">
        <v>25.352554058288934</v>
      </c>
      <c r="AT279">
        <v>-31.577252949843015</v>
      </c>
      <c r="AU279">
        <v>-22.466279853078841</v>
      </c>
      <c r="AV279" t="s">
        <v>1400</v>
      </c>
    </row>
    <row r="280" spans="1:48" x14ac:dyDescent="0.25">
      <c r="A280">
        <v>2.8300000000000119E-9</v>
      </c>
      <c r="B280" t="s">
        <v>371</v>
      </c>
      <c r="C280" s="3">
        <v>1</v>
      </c>
      <c r="D280" s="3">
        <v>5</v>
      </c>
      <c r="E280" s="3">
        <v>13</v>
      </c>
      <c r="F280" s="3">
        <v>19</v>
      </c>
      <c r="G280" s="4">
        <v>107</v>
      </c>
      <c r="H280" s="4">
        <v>116.87</v>
      </c>
      <c r="I280" s="5">
        <v>40472.187936049995</v>
      </c>
      <c r="J280" s="4">
        <v>17.222222222222221</v>
      </c>
      <c r="K280" s="4">
        <v>16.153420870767103</v>
      </c>
      <c r="L280" s="4">
        <v>11.536459547384744</v>
      </c>
      <c r="M280" s="4">
        <v>11.121289244732766</v>
      </c>
      <c r="N280" s="4">
        <v>6.6589999999999998</v>
      </c>
      <c r="O280" s="4">
        <v>5.4140127388535007</v>
      </c>
      <c r="P280" s="4">
        <v>3.5629331736117051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3.5629331764417049</v>
      </c>
      <c r="AH280" t="str">
        <f t="shared" si="110"/>
        <v xml:space="preserve"> </v>
      </c>
      <c r="AI280">
        <f t="shared" si="94"/>
        <v>68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371</v>
      </c>
      <c r="AP280" t="s">
        <v>1020</v>
      </c>
      <c r="AQ280">
        <v>-8.9270723681883943</v>
      </c>
      <c r="AR280">
        <v>-8.4527538351796494</v>
      </c>
      <c r="AS280">
        <v>-8.4452810815435981</v>
      </c>
      <c r="AT280">
        <v>8.9270723681883943</v>
      </c>
      <c r="AU280">
        <v>8.4527538351796494</v>
      </c>
      <c r="AV280" t="s">
        <v>1401</v>
      </c>
    </row>
    <row r="281" spans="1:48" x14ac:dyDescent="0.25">
      <c r="A281">
        <v>2.8400000000000121E-9</v>
      </c>
      <c r="B281" t="s">
        <v>270</v>
      </c>
      <c r="C281" s="3">
        <v>19</v>
      </c>
      <c r="D281" s="3">
        <v>1</v>
      </c>
      <c r="E281" s="3">
        <v>2</v>
      </c>
      <c r="F281" s="3">
        <v>22</v>
      </c>
      <c r="G281" s="4">
        <v>21</v>
      </c>
      <c r="H281" s="4">
        <v>18.010000000000002</v>
      </c>
      <c r="I281" s="5">
        <v>39748.39934887</v>
      </c>
      <c r="J281" s="4">
        <v>17.743842364532018</v>
      </c>
      <c r="K281" s="4">
        <v>16.462522851919562</v>
      </c>
      <c r="L281" s="4">
        <v>9.719426877472932</v>
      </c>
      <c r="M281" s="4">
        <v>9.3678739913385947</v>
      </c>
      <c r="N281" s="4">
        <v>1.0150000000000001</v>
      </c>
      <c r="O281" s="4">
        <v>12.272727272727272</v>
      </c>
      <c r="P281" s="4">
        <v>5.5191560244308713</v>
      </c>
      <c r="Q281" s="36">
        <f t="shared" si="98"/>
        <v>86.363636366476356</v>
      </c>
      <c r="R281" t="str">
        <f t="shared" si="99"/>
        <v xml:space="preserve"> </v>
      </c>
      <c r="S281" s="37">
        <f t="shared" si="100"/>
        <v>0.16601888124088826</v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>
        <f t="shared" si="91"/>
        <v>141</v>
      </c>
      <c r="AD281" s="1" t="str">
        <f t="shared" si="108"/>
        <v xml:space="preserve"> </v>
      </c>
      <c r="AE281">
        <f t="shared" si="92"/>
        <v>26</v>
      </c>
      <c r="AF281" t="str">
        <f t="shared" si="93"/>
        <v xml:space="preserve"> </v>
      </c>
      <c r="AG281">
        <f t="shared" si="109"/>
        <v>5.5191560272708715</v>
      </c>
      <c r="AH281" t="str">
        <f t="shared" si="110"/>
        <v xml:space="preserve"> </v>
      </c>
      <c r="AI281">
        <f t="shared" si="94"/>
        <v>14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270</v>
      </c>
      <c r="AP281" t="s">
        <v>1079</v>
      </c>
      <c r="AQ281">
        <v>-12.226214270838408</v>
      </c>
      <c r="AR281">
        <v>8.6289336661732321</v>
      </c>
      <c r="AS281">
        <v>16.601887840088825</v>
      </c>
      <c r="AT281">
        <v>12.226214270838408</v>
      </c>
      <c r="AU281">
        <v>-8.6289336661732321</v>
      </c>
      <c r="AV281" t="s">
        <v>1402</v>
      </c>
    </row>
    <row r="282" spans="1:48" x14ac:dyDescent="0.25">
      <c r="A282">
        <v>2.8500000000000123E-9</v>
      </c>
      <c r="B282" t="s">
        <v>628</v>
      </c>
      <c r="C282" s="3">
        <v>11</v>
      </c>
      <c r="D282" s="3">
        <v>0</v>
      </c>
      <c r="E282" s="3">
        <v>5</v>
      </c>
      <c r="F282" s="3">
        <v>16</v>
      </c>
      <c r="G282" s="4">
        <v>76</v>
      </c>
      <c r="H282" s="4">
        <v>61.92</v>
      </c>
      <c r="I282" s="5">
        <v>10531.79533728</v>
      </c>
      <c r="J282" s="4">
        <v>13.143706219486308</v>
      </c>
      <c r="K282" s="4">
        <v>12.285714285714286</v>
      </c>
      <c r="L282" s="4">
        <v>17.885199941301636</v>
      </c>
      <c r="M282" s="4">
        <v>17.084201710120553</v>
      </c>
      <c r="N282" s="4">
        <v>4.7110000000000003</v>
      </c>
      <c r="O282" s="4">
        <v>36.319022865244101</v>
      </c>
      <c r="P282" s="4" t="s">
        <v>145</v>
      </c>
      <c r="Q282" s="36" t="str">
        <f t="shared" si="98"/>
        <v xml:space="preserve"> </v>
      </c>
      <c r="R282" t="str">
        <f t="shared" si="99"/>
        <v xml:space="preserve"> </v>
      </c>
      <c r="S282" s="37">
        <f t="shared" si="100"/>
        <v>0.22739018372855302</v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>
        <f t="shared" si="104"/>
        <v>0.68136435494776681</v>
      </c>
      <c r="X282" s="37" t="str">
        <f t="shared" si="105"/>
        <v/>
      </c>
      <c r="Y282" t="str">
        <f t="shared" si="89"/>
        <v xml:space="preserve"> </v>
      </c>
      <c r="Z282" s="1" t="str">
        <f t="shared" si="106"/>
        <v xml:space="preserve"> </v>
      </c>
      <c r="AA282">
        <f t="shared" si="90"/>
        <v>43</v>
      </c>
      <c r="AB282" s="1" t="str">
        <f t="shared" si="107"/>
        <v xml:space="preserve"> </v>
      </c>
      <c r="AC282">
        <f t="shared" si="91"/>
        <v>71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 t="str">
        <f t="shared" si="109"/>
        <v xml:space="preserve"> </v>
      </c>
      <c r="AH282" t="str">
        <f t="shared" si="110"/>
        <v xml:space="preserve"> </v>
      </c>
      <c r="AI282" t="str">
        <f t="shared" si="94"/>
        <v xml:space="preserve"> 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628</v>
      </c>
      <c r="AP282" t="s">
        <v>1028</v>
      </c>
      <c r="AQ282">
        <v>16.868716470930735</v>
      </c>
      <c r="AR282">
        <v>-68.136435494776677</v>
      </c>
      <c r="AS282">
        <v>22.7390180878553</v>
      </c>
      <c r="AT282">
        <v>-16.868716470930735</v>
      </c>
      <c r="AU282">
        <v>68.136435494776677</v>
      </c>
      <c r="AV282" t="s">
        <v>1403</v>
      </c>
    </row>
    <row r="283" spans="1:48" x14ac:dyDescent="0.25">
      <c r="A283">
        <v>2.8600000000000125E-9</v>
      </c>
      <c r="B283" t="s">
        <v>239</v>
      </c>
      <c r="C283" s="3">
        <v>14</v>
      </c>
      <c r="D283" s="3">
        <v>0</v>
      </c>
      <c r="E283" s="3">
        <v>13</v>
      </c>
      <c r="F283" s="3">
        <v>27</v>
      </c>
      <c r="G283" s="4">
        <v>51</v>
      </c>
      <c r="H283" s="4">
        <v>47.61</v>
      </c>
      <c r="I283" s="5">
        <v>202652.62668377999</v>
      </c>
      <c r="J283" s="4">
        <v>21.417004048582996</v>
      </c>
      <c r="K283" s="4">
        <v>19.887218045112782</v>
      </c>
      <c r="L283" s="4">
        <v>19.146836108458249</v>
      </c>
      <c r="M283" s="4">
        <v>17.866374288039058</v>
      </c>
      <c r="N283" s="4">
        <v>2.085</v>
      </c>
      <c r="O283" s="4">
        <v>10.25641025641025</v>
      </c>
      <c r="P283" s="4">
        <v>3.4719596723377446</v>
      </c>
      <c r="Q283" s="36" t="str">
        <f t="shared" si="98"/>
        <v xml:space="preserve"> 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>
        <f t="shared" si="104"/>
        <v>0.79996912801890696</v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>
        <f t="shared" si="90"/>
        <v>35</v>
      </c>
      <c r="AB283" s="1" t="str">
        <f t="shared" si="107"/>
        <v xml:space="preserve"> </v>
      </c>
      <c r="AC283" t="str">
        <f t="shared" si="91"/>
        <v xml:space="preserve"> </v>
      </c>
      <c r="AD283" s="1" t="str">
        <f t="shared" si="108"/>
        <v xml:space="preserve"> </v>
      </c>
      <c r="AE283" t="str">
        <f t="shared" si="92"/>
        <v xml:space="preserve"> </v>
      </c>
      <c r="AF283" t="str">
        <f t="shared" si="93"/>
        <v xml:space="preserve"> </v>
      </c>
      <c r="AG283">
        <f t="shared" si="109"/>
        <v>3.4719596751977444</v>
      </c>
      <c r="AH283" t="str">
        <f t="shared" si="110"/>
        <v xml:space="preserve"> </v>
      </c>
      <c r="AI283">
        <f t="shared" si="94"/>
        <v>73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239</v>
      </c>
      <c r="AP283" t="s">
        <v>1020</v>
      </c>
      <c r="AQ283">
        <v>-35.458219027019688</v>
      </c>
      <c r="AR283">
        <v>-79.996912801890701</v>
      </c>
      <c r="AS283">
        <v>7.1203528670447325</v>
      </c>
      <c r="AT283">
        <v>35.458219027019688</v>
      </c>
      <c r="AU283">
        <v>79.996912801890701</v>
      </c>
      <c r="AV283" t="s">
        <v>1404</v>
      </c>
    </row>
    <row r="284" spans="1:48" x14ac:dyDescent="0.25">
      <c r="A284">
        <v>2.8700000000000126E-9</v>
      </c>
      <c r="B284" t="s">
        <v>689</v>
      </c>
      <c r="C284" s="3">
        <v>12</v>
      </c>
      <c r="D284" s="3">
        <v>0</v>
      </c>
      <c r="E284" s="3">
        <v>16</v>
      </c>
      <c r="F284" s="3">
        <v>28</v>
      </c>
      <c r="G284" s="4">
        <v>58</v>
      </c>
      <c r="H284" s="4" t="s">
        <v>140</v>
      </c>
      <c r="I284" s="5" t="s">
        <v>140</v>
      </c>
      <c r="J284" s="4" t="s">
        <v>1019</v>
      </c>
      <c r="K284" s="4" t="s">
        <v>1019</v>
      </c>
      <c r="L284" s="4" t="s">
        <v>1019</v>
      </c>
      <c r="M284" s="4" t="s">
        <v>1019</v>
      </c>
      <c r="N284" s="4">
        <v>5.0019999999999998</v>
      </c>
      <c r="O284" s="4">
        <v>-10.508474576271183</v>
      </c>
      <c r="P284" s="4" t="s">
        <v>145</v>
      </c>
      <c r="Q284" s="36" t="str">
        <f t="shared" si="98"/>
        <v xml:space="preserve"> </v>
      </c>
      <c r="R284" t="str">
        <f t="shared" si="99"/>
        <v xml:space="preserve"> </v>
      </c>
      <c r="S284" s="37" t="str">
        <f t="shared" si="100"/>
        <v xml:space="preserve"> </v>
      </c>
      <c r="T284" s="37" t="str">
        <f t="shared" si="101"/>
        <v xml:space="preserve"> </v>
      </c>
      <c r="U284" s="37" t="str">
        <f t="shared" si="102"/>
        <v xml:space="preserve"> </v>
      </c>
      <c r="V284" s="37" t="str">
        <f t="shared" si="103"/>
        <v xml:space="preserve"> </v>
      </c>
      <c r="W284" s="37" t="str">
        <f t="shared" si="104"/>
        <v xml:space="preserve"> </v>
      </c>
      <c r="X284" s="37" t="str">
        <f t="shared" si="105"/>
        <v xml:space="preserve"> </v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 t="str">
        <f t="shared" si="109"/>
        <v xml:space="preserve"> </v>
      </c>
      <c r="AH284" t="str">
        <f t="shared" si="110"/>
        <v xml:space="preserve"> </v>
      </c>
      <c r="AI284" t="str">
        <f t="shared" si="94"/>
        <v xml:space="preserve"> 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689</v>
      </c>
      <c r="AP284" t="s">
        <v>1028</v>
      </c>
      <c r="AQ284" t="e">
        <v>#VALUE!</v>
      </c>
      <c r="AR284" t="e">
        <v>#VALUE!</v>
      </c>
      <c r="AS284" t="s">
        <v>145</v>
      </c>
      <c r="AT284" t="e">
        <v>#VALUE!</v>
      </c>
      <c r="AU284" t="e">
        <v>#VALUE!</v>
      </c>
      <c r="AV284" t="s">
        <v>1405</v>
      </c>
    </row>
    <row r="285" spans="1:48" x14ac:dyDescent="0.25">
      <c r="A285">
        <v>2.8800000000000128E-9</v>
      </c>
      <c r="B285" t="s">
        <v>375</v>
      </c>
      <c r="C285" s="3">
        <v>10</v>
      </c>
      <c r="D285" s="3">
        <v>2</v>
      </c>
      <c r="E285" s="3">
        <v>14</v>
      </c>
      <c r="F285" s="3">
        <v>26</v>
      </c>
      <c r="G285" s="4">
        <v>31</v>
      </c>
      <c r="H285" s="4">
        <v>29.43</v>
      </c>
      <c r="I285" s="5">
        <v>23477.577520049999</v>
      </c>
      <c r="J285" s="4">
        <v>13.549723756906076</v>
      </c>
      <c r="K285" s="4">
        <v>12.857142857142856</v>
      </c>
      <c r="L285" s="4">
        <v>7.1242883127024896</v>
      </c>
      <c r="M285" s="4">
        <v>6.9854872938959849</v>
      </c>
      <c r="N285" s="4">
        <v>2.1720000000000002</v>
      </c>
      <c r="O285" s="4">
        <v>-18.888888888888889</v>
      </c>
      <c r="P285" s="4">
        <v>1.8484539585457018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 t="str">
        <f t="shared" si="103"/>
        <v/>
      </c>
      <c r="W285" s="37" t="str">
        <f t="shared" si="104"/>
        <v/>
      </c>
      <c r="X285" s="37">
        <f t="shared" si="105"/>
        <v>-0.33025493353935798</v>
      </c>
      <c r="Y285" t="str">
        <f t="shared" si="89"/>
        <v xml:space="preserve"> </v>
      </c>
      <c r="Z285" s="1" t="str">
        <f t="shared" si="106"/>
        <v xml:space="preserve"> </v>
      </c>
      <c r="AA285" t="str">
        <f t="shared" si="90"/>
        <v xml:space="preserve"> </v>
      </c>
      <c r="AB285" s="1">
        <f t="shared" si="107"/>
        <v>54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 t="str">
        <f t="shared" si="109"/>
        <v xml:space="preserve"> </v>
      </c>
      <c r="AH285" t="str">
        <f t="shared" si="110"/>
        <v xml:space="preserve"> </v>
      </c>
      <c r="AI285" t="str">
        <f t="shared" si="94"/>
        <v xml:space="preserve"> 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375</v>
      </c>
      <c r="AP285" t="s">
        <v>1020</v>
      </c>
      <c r="AQ285">
        <v>14.300737663630802</v>
      </c>
      <c r="AR285">
        <v>33.025493353935801</v>
      </c>
      <c r="AS285">
        <v>5.3346924906557902</v>
      </c>
      <c r="AT285">
        <v>-14.300737663630802</v>
      </c>
      <c r="AU285">
        <v>-33.025493353935801</v>
      </c>
      <c r="AV285" t="s">
        <v>1406</v>
      </c>
    </row>
    <row r="286" spans="1:48" x14ac:dyDescent="0.25">
      <c r="A286">
        <v>2.890000000000013E-9</v>
      </c>
      <c r="B286" t="s">
        <v>373</v>
      </c>
      <c r="C286" s="3">
        <v>9</v>
      </c>
      <c r="D286" s="3">
        <v>3</v>
      </c>
      <c r="E286" s="3">
        <v>9</v>
      </c>
      <c r="F286" s="3">
        <v>21</v>
      </c>
      <c r="G286" s="4">
        <v>73</v>
      </c>
      <c r="H286" s="4">
        <v>69.95</v>
      </c>
      <c r="I286" s="5">
        <v>11550.799501449999</v>
      </c>
      <c r="J286" s="4">
        <v>12.594526467410875</v>
      </c>
      <c r="K286" s="4">
        <v>12.156760514424748</v>
      </c>
      <c r="L286" s="4">
        <v>5.9671090868852081</v>
      </c>
      <c r="M286" s="4">
        <v>5.9346297130561609</v>
      </c>
      <c r="N286" s="4">
        <v>5.5540000000000003</v>
      </c>
      <c r="O286" s="4">
        <v>16.470588235294105</v>
      </c>
      <c r="P286" s="4">
        <v>3.5225160829163689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 t="str">
        <f t="shared" si="103"/>
        <v/>
      </c>
      <c r="W286" s="37" t="str">
        <f t="shared" si="104"/>
        <v/>
      </c>
      <c r="X286" s="37">
        <f t="shared" si="105"/>
        <v>-0.43903984558734876</v>
      </c>
      <c r="Y286" t="str">
        <f t="shared" si="89"/>
        <v xml:space="preserve"> </v>
      </c>
      <c r="Z286" s="1" t="str">
        <f t="shared" si="106"/>
        <v xml:space="preserve"> </v>
      </c>
      <c r="AA286" t="str">
        <f t="shared" si="90"/>
        <v xml:space="preserve"> </v>
      </c>
      <c r="AB286" s="1">
        <f t="shared" si="107"/>
        <v>27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3.5225160858063687</v>
      </c>
      <c r="AH286" t="str">
        <f t="shared" si="110"/>
        <v xml:space="preserve"> </v>
      </c>
      <c r="AI286">
        <f t="shared" si="94"/>
        <v>71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373</v>
      </c>
      <c r="AP286" t="s">
        <v>1028</v>
      </c>
      <c r="AQ286">
        <v>20.342167331428673</v>
      </c>
      <c r="AR286">
        <v>43.903984558734876</v>
      </c>
      <c r="AS286">
        <v>4.3602573266618982</v>
      </c>
      <c r="AT286">
        <v>-20.342167331428673</v>
      </c>
      <c r="AU286">
        <v>-43.903984558734876</v>
      </c>
      <c r="AV286" t="s">
        <v>1407</v>
      </c>
    </row>
    <row r="287" spans="1:48" x14ac:dyDescent="0.25">
      <c r="A287">
        <v>2.9000000000000131E-9</v>
      </c>
      <c r="B287" t="s">
        <v>306</v>
      </c>
      <c r="C287" s="3">
        <v>12</v>
      </c>
      <c r="D287" s="3">
        <v>0</v>
      </c>
      <c r="E287" s="3">
        <v>9</v>
      </c>
      <c r="F287" s="3">
        <v>21</v>
      </c>
      <c r="G287" s="4">
        <v>122</v>
      </c>
      <c r="H287" s="4">
        <v>110.52</v>
      </c>
      <c r="I287" s="5">
        <v>11239.60117932</v>
      </c>
      <c r="J287" s="4">
        <v>16.351531291611185</v>
      </c>
      <c r="K287" s="4">
        <v>14.462182674692487</v>
      </c>
      <c r="L287" s="4">
        <v>9.8555068638575953</v>
      </c>
      <c r="M287" s="4">
        <v>9.1055483331188061</v>
      </c>
      <c r="N287" s="4">
        <v>6.7590000000000003</v>
      </c>
      <c r="O287" s="4">
        <v>14.307692307692301</v>
      </c>
      <c r="P287" s="4">
        <v>1.383460007238509</v>
      </c>
      <c r="Q287" s="36" t="str">
        <f t="shared" si="98"/>
        <v xml:space="preserve"> </v>
      </c>
      <c r="R287" t="str">
        <f t="shared" si="99"/>
        <v xml:space="preserve"> </v>
      </c>
      <c r="S287" s="37" t="str">
        <f t="shared" si="100"/>
        <v/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 t="str">
        <f t="shared" si="105"/>
        <v/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 t="str">
        <f t="shared" si="107"/>
        <v xml:space="preserve"> </v>
      </c>
      <c r="AC287" t="str">
        <f t="shared" si="91"/>
        <v xml:space="preserve"> 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306</v>
      </c>
      <c r="AP287" t="s">
        <v>1024</v>
      </c>
      <c r="AQ287">
        <v>-3.4201283289564843</v>
      </c>
      <c r="AR287">
        <v>7.3496634355923014</v>
      </c>
      <c r="AS287">
        <v>10.387260224393779</v>
      </c>
      <c r="AT287">
        <v>3.4201283289564843</v>
      </c>
      <c r="AU287">
        <v>-7.3496634355923014</v>
      </c>
      <c r="AV287" t="s">
        <v>1408</v>
      </c>
    </row>
    <row r="288" spans="1:48" x14ac:dyDescent="0.25">
      <c r="A288">
        <v>2.9100000000000133E-9</v>
      </c>
      <c r="B288" t="s">
        <v>382</v>
      </c>
      <c r="C288" s="3">
        <v>1</v>
      </c>
      <c r="D288" s="3">
        <v>0</v>
      </c>
      <c r="E288" s="3">
        <v>2</v>
      </c>
      <c r="F288" s="3">
        <v>3</v>
      </c>
      <c r="G288" s="4">
        <v>54</v>
      </c>
      <c r="H288" s="4">
        <v>47.53</v>
      </c>
      <c r="I288" s="5">
        <v>14933.481546970001</v>
      </c>
      <c r="J288" s="4">
        <v>13.140724357202101</v>
      </c>
      <c r="K288" s="4">
        <v>12.507894736842104</v>
      </c>
      <c r="L288" s="4" t="s">
        <v>1019</v>
      </c>
      <c r="M288" s="4" t="s">
        <v>1019</v>
      </c>
      <c r="N288" s="4">
        <v>2.9569999999999999</v>
      </c>
      <c r="O288" s="4">
        <v>141.26727358789714</v>
      </c>
      <c r="P288" s="4">
        <v>0.5891016200294551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/>
      </c>
      <c r="T288" s="37" t="str">
        <f t="shared" si="101"/>
        <v/>
      </c>
      <c r="U288" s="37" t="str">
        <f t="shared" si="102"/>
        <v/>
      </c>
      <c r="V288" s="37" t="str">
        <f t="shared" si="103"/>
        <v/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382</v>
      </c>
      <c r="AP288" t="s">
        <v>1026</v>
      </c>
      <c r="AQ288">
        <v>16.887576146797922</v>
      </c>
      <c r="AR288" t="e">
        <v>#VALUE!</v>
      </c>
      <c r="AS288">
        <v>13.612455291394898</v>
      </c>
      <c r="AT288">
        <v>-16.887576146797922</v>
      </c>
      <c r="AU288" t="e">
        <v>#VALUE!</v>
      </c>
      <c r="AV288" t="s">
        <v>1409</v>
      </c>
    </row>
    <row r="289" spans="1:48" x14ac:dyDescent="0.25">
      <c r="A289">
        <v>2.9200000000000135E-9</v>
      </c>
      <c r="B289" t="s">
        <v>379</v>
      </c>
      <c r="C289" s="3">
        <v>9</v>
      </c>
      <c r="D289" s="3">
        <v>3</v>
      </c>
      <c r="E289" s="3">
        <v>17</v>
      </c>
      <c r="F289" s="3">
        <v>29</v>
      </c>
      <c r="G289" s="4">
        <v>35</v>
      </c>
      <c r="H289" s="4">
        <v>27.33</v>
      </c>
      <c r="I289" s="5">
        <v>7519.1660586899998</v>
      </c>
      <c r="J289" s="4">
        <v>9.9599125364431469</v>
      </c>
      <c r="K289" s="4">
        <v>10.051489518205223</v>
      </c>
      <c r="L289" s="4">
        <v>6.6688239643079559</v>
      </c>
      <c r="M289" s="4">
        <v>6.7229175740488278</v>
      </c>
      <c r="N289" s="4">
        <v>2.7440000000000002</v>
      </c>
      <c r="O289" s="4">
        <v>-1.8957345971563999</v>
      </c>
      <c r="P289" s="4">
        <v>8.7998536406878909</v>
      </c>
      <c r="Q289" s="36" t="str">
        <f t="shared" si="98"/>
        <v xml:space="preserve"> </v>
      </c>
      <c r="R289" t="str">
        <f t="shared" si="99"/>
        <v xml:space="preserve"> </v>
      </c>
      <c r="S289" s="37">
        <f t="shared" si="100"/>
        <v>0.28064398389328948</v>
      </c>
      <c r="T289" s="37" t="str">
        <f t="shared" si="101"/>
        <v/>
      </c>
      <c r="U289" s="37" t="str">
        <f t="shared" si="102"/>
        <v/>
      </c>
      <c r="V289" s="37" t="str">
        <f t="shared" si="103"/>
        <v/>
      </c>
      <c r="W289" s="37" t="str">
        <f t="shared" si="104"/>
        <v/>
      </c>
      <c r="X289" s="37">
        <f t="shared" si="105"/>
        <v>-0.37307254378992294</v>
      </c>
      <c r="Y289" t="str">
        <f t="shared" si="89"/>
        <v xml:space="preserve"> </v>
      </c>
      <c r="Z289" s="1" t="str">
        <f t="shared" si="106"/>
        <v xml:space="preserve"> </v>
      </c>
      <c r="AA289" t="str">
        <f t="shared" si="90"/>
        <v xml:space="preserve"> </v>
      </c>
      <c r="AB289" s="1">
        <f t="shared" si="107"/>
        <v>43</v>
      </c>
      <c r="AC289">
        <f t="shared" si="91"/>
        <v>34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>
        <f t="shared" si="109"/>
        <v>8.7998536436078911</v>
      </c>
      <c r="AH289" t="str">
        <f t="shared" si="110"/>
        <v xml:space="preserve"> </v>
      </c>
      <c r="AI289">
        <f t="shared" si="94"/>
        <v>2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379</v>
      </c>
      <c r="AP289" t="s">
        <v>1028</v>
      </c>
      <c r="AQ289">
        <v>37.005567595214686</v>
      </c>
      <c r="AR289">
        <v>37.307254378992297</v>
      </c>
      <c r="AS289">
        <v>28.064398097328947</v>
      </c>
      <c r="AT289">
        <v>-37.005567595214686</v>
      </c>
      <c r="AU289">
        <v>-37.307254378992297</v>
      </c>
      <c r="AV289" t="s">
        <v>1410</v>
      </c>
    </row>
    <row r="290" spans="1:48" x14ac:dyDescent="0.25">
      <c r="A290">
        <v>2.9300000000000137E-9</v>
      </c>
      <c r="B290" t="s">
        <v>376</v>
      </c>
      <c r="C290" s="3">
        <v>5</v>
      </c>
      <c r="D290" s="3">
        <v>0</v>
      </c>
      <c r="E290" s="3">
        <v>2</v>
      </c>
      <c r="F290" s="3">
        <v>7</v>
      </c>
      <c r="G290" s="4">
        <v>43.5</v>
      </c>
      <c r="H290" s="4">
        <v>39.61</v>
      </c>
      <c r="I290" s="5">
        <v>5165.8472359400002</v>
      </c>
      <c r="J290" s="4">
        <v>15.026555386949923</v>
      </c>
      <c r="K290" s="4">
        <v>13.739160596600763</v>
      </c>
      <c r="L290" s="4">
        <v>8.9055094431279791</v>
      </c>
      <c r="M290" s="4">
        <v>8.1692931034482754</v>
      </c>
      <c r="N290" s="4">
        <v>2.411</v>
      </c>
      <c r="O290" s="4">
        <v>-9.3220338983050759</v>
      </c>
      <c r="P290" s="4">
        <v>3.9131532441302701</v>
      </c>
      <c r="Q290" s="36">
        <f t="shared" si="98"/>
        <v>71.428571431501425</v>
      </c>
      <c r="R290" t="str">
        <f t="shared" si="99"/>
        <v xml:space="preserve"> </v>
      </c>
      <c r="S290" s="37" t="str">
        <f t="shared" si="100"/>
        <v/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>
        <f t="shared" si="105"/>
        <v>-0.16280465471629513</v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>
        <f t="shared" si="107"/>
        <v>112</v>
      </c>
      <c r="AC290" t="str">
        <f t="shared" si="91"/>
        <v xml:space="preserve"> </v>
      </c>
      <c r="AD290" s="1" t="str">
        <f t="shared" si="108"/>
        <v xml:space="preserve"> </v>
      </c>
      <c r="AE290">
        <f t="shared" si="92"/>
        <v>91</v>
      </c>
      <c r="AF290" t="str">
        <f t="shared" si="93"/>
        <v xml:space="preserve"> </v>
      </c>
      <c r="AG290">
        <f t="shared" si="109"/>
        <v>3.9131532470602699</v>
      </c>
      <c r="AH290" t="str">
        <f t="shared" si="110"/>
        <v xml:space="preserve"> </v>
      </c>
      <c r="AI290">
        <f t="shared" si="94"/>
        <v>51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376</v>
      </c>
      <c r="AP290" t="s">
        <v>1028</v>
      </c>
      <c r="AQ290">
        <v>4.9600762921937598</v>
      </c>
      <c r="AR290">
        <v>16.280465471629512</v>
      </c>
      <c r="AS290">
        <v>9.8207523352688675</v>
      </c>
      <c r="AT290">
        <v>-4.9600762921937598</v>
      </c>
      <c r="AU290">
        <v>-16.280465471629512</v>
      </c>
      <c r="AV290" t="s">
        <v>1411</v>
      </c>
    </row>
    <row r="291" spans="1:48" x14ac:dyDescent="0.25">
      <c r="A291">
        <v>2.9400000000000138E-9</v>
      </c>
      <c r="B291" t="s">
        <v>377</v>
      </c>
      <c r="C291" s="3">
        <v>19</v>
      </c>
      <c r="D291" s="3">
        <v>0</v>
      </c>
      <c r="E291" s="3">
        <v>1</v>
      </c>
      <c r="F291" s="3">
        <v>20</v>
      </c>
      <c r="G291" s="4">
        <v>56</v>
      </c>
      <c r="H291" s="4">
        <v>44.1</v>
      </c>
      <c r="I291" s="5">
        <v>14239.466549640001</v>
      </c>
      <c r="J291" s="4">
        <v>7.409274193548387</v>
      </c>
      <c r="K291" s="4">
        <v>6.9459757442116867</v>
      </c>
      <c r="L291" s="4">
        <v>7.6468004675237937</v>
      </c>
      <c r="M291" s="4">
        <v>7.436251130943992</v>
      </c>
      <c r="N291" s="4">
        <v>5.952</v>
      </c>
      <c r="O291" s="4">
        <v>-28.468468468468473</v>
      </c>
      <c r="P291" s="4">
        <v>0.36281179138321995</v>
      </c>
      <c r="Q291" s="36">
        <f t="shared" si="98"/>
        <v>95.000000002939998</v>
      </c>
      <c r="R291" t="str">
        <f t="shared" si="99"/>
        <v xml:space="preserve"> </v>
      </c>
      <c r="S291" s="37">
        <f t="shared" si="100"/>
        <v>0.26984127278126979</v>
      </c>
      <c r="T291" s="37" t="str">
        <f t="shared" si="101"/>
        <v/>
      </c>
      <c r="U291" s="37" t="str">
        <f t="shared" si="102"/>
        <v/>
      </c>
      <c r="V291" s="37" t="str">
        <f t="shared" si="103"/>
        <v/>
      </c>
      <c r="W291" s="37" t="str">
        <f t="shared" si="104"/>
        <v/>
      </c>
      <c r="X291" s="37">
        <f t="shared" si="105"/>
        <v>-0.28113424632161399</v>
      </c>
      <c r="Y291" t="str">
        <f t="shared" si="89"/>
        <v xml:space="preserve"> </v>
      </c>
      <c r="Z291" s="1" t="str">
        <f t="shared" si="106"/>
        <v xml:space="preserve"> </v>
      </c>
      <c r="AA291" t="str">
        <f t="shared" si="90"/>
        <v xml:space="preserve"> </v>
      </c>
      <c r="AB291" s="1">
        <f t="shared" si="107"/>
        <v>69</v>
      </c>
      <c r="AC291">
        <f t="shared" si="91"/>
        <v>40</v>
      </c>
      <c r="AD291" s="1" t="str">
        <f t="shared" si="108"/>
        <v xml:space="preserve"> </v>
      </c>
      <c r="AE291">
        <f t="shared" si="92"/>
        <v>7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377</v>
      </c>
      <c r="AP291" t="s">
        <v>1028</v>
      </c>
      <c r="AQ291">
        <v>53.13783924846733</v>
      </c>
      <c r="AR291">
        <v>28.113424632161397</v>
      </c>
      <c r="AS291">
        <v>26.984126984126977</v>
      </c>
      <c r="AT291">
        <v>-53.13783924846733</v>
      </c>
      <c r="AU291">
        <v>-28.113424632161397</v>
      </c>
      <c r="AV291" t="s">
        <v>1412</v>
      </c>
    </row>
    <row r="292" spans="1:48" x14ac:dyDescent="0.25">
      <c r="A292">
        <v>2.950000000000014E-9</v>
      </c>
      <c r="B292" t="s">
        <v>395</v>
      </c>
      <c r="C292" s="3">
        <v>13</v>
      </c>
      <c r="D292" s="3">
        <v>1</v>
      </c>
      <c r="E292" s="3">
        <v>7</v>
      </c>
      <c r="F292" s="3">
        <v>21</v>
      </c>
      <c r="G292" s="4">
        <v>165</v>
      </c>
      <c r="H292" s="4">
        <v>137.69999999999999</v>
      </c>
      <c r="I292" s="5">
        <v>13893.93</v>
      </c>
      <c r="J292" s="4">
        <v>12.200956937799042</v>
      </c>
      <c r="K292" s="4">
        <v>11.326807600559347</v>
      </c>
      <c r="L292" s="4">
        <v>9.5836803073997583</v>
      </c>
      <c r="M292" s="4">
        <v>9.1625346814013646</v>
      </c>
      <c r="N292" s="4">
        <v>11.034000000000001</v>
      </c>
      <c r="O292" s="4">
        <v>2.897959183673458</v>
      </c>
      <c r="P292" s="4">
        <v>0</v>
      </c>
      <c r="Q292" s="36" t="str">
        <f t="shared" si="98"/>
        <v xml:space="preserve"> </v>
      </c>
      <c r="R292" t="str">
        <f t="shared" si="99"/>
        <v xml:space="preserve"> </v>
      </c>
      <c r="S292" s="37">
        <f t="shared" si="100"/>
        <v>0.19825708356002189</v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 t="str">
        <f t="shared" si="104"/>
        <v/>
      </c>
      <c r="X292" s="37" t="str">
        <f t="shared" si="105"/>
        <v/>
      </c>
      <c r="Y292" t="str">
        <f t="shared" si="89"/>
        <v xml:space="preserve"> </v>
      </c>
      <c r="Z292" s="1" t="str">
        <f t="shared" si="106"/>
        <v xml:space="preserve"> </v>
      </c>
      <c r="AA292" t="str">
        <f t="shared" si="90"/>
        <v xml:space="preserve"> </v>
      </c>
      <c r="AB292" s="1" t="str">
        <f t="shared" si="107"/>
        <v xml:space="preserve"> </v>
      </c>
      <c r="AC292">
        <f t="shared" si="91"/>
        <v>101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395</v>
      </c>
      <c r="AP292" t="s">
        <v>1047</v>
      </c>
      <c r="AQ292">
        <v>22.831415006947886</v>
      </c>
      <c r="AR292">
        <v>9.9050694934299859</v>
      </c>
      <c r="AS292">
        <v>19.825708061002189</v>
      </c>
      <c r="AT292">
        <v>-22.831415006947886</v>
      </c>
      <c r="AU292">
        <v>-9.9050694934299859</v>
      </c>
      <c r="AV292" t="s">
        <v>1413</v>
      </c>
    </row>
    <row r="293" spans="1:48" x14ac:dyDescent="0.25">
      <c r="A293">
        <v>2.9600000000000142E-9</v>
      </c>
      <c r="B293" t="s">
        <v>986</v>
      </c>
      <c r="C293" s="3">
        <v>12</v>
      </c>
      <c r="D293" s="3">
        <v>3</v>
      </c>
      <c r="E293" s="3">
        <v>12</v>
      </c>
      <c r="F293" s="3">
        <v>27</v>
      </c>
      <c r="G293" s="4">
        <v>179</v>
      </c>
      <c r="H293" s="4">
        <v>160.79</v>
      </c>
      <c r="I293" s="5">
        <v>88644.390924670006</v>
      </c>
      <c r="J293" s="4">
        <v>23.313034652747568</v>
      </c>
      <c r="K293" s="4">
        <v>21.347583643122675</v>
      </c>
      <c r="L293" s="4">
        <v>11.79244842701563</v>
      </c>
      <c r="M293" s="4">
        <v>10.883876713977973</v>
      </c>
      <c r="N293" s="4">
        <v>6.1360000000000001</v>
      </c>
      <c r="O293" s="4" t="s">
        <v>140</v>
      </c>
      <c r="P293" s="4">
        <v>2.14316810746937</v>
      </c>
      <c r="Q293" s="36" t="str">
        <f t="shared" si="98"/>
        <v xml:space="preserve"> </v>
      </c>
      <c r="R293" t="str">
        <f t="shared" si="99"/>
        <v xml:space="preserve"> </v>
      </c>
      <c r="S293" s="37" t="str">
        <f t="shared" si="100"/>
        <v/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>
        <f t="shared" si="104"/>
        <v>0.10859271955675753</v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>
        <f t="shared" si="90"/>
        <v>144</v>
      </c>
      <c r="AB293" s="1" t="str">
        <f t="shared" si="107"/>
        <v xml:space="preserve"> </v>
      </c>
      <c r="AC293" t="str">
        <f t="shared" si="91"/>
        <v xml:space="preserve"> </v>
      </c>
      <c r="AD293" s="1" t="str">
        <f t="shared" si="108"/>
        <v xml:space="preserve"> </v>
      </c>
      <c r="AE293" t="str">
        <f t="shared" si="92"/>
        <v xml:space="preserve"> </v>
      </c>
      <c r="AF293" t="str">
        <f t="shared" si="93"/>
        <v xml:space="preserve"> </v>
      </c>
      <c r="AG293">
        <f t="shared" si="109"/>
        <v>2.1431681104293698</v>
      </c>
      <c r="AH293" t="str">
        <f t="shared" si="110"/>
        <v xml:space="preserve"> </v>
      </c>
      <c r="AI293">
        <f t="shared" si="94"/>
        <v>187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986</v>
      </c>
      <c r="AP293" t="s">
        <v>1022</v>
      </c>
      <c r="AQ293">
        <v>-47.45022912695007</v>
      </c>
      <c r="AR293">
        <v>-10.859271955675753</v>
      </c>
      <c r="AS293">
        <v>11.325331177312027</v>
      </c>
      <c r="AT293">
        <v>47.45022912695007</v>
      </c>
      <c r="AU293">
        <v>10.859271955675753</v>
      </c>
      <c r="AV293" t="s">
        <v>1414</v>
      </c>
    </row>
    <row r="294" spans="1:48" x14ac:dyDescent="0.25">
      <c r="A294">
        <v>2.9700000000000144E-9</v>
      </c>
      <c r="B294" t="s">
        <v>693</v>
      </c>
      <c r="C294" s="3">
        <v>14</v>
      </c>
      <c r="D294" s="3">
        <v>0</v>
      </c>
      <c r="E294" s="3">
        <v>2</v>
      </c>
      <c r="F294" s="3">
        <v>16</v>
      </c>
      <c r="G294" s="4">
        <v>39.424999237060547</v>
      </c>
      <c r="H294" s="4">
        <v>26.25</v>
      </c>
      <c r="I294" s="5">
        <v>8352.8196674999999</v>
      </c>
      <c r="J294" s="4">
        <v>10.454002389486259</v>
      </c>
      <c r="K294" s="4">
        <v>9.5593590677348868</v>
      </c>
      <c r="L294" s="4">
        <v>8.8154049636452054</v>
      </c>
      <c r="M294" s="4">
        <v>8.2763133903058073</v>
      </c>
      <c r="N294" s="4">
        <v>2.2189999999999999</v>
      </c>
      <c r="O294" s="4">
        <v>21.951219512195131</v>
      </c>
      <c r="P294" s="4" t="s">
        <v>145</v>
      </c>
      <c r="Q294" s="36">
        <f t="shared" si="98"/>
        <v>87.500000002969998</v>
      </c>
      <c r="R294" t="str">
        <f t="shared" si="99"/>
        <v xml:space="preserve"> </v>
      </c>
      <c r="S294" s="37">
        <f t="shared" si="100"/>
        <v>0.50190473581040185</v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/>
      </c>
      <c r="X294" s="37">
        <f t="shared" si="105"/>
        <v>-0.17127525949123024</v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>
        <f t="shared" si="107"/>
        <v>110</v>
      </c>
      <c r="AC294">
        <f t="shared" si="91"/>
        <v>5</v>
      </c>
      <c r="AD294" s="1" t="str">
        <f t="shared" si="108"/>
        <v xml:space="preserve"> </v>
      </c>
      <c r="AE294">
        <f t="shared" si="92"/>
        <v>22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693</v>
      </c>
      <c r="AP294" t="s">
        <v>1028</v>
      </c>
      <c r="AQ294">
        <v>33.880549204186728</v>
      </c>
      <c r="AR294">
        <v>17.127525949123022</v>
      </c>
      <c r="AS294">
        <v>50.190473284040181</v>
      </c>
      <c r="AT294">
        <v>-33.880549204186728</v>
      </c>
      <c r="AU294">
        <v>-17.127525949123022</v>
      </c>
      <c r="AV294" t="s">
        <v>1415</v>
      </c>
    </row>
    <row r="295" spans="1:48" x14ac:dyDescent="0.25">
      <c r="A295">
        <v>2.9800000000000145E-9</v>
      </c>
      <c r="B295" t="s">
        <v>577</v>
      </c>
      <c r="C295" s="3">
        <v>9</v>
      </c>
      <c r="D295" s="3">
        <v>0</v>
      </c>
      <c r="E295" s="3">
        <v>5</v>
      </c>
      <c r="F295" s="3">
        <v>14</v>
      </c>
      <c r="G295" s="4">
        <v>220</v>
      </c>
      <c r="H295" s="4">
        <v>183.29</v>
      </c>
      <c r="I295" s="5">
        <v>14424.474122789999</v>
      </c>
      <c r="J295" s="4">
        <v>15.810402829293539</v>
      </c>
      <c r="K295" s="4">
        <v>14.0119256937543</v>
      </c>
      <c r="L295" s="4">
        <v>10.944231227704728</v>
      </c>
      <c r="M295" s="4">
        <v>10.434386832268178</v>
      </c>
      <c r="N295" s="4">
        <v>10.298</v>
      </c>
      <c r="O295" s="4">
        <v>14.595744680851061</v>
      </c>
      <c r="P295" s="4">
        <v>1.8173386436794154</v>
      </c>
      <c r="Q295" s="36" t="str">
        <f t="shared" si="98"/>
        <v xml:space="preserve"> </v>
      </c>
      <c r="R295" t="str">
        <f t="shared" si="99"/>
        <v xml:space="preserve"> </v>
      </c>
      <c r="S295" s="37">
        <f t="shared" si="100"/>
        <v>0.2002837064008087</v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>
        <f t="shared" si="91"/>
        <v>97</v>
      </c>
      <c r="AD295" s="1" t="str">
        <f t="shared" si="108"/>
        <v xml:space="preserve"> </v>
      </c>
      <c r="AE295" t="str">
        <f t="shared" si="92"/>
        <v xml:space="preserve"> 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577</v>
      </c>
      <c r="AP295" t="s">
        <v>1024</v>
      </c>
      <c r="AQ295">
        <v>2.3997521934826516E-3</v>
      </c>
      <c r="AR295">
        <v>-2.8852925265635765</v>
      </c>
      <c r="AS295">
        <v>20.028370342080869</v>
      </c>
      <c r="AT295">
        <v>-2.3997521934826516E-3</v>
      </c>
      <c r="AU295">
        <v>2.8852925265635765</v>
      </c>
      <c r="AV295" t="s">
        <v>1416</v>
      </c>
    </row>
    <row r="296" spans="1:48" x14ac:dyDescent="0.25">
      <c r="A296">
        <v>2.9900000000000147E-9</v>
      </c>
      <c r="B296" t="s">
        <v>378</v>
      </c>
      <c r="C296" s="3">
        <v>7</v>
      </c>
      <c r="D296" s="3">
        <v>1</v>
      </c>
      <c r="E296" s="3">
        <v>11</v>
      </c>
      <c r="F296" s="3">
        <v>19</v>
      </c>
      <c r="G296" s="4">
        <v>120</v>
      </c>
      <c r="H296" s="4">
        <v>116.59</v>
      </c>
      <c r="I296" s="5">
        <v>123506.38171045</v>
      </c>
      <c r="J296" s="4">
        <v>19.885724032065493</v>
      </c>
      <c r="K296" s="4">
        <v>17.404090162710855</v>
      </c>
      <c r="L296" s="4">
        <v>15.447129971603488</v>
      </c>
      <c r="M296" s="4">
        <v>14.053979503480024</v>
      </c>
      <c r="N296" s="4">
        <v>5.5819999999999999</v>
      </c>
      <c r="O296" s="4">
        <v>18.421052631578966</v>
      </c>
      <c r="P296" s="4">
        <v>2.1305429282099664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>
        <f t="shared" si="104"/>
        <v>0.45216457214563421</v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>
        <f t="shared" si="90"/>
        <v>65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2.1305429311999662</v>
      </c>
      <c r="AH296" t="str">
        <f t="shared" si="110"/>
        <v xml:space="preserve"> </v>
      </c>
      <c r="AI296">
        <f t="shared" si="94"/>
        <v>190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378</v>
      </c>
      <c r="AP296" t="s">
        <v>1047</v>
      </c>
      <c r="AQ296">
        <v>-25.773182623300571</v>
      </c>
      <c r="AR296">
        <v>-45.21645721456342</v>
      </c>
      <c r="AS296">
        <v>2.9247791405780932</v>
      </c>
      <c r="AT296">
        <v>25.773182623300571</v>
      </c>
      <c r="AU296">
        <v>45.21645721456342</v>
      </c>
      <c r="AV296" t="s">
        <v>1417</v>
      </c>
    </row>
    <row r="297" spans="1:48" x14ac:dyDescent="0.25">
      <c r="A297">
        <v>3.0000000000000149E-9</v>
      </c>
      <c r="B297" t="s">
        <v>543</v>
      </c>
      <c r="C297" s="3">
        <v>15</v>
      </c>
      <c r="D297" s="3">
        <v>0</v>
      </c>
      <c r="E297" s="3">
        <v>8</v>
      </c>
      <c r="F297" s="3">
        <v>23</v>
      </c>
      <c r="G297" s="4">
        <v>338</v>
      </c>
      <c r="H297" s="4">
        <v>282.87</v>
      </c>
      <c r="I297" s="5">
        <v>80455.49436456</v>
      </c>
      <c r="J297" s="4">
        <v>14.446146774934887</v>
      </c>
      <c r="K297" s="4">
        <v>11.634516513799202</v>
      </c>
      <c r="L297" s="4">
        <v>10.503383803522523</v>
      </c>
      <c r="M297" s="4">
        <v>9.180955040871936</v>
      </c>
      <c r="N297" s="4">
        <v>17.593</v>
      </c>
      <c r="O297" s="4">
        <v>2.0930232558139505</v>
      </c>
      <c r="P297" s="4">
        <v>3.1452610739915863</v>
      </c>
      <c r="Q297" s="36" t="str">
        <f t="shared" si="98"/>
        <v xml:space="preserve"> </v>
      </c>
      <c r="R297" t="str">
        <f t="shared" si="99"/>
        <v xml:space="preserve"> </v>
      </c>
      <c r="S297" s="37">
        <f t="shared" si="100"/>
        <v>0.19489518453215246</v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>
        <f t="shared" si="91"/>
        <v>108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3.1452610769915861</v>
      </c>
      <c r="AH297" t="str">
        <f t="shared" si="110"/>
        <v xml:space="preserve"> </v>
      </c>
      <c r="AI297">
        <f t="shared" si="94"/>
        <v>103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543</v>
      </c>
      <c r="AP297" t="s">
        <v>1024</v>
      </c>
      <c r="AQ297">
        <v>8.6310433757855964</v>
      </c>
      <c r="AR297">
        <v>1.2590566975052786</v>
      </c>
      <c r="AS297">
        <v>19.489518153215247</v>
      </c>
      <c r="AT297">
        <v>-8.6310433757855964</v>
      </c>
      <c r="AU297">
        <v>-1.2590566975052786</v>
      </c>
      <c r="AV297" t="s">
        <v>1418</v>
      </c>
    </row>
    <row r="298" spans="1:48" x14ac:dyDescent="0.25">
      <c r="A298">
        <v>3.010000000000015E-9</v>
      </c>
      <c r="B298" t="s">
        <v>381</v>
      </c>
      <c r="C298" s="3">
        <v>9</v>
      </c>
      <c r="D298" s="3">
        <v>0</v>
      </c>
      <c r="E298" s="3">
        <v>7</v>
      </c>
      <c r="F298" s="3">
        <v>16</v>
      </c>
      <c r="G298" s="4">
        <v>70</v>
      </c>
      <c r="H298" s="4">
        <v>59.16</v>
      </c>
      <c r="I298" s="5">
        <v>12636.855471839999</v>
      </c>
      <c r="J298" s="4">
        <v>6.5341285619615634</v>
      </c>
      <c r="K298" s="4">
        <v>5.7897827363476217</v>
      </c>
      <c r="L298" s="4" t="s">
        <v>1019</v>
      </c>
      <c r="M298" s="4" t="s">
        <v>1019</v>
      </c>
      <c r="N298" s="4">
        <v>8.4589999999999996</v>
      </c>
      <c r="O298" s="4">
        <v>7.1212121212121229</v>
      </c>
      <c r="P298" s="4">
        <v>2.5304259634888444</v>
      </c>
      <c r="Q298" s="36" t="str">
        <f t="shared" si="98"/>
        <v xml:space="preserve"> </v>
      </c>
      <c r="R298" t="str">
        <f t="shared" si="99"/>
        <v xml:space="preserve"> </v>
      </c>
      <c r="S298" s="37">
        <f t="shared" si="100"/>
        <v>0.18323191646503731</v>
      </c>
      <c r="T298" s="37" t="str">
        <f t="shared" si="101"/>
        <v/>
      </c>
      <c r="U298" s="37" t="str">
        <f t="shared" si="102"/>
        <v/>
      </c>
      <c r="V298" s="37" t="str">
        <f t="shared" si="103"/>
        <v/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 t="str">
        <f t="shared" si="106"/>
        <v xml:space="preserve"> 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>
        <f t="shared" ref="AC298:AC361" si="115">IF(ISERROR((RANK(S298,S$7:S$391,0)))=TRUE," ",((RANK(S298,S$7:S$391,0))))</f>
        <v>121</v>
      </c>
      <c r="AD298" s="1" t="str">
        <f t="shared" si="108"/>
        <v xml:space="preserve"> </v>
      </c>
      <c r="AE298" t="str">
        <f t="shared" ref="AE298:AE361" si="116">IF(ISERROR((RANK(Q298,Q$7:Q$391,0)))=TRUE," ",((RANK(Q298,Q$7:Q$391,0))))</f>
        <v xml:space="preserve"> 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2.5304259664988442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156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381</v>
      </c>
      <c r="AP298" t="s">
        <v>1026</v>
      </c>
      <c r="AQ298">
        <v>58.672958370409646</v>
      </c>
      <c r="AR298" t="e">
        <v>#VALUE!</v>
      </c>
      <c r="AS298">
        <v>18.32319134550373</v>
      </c>
      <c r="AT298">
        <v>-58.672958370409646</v>
      </c>
      <c r="AU298" t="e">
        <v>#VALUE!</v>
      </c>
      <c r="AV298" t="s">
        <v>1419</v>
      </c>
    </row>
    <row r="299" spans="1:48" x14ac:dyDescent="0.25">
      <c r="A299">
        <v>3.0200000000000152E-9</v>
      </c>
      <c r="B299" t="s">
        <v>666</v>
      </c>
      <c r="C299" s="3">
        <v>1</v>
      </c>
      <c r="D299" s="3">
        <v>3</v>
      </c>
      <c r="E299" s="3">
        <v>7</v>
      </c>
      <c r="F299" s="3">
        <v>11</v>
      </c>
      <c r="G299" s="4">
        <v>45</v>
      </c>
      <c r="H299" s="4">
        <v>42.98</v>
      </c>
      <c r="I299" s="5">
        <v>10505.021127019998</v>
      </c>
      <c r="J299" s="4">
        <v>19.076786506879714</v>
      </c>
      <c r="K299" s="4">
        <v>17.878535773710482</v>
      </c>
      <c r="L299" s="4">
        <v>12.491452885005128</v>
      </c>
      <c r="M299" s="4">
        <v>11.185595809395066</v>
      </c>
      <c r="N299" s="4">
        <v>2.1590000000000003</v>
      </c>
      <c r="O299" s="4">
        <v>6.9696969696969591</v>
      </c>
      <c r="P299" s="4">
        <v>3.303862261516985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>
        <f t="shared" si="104"/>
        <v>0.17430521835298807</v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>
        <f t="shared" si="114"/>
        <v>123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3.3038622645369848</v>
      </c>
      <c r="AH299" t="str">
        <f t="shared" si="110"/>
        <v xml:space="preserve"> </v>
      </c>
      <c r="AI299">
        <f t="shared" si="118"/>
        <v>84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666</v>
      </c>
      <c r="AP299" t="s">
        <v>1030</v>
      </c>
      <c r="AQ299">
        <v>-20.656816383782562</v>
      </c>
      <c r="AR299">
        <v>-17.430521835298805</v>
      </c>
      <c r="AS299">
        <v>4.699860400186151</v>
      </c>
      <c r="AT299">
        <v>20.656816383782562</v>
      </c>
      <c r="AU299">
        <v>17.430521835298805</v>
      </c>
      <c r="AV299" t="s">
        <v>1420</v>
      </c>
    </row>
    <row r="300" spans="1:48" x14ac:dyDescent="0.25">
      <c r="A300">
        <v>3.0300000000000154E-9</v>
      </c>
      <c r="B300" t="s">
        <v>383</v>
      </c>
      <c r="C300" s="3">
        <v>23</v>
      </c>
      <c r="D300" s="3">
        <v>0</v>
      </c>
      <c r="E300" s="3">
        <v>9</v>
      </c>
      <c r="F300" s="3">
        <v>32</v>
      </c>
      <c r="G300" s="4">
        <v>110</v>
      </c>
      <c r="H300" s="4">
        <v>94.98</v>
      </c>
      <c r="I300" s="5">
        <v>76264.856524860006</v>
      </c>
      <c r="J300" s="4">
        <v>18.55078125</v>
      </c>
      <c r="K300" s="4">
        <v>15.701768887419409</v>
      </c>
      <c r="L300" s="4">
        <v>11.833948910291328</v>
      </c>
      <c r="M300" s="4">
        <v>10.711071581517247</v>
      </c>
      <c r="N300" s="4">
        <v>5.12</v>
      </c>
      <c r="O300" s="4">
        <v>8.243243243243251</v>
      </c>
      <c r="P300" s="4">
        <v>1.8982943777637395</v>
      </c>
      <c r="Q300" s="36">
        <f t="shared" si="98"/>
        <v>71.875000003029996</v>
      </c>
      <c r="R300" t="str">
        <f t="shared" si="99"/>
        <v xml:space="preserve"> </v>
      </c>
      <c r="S300" s="37">
        <f t="shared" si="100"/>
        <v>0.15813855851536537</v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>
        <f t="shared" si="104"/>
        <v>0.11249412594426622</v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>
        <f t="shared" si="114"/>
        <v>140</v>
      </c>
      <c r="AB300" s="1" t="str">
        <f t="shared" si="107"/>
        <v xml:space="preserve"> </v>
      </c>
      <c r="AC300">
        <f t="shared" si="115"/>
        <v>154</v>
      </c>
      <c r="AD300" s="1" t="str">
        <f t="shared" si="108"/>
        <v xml:space="preserve"> </v>
      </c>
      <c r="AE300">
        <f t="shared" si="116"/>
        <v>89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383</v>
      </c>
      <c r="AP300" t="s">
        <v>1028</v>
      </c>
      <c r="AQ300">
        <v>-17.329939518365411</v>
      </c>
      <c r="AR300">
        <v>-11.249412594426623</v>
      </c>
      <c r="AS300">
        <v>15.813855548536537</v>
      </c>
      <c r="AT300">
        <v>17.329939518365411</v>
      </c>
      <c r="AU300">
        <v>11.249412594426623</v>
      </c>
      <c r="AV300" t="s">
        <v>1421</v>
      </c>
    </row>
    <row r="301" spans="1:48" x14ac:dyDescent="0.25">
      <c r="A301">
        <v>3.0400000000000156E-9</v>
      </c>
      <c r="B301" t="s">
        <v>668</v>
      </c>
      <c r="C301" s="3">
        <v>16</v>
      </c>
      <c r="D301" s="3">
        <v>0</v>
      </c>
      <c r="E301" s="3">
        <v>8</v>
      </c>
      <c r="F301" s="3">
        <v>24</v>
      </c>
      <c r="G301" s="4">
        <v>182.5</v>
      </c>
      <c r="H301" s="4">
        <v>147.55000000000001</v>
      </c>
      <c r="I301" s="5">
        <v>22897.223025300002</v>
      </c>
      <c r="J301" s="4">
        <v>10.168849069607168</v>
      </c>
      <c r="K301" s="4">
        <v>8.8310988747905199</v>
      </c>
      <c r="L301" s="4">
        <v>7.3558992878942009</v>
      </c>
      <c r="M301" s="4">
        <v>6.7575017686127996</v>
      </c>
      <c r="N301" s="4">
        <v>14.51</v>
      </c>
      <c r="O301" s="4">
        <v>-15.576036866359441</v>
      </c>
      <c r="P301" s="4">
        <v>2.7705862419518805</v>
      </c>
      <c r="Q301" s="36" t="str">
        <f t="shared" si="98"/>
        <v xml:space="preserve"> </v>
      </c>
      <c r="R301" t="str">
        <f t="shared" si="99"/>
        <v xml:space="preserve"> </v>
      </c>
      <c r="S301" s="37">
        <f t="shared" si="100"/>
        <v>0.23686886105423241</v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>
        <f t="shared" si="105"/>
        <v>-0.30848148738387182</v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>
        <f t="shared" si="107"/>
        <v>63</v>
      </c>
      <c r="AC301">
        <f t="shared" si="115"/>
        <v>63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>
        <f t="shared" si="109"/>
        <v>2.7705862449918803</v>
      </c>
      <c r="AH301" t="str">
        <f t="shared" si="110"/>
        <v xml:space="preserve"> </v>
      </c>
      <c r="AI301">
        <f t="shared" si="118"/>
        <v>140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668</v>
      </c>
      <c r="AP301" t="s">
        <v>1097</v>
      </c>
      <c r="AQ301">
        <v>35.684086280280212</v>
      </c>
      <c r="AR301">
        <v>30.848148738387181</v>
      </c>
      <c r="AS301">
        <v>23.686885801423241</v>
      </c>
      <c r="AT301">
        <v>-35.684086280280212</v>
      </c>
      <c r="AU301">
        <v>-30.848148738387181</v>
      </c>
      <c r="AV301" t="s">
        <v>1422</v>
      </c>
    </row>
    <row r="302" spans="1:48" x14ac:dyDescent="0.25">
      <c r="A302">
        <v>3.0500000000000157E-9</v>
      </c>
      <c r="B302" t="s">
        <v>435</v>
      </c>
      <c r="C302" s="3">
        <v>15</v>
      </c>
      <c r="D302" s="3">
        <v>1</v>
      </c>
      <c r="E302" s="3">
        <v>7</v>
      </c>
      <c r="F302" s="3">
        <v>23</v>
      </c>
      <c r="G302" s="4">
        <v>61</v>
      </c>
      <c r="H302" s="4">
        <v>51.57</v>
      </c>
      <c r="I302" s="5">
        <v>28998.150949440002</v>
      </c>
      <c r="J302" s="4">
        <v>10.587148429480598</v>
      </c>
      <c r="K302" s="4">
        <v>9.8887823585810164</v>
      </c>
      <c r="L302" s="4">
        <v>5.9223142250223901</v>
      </c>
      <c r="M302" s="4">
        <v>5.7402400920835337</v>
      </c>
      <c r="N302" s="4">
        <v>4.1479999999999997</v>
      </c>
      <c r="O302" s="4">
        <v>39.220779220779228</v>
      </c>
      <c r="P302" s="4">
        <v>1.3108396354469654</v>
      </c>
      <c r="Q302" s="36" t="str">
        <f t="shared" si="98"/>
        <v xml:space="preserve"> </v>
      </c>
      <c r="R302" t="str">
        <f t="shared" si="99"/>
        <v xml:space="preserve"> </v>
      </c>
      <c r="S302" s="37">
        <f t="shared" si="100"/>
        <v>0.18285825397107811</v>
      </c>
      <c r="T302" s="37" t="str">
        <f t="shared" si="101"/>
        <v/>
      </c>
      <c r="U302" s="37" t="str">
        <f t="shared" si="102"/>
        <v/>
      </c>
      <c r="V302" s="37" t="str">
        <f t="shared" si="103"/>
        <v/>
      </c>
      <c r="W302" s="37" t="str">
        <f t="shared" si="104"/>
        <v/>
      </c>
      <c r="X302" s="37">
        <f t="shared" si="105"/>
        <v>-0.44325095221563005</v>
      </c>
      <c r="Y302" t="str">
        <f t="shared" si="113"/>
        <v xml:space="preserve"> </v>
      </c>
      <c r="Z302" s="1" t="str">
        <f t="shared" si="106"/>
        <v xml:space="preserve"> </v>
      </c>
      <c r="AA302" t="str">
        <f t="shared" si="114"/>
        <v xml:space="preserve"> </v>
      </c>
      <c r="AB302" s="1">
        <f t="shared" si="107"/>
        <v>23</v>
      </c>
      <c r="AC302">
        <f t="shared" si="115"/>
        <v>122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435</v>
      </c>
      <c r="AP302" t="s">
        <v>1024</v>
      </c>
      <c r="AQ302">
        <v>33.03842742995441</v>
      </c>
      <c r="AR302">
        <v>44.325095221563004</v>
      </c>
      <c r="AS302">
        <v>18.28582509210781</v>
      </c>
      <c r="AT302">
        <v>-33.03842742995441</v>
      </c>
      <c r="AU302">
        <v>-44.325095221563004</v>
      </c>
      <c r="AV302" t="s">
        <v>1423</v>
      </c>
    </row>
    <row r="303" spans="1:48" x14ac:dyDescent="0.25">
      <c r="A303">
        <v>3.0600000000000159E-9</v>
      </c>
      <c r="B303" t="s">
        <v>231</v>
      </c>
      <c r="C303" s="3">
        <v>8</v>
      </c>
      <c r="D303" s="3">
        <v>1</v>
      </c>
      <c r="E303" s="3">
        <v>12</v>
      </c>
      <c r="F303" s="3">
        <v>21</v>
      </c>
      <c r="G303" s="4">
        <v>102</v>
      </c>
      <c r="H303" s="4">
        <v>87.86</v>
      </c>
      <c r="I303" s="5">
        <v>33708.164643399999</v>
      </c>
      <c r="J303" s="4">
        <v>8.0069260913150462</v>
      </c>
      <c r="K303" s="4">
        <v>6.9181102362204721</v>
      </c>
      <c r="L303" s="4">
        <v>5.9980374254995912</v>
      </c>
      <c r="M303" s="4">
        <v>5.4931992833985781</v>
      </c>
      <c r="N303" s="4">
        <v>11.700000000000001</v>
      </c>
      <c r="O303" s="4">
        <v>-16.021329264480098</v>
      </c>
      <c r="P303" s="4">
        <v>4.7643979057591626</v>
      </c>
      <c r="Q303" s="36" t="str">
        <f t="shared" si="98"/>
        <v xml:space="preserve"> </v>
      </c>
      <c r="R303" t="str">
        <f t="shared" si="99"/>
        <v xml:space="preserve"> </v>
      </c>
      <c r="S303" s="37">
        <f t="shared" si="100"/>
        <v>0.16093785873949004</v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>
        <f t="shared" si="105"/>
        <v>-0.43613231275156028</v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>
        <f t="shared" si="107"/>
        <v>29</v>
      </c>
      <c r="AC303">
        <f t="shared" si="115"/>
        <v>151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>
        <f t="shared" si="109"/>
        <v>4.7643979088191628</v>
      </c>
      <c r="AH303" t="str">
        <f t="shared" si="110"/>
        <v xml:space="preserve"> </v>
      </c>
      <c r="AI303">
        <f t="shared" si="118"/>
        <v>23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231</v>
      </c>
      <c r="AP303" t="s">
        <v>1022</v>
      </c>
      <c r="AQ303">
        <v>49.357811869943944</v>
      </c>
      <c r="AR303">
        <v>43.613231275156025</v>
      </c>
      <c r="AS303">
        <v>16.093785567949006</v>
      </c>
      <c r="AT303">
        <v>-49.357811869943944</v>
      </c>
      <c r="AU303">
        <v>-43.613231275156025</v>
      </c>
      <c r="AV303" t="s">
        <v>1424</v>
      </c>
    </row>
    <row r="304" spans="1:48" x14ac:dyDescent="0.25">
      <c r="A304">
        <v>3.0700000000000161E-9</v>
      </c>
      <c r="B304" t="s">
        <v>337</v>
      </c>
      <c r="C304" s="3">
        <v>4</v>
      </c>
      <c r="D304" s="3">
        <v>5</v>
      </c>
      <c r="E304" s="3">
        <v>11</v>
      </c>
      <c r="F304" s="3">
        <v>20</v>
      </c>
      <c r="G304" s="4">
        <v>28</v>
      </c>
      <c r="H304" s="4">
        <v>25.79</v>
      </c>
      <c r="I304" s="5">
        <v>7929.5801196000002</v>
      </c>
      <c r="J304" s="4">
        <v>6.4202140901170024</v>
      </c>
      <c r="K304" s="4">
        <v>7.8270106221547797</v>
      </c>
      <c r="L304" s="4">
        <v>4.5778994651974818</v>
      </c>
      <c r="M304" s="4">
        <v>5.1371522674609711</v>
      </c>
      <c r="N304" s="4">
        <v>4.0170000000000003</v>
      </c>
      <c r="O304" s="4">
        <v>-9.503546099290773</v>
      </c>
      <c r="P304" s="4">
        <v>5.944164404808066</v>
      </c>
      <c r="Q304" s="36" t="str">
        <f t="shared" si="98"/>
        <v xml:space="preserve"> 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 t="str">
        <f t="shared" si="103"/>
        <v/>
      </c>
      <c r="W304" s="37" t="str">
        <f t="shared" si="104"/>
        <v/>
      </c>
      <c r="X304" s="37">
        <f t="shared" si="105"/>
        <v>-0.56963763298263048</v>
      </c>
      <c r="Y304" t="str">
        <f t="shared" si="113"/>
        <v xml:space="preserve"> </v>
      </c>
      <c r="Z304" s="1" t="str">
        <f t="shared" si="106"/>
        <v xml:space="preserve"> </v>
      </c>
      <c r="AA304" t="str">
        <f t="shared" si="114"/>
        <v xml:space="preserve"> </v>
      </c>
      <c r="AB304" s="1">
        <f t="shared" si="107"/>
        <v>6</v>
      </c>
      <c r="AC304" t="str">
        <f t="shared" si="115"/>
        <v xml:space="preserve"> 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5.9441644078780662</v>
      </c>
      <c r="AH304" t="str">
        <f t="shared" si="110"/>
        <v xml:space="preserve"> </v>
      </c>
      <c r="AI304">
        <f t="shared" si="118"/>
        <v>11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337</v>
      </c>
      <c r="AP304" t="s">
        <v>1028</v>
      </c>
      <c r="AQ304">
        <v>59.393444365671378</v>
      </c>
      <c r="AR304">
        <v>56.963763298263046</v>
      </c>
      <c r="AS304">
        <v>8.5692128732066664</v>
      </c>
      <c r="AT304">
        <v>-59.393444365671378</v>
      </c>
      <c r="AU304">
        <v>-56.963763298263046</v>
      </c>
      <c r="AV304" t="s">
        <v>1425</v>
      </c>
    </row>
    <row r="305" spans="1:48" x14ac:dyDescent="0.25">
      <c r="A305">
        <v>3.0800000000000162E-9</v>
      </c>
      <c r="B305" t="s">
        <v>627</v>
      </c>
      <c r="C305" s="3">
        <v>41</v>
      </c>
      <c r="D305" s="3">
        <v>1</v>
      </c>
      <c r="E305" s="3">
        <v>3</v>
      </c>
      <c r="F305" s="3">
        <v>45</v>
      </c>
      <c r="G305" s="4">
        <v>230</v>
      </c>
      <c r="H305" s="4">
        <v>202</v>
      </c>
      <c r="I305" s="5">
        <v>208624.46496200003</v>
      </c>
      <c r="J305" s="4">
        <v>26.833156216790648</v>
      </c>
      <c r="K305" s="4">
        <v>22.696629213483146</v>
      </c>
      <c r="L305" s="4">
        <v>20.312197280792454</v>
      </c>
      <c r="M305" s="4">
        <v>17.678916676394081</v>
      </c>
      <c r="N305" s="4">
        <v>6.4470000000000001</v>
      </c>
      <c r="O305" s="4">
        <v>33.508771929824576</v>
      </c>
      <c r="P305" s="4">
        <v>0.56831683168316838</v>
      </c>
      <c r="Q305" s="36">
        <f t="shared" si="98"/>
        <v>91.111111114191118</v>
      </c>
      <c r="R305" t="str">
        <f t="shared" si="99"/>
        <v xml:space="preserve"> </v>
      </c>
      <c r="S305" s="37" t="str">
        <f t="shared" si="100"/>
        <v/>
      </c>
      <c r="T305" s="37" t="str">
        <f t="shared" si="101"/>
        <v/>
      </c>
      <c r="U305" s="37">
        <f t="shared" si="102"/>
        <v>0.69714286076382792</v>
      </c>
      <c r="V305" s="37" t="str">
        <f t="shared" si="103"/>
        <v/>
      </c>
      <c r="W305" s="37">
        <f t="shared" si="104"/>
        <v>0.90952321420377036</v>
      </c>
      <c r="X305" s="37" t="str">
        <f t="shared" si="105"/>
        <v/>
      </c>
      <c r="Y305">
        <f t="shared" si="113"/>
        <v>27</v>
      </c>
      <c r="Z305" s="1" t="str">
        <f t="shared" si="106"/>
        <v xml:space="preserve"> </v>
      </c>
      <c r="AA305">
        <f t="shared" si="114"/>
        <v>23</v>
      </c>
      <c r="AB305" s="1" t="str">
        <f t="shared" si="107"/>
        <v xml:space="preserve"> </v>
      </c>
      <c r="AC305" t="str">
        <f t="shared" si="115"/>
        <v xml:space="preserve"> </v>
      </c>
      <c r="AD305" s="1" t="str">
        <f t="shared" si="108"/>
        <v xml:space="preserve"> </v>
      </c>
      <c r="AE305">
        <f t="shared" si="116"/>
        <v>14</v>
      </c>
      <c r="AF305" t="str">
        <f t="shared" si="117"/>
        <v xml:space="preserve"> </v>
      </c>
      <c r="AG305" t="str">
        <f t="shared" si="109"/>
        <v xml:space="preserve"> </v>
      </c>
      <c r="AH305" t="str">
        <f t="shared" si="110"/>
        <v xml:space="preserve"> </v>
      </c>
      <c r="AI305" t="str">
        <f t="shared" si="118"/>
        <v xml:space="preserve"> 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627</v>
      </c>
      <c r="AP305" t="s">
        <v>1097</v>
      </c>
      <c r="AQ305">
        <v>-69.714286076382791</v>
      </c>
      <c r="AR305">
        <v>-90.952321420377032</v>
      </c>
      <c r="AS305">
        <v>13.861386138613852</v>
      </c>
      <c r="AT305">
        <v>69.714286076382791</v>
      </c>
      <c r="AU305">
        <v>90.952321420377032</v>
      </c>
      <c r="AV305" t="s">
        <v>1426</v>
      </c>
    </row>
    <row r="306" spans="1:48" x14ac:dyDescent="0.25">
      <c r="A306">
        <v>3.0900000000000164E-9</v>
      </c>
      <c r="B306" t="s">
        <v>648</v>
      </c>
      <c r="C306" s="3">
        <v>8</v>
      </c>
      <c r="D306" s="3">
        <v>0</v>
      </c>
      <c r="E306" s="3">
        <v>9</v>
      </c>
      <c r="F306" s="3">
        <v>17</v>
      </c>
      <c r="G306" s="4">
        <v>105</v>
      </c>
      <c r="H306" s="4">
        <v>100.14</v>
      </c>
      <c r="I306" s="5">
        <v>11399.713987380001</v>
      </c>
      <c r="J306" s="4" t="s">
        <v>1019</v>
      </c>
      <c r="K306" s="4" t="s">
        <v>1019</v>
      </c>
      <c r="L306" s="4">
        <v>17.368738690219732</v>
      </c>
      <c r="M306" s="4">
        <v>16.715754763042582</v>
      </c>
      <c r="N306" s="4">
        <v>1.8900000000000001</v>
      </c>
      <c r="O306" s="4">
        <v>-12.400873503663002</v>
      </c>
      <c r="P306" s="4">
        <v>3.8466147393648891</v>
      </c>
      <c r="Q306" s="36" t="str">
        <f t="shared" si="98"/>
        <v xml:space="preserve"> 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 xml:space="preserve"> </v>
      </c>
      <c r="V306" s="37" t="str">
        <f t="shared" si="103"/>
        <v xml:space="preserve"> </v>
      </c>
      <c r="W306" s="37">
        <f t="shared" si="104"/>
        <v>0.63281250531059441</v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>
        <f t="shared" si="114"/>
        <v>47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 t="str">
        <f t="shared" si="116"/>
        <v xml:space="preserve"> </v>
      </c>
      <c r="AF306" t="str">
        <f t="shared" si="117"/>
        <v xml:space="preserve"> </v>
      </c>
      <c r="AG306">
        <f t="shared" si="109"/>
        <v>3.8466147424548889</v>
      </c>
      <c r="AH306" t="str">
        <f t="shared" si="110"/>
        <v xml:space="preserve"> </v>
      </c>
      <c r="AI306">
        <f t="shared" si="118"/>
        <v>56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648</v>
      </c>
      <c r="AP306" t="s">
        <v>1034</v>
      </c>
      <c r="AQ306" t="e">
        <v>#VALUE!</v>
      </c>
      <c r="AR306">
        <v>-63.281250531059442</v>
      </c>
      <c r="AS306">
        <v>4.8532055122828099</v>
      </c>
      <c r="AT306" t="e">
        <v>#VALUE!</v>
      </c>
      <c r="AU306">
        <v>63.281250531059442</v>
      </c>
      <c r="AV306" t="s">
        <v>1427</v>
      </c>
    </row>
    <row r="307" spans="1:48" x14ac:dyDescent="0.25">
      <c r="A307">
        <v>3.1000000000000166E-9</v>
      </c>
      <c r="B307" t="s">
        <v>678</v>
      </c>
      <c r="C307" s="3">
        <v>6</v>
      </c>
      <c r="D307" s="3">
        <v>2</v>
      </c>
      <c r="E307" s="3">
        <v>11</v>
      </c>
      <c r="F307" s="3">
        <v>19</v>
      </c>
      <c r="G307" s="4">
        <v>51</v>
      </c>
      <c r="H307" s="4">
        <v>46.28</v>
      </c>
      <c r="I307" s="5">
        <v>6527.8357445600004</v>
      </c>
      <c r="J307" s="4" t="s">
        <v>1019</v>
      </c>
      <c r="K307" s="4" t="s">
        <v>1019</v>
      </c>
      <c r="L307" s="4">
        <v>12.942096358543417</v>
      </c>
      <c r="M307" s="4">
        <v>12.511043595992417</v>
      </c>
      <c r="N307" s="4">
        <v>0.61299999999999999</v>
      </c>
      <c r="O307" s="4">
        <v>-11.556696895324185</v>
      </c>
      <c r="P307" s="4">
        <v>6.6140881590319793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>
        <f t="shared" si="104"/>
        <v>0.21666962443644522</v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>
        <f t="shared" si="114"/>
        <v>111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6.6140881621319796</v>
      </c>
      <c r="AH307" t="str">
        <f t="shared" si="110"/>
        <v xml:space="preserve"> </v>
      </c>
      <c r="AI307">
        <f t="shared" si="118"/>
        <v>8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678</v>
      </c>
      <c r="AP307" t="s">
        <v>1034</v>
      </c>
      <c r="AQ307" t="e">
        <v>#VALUE!</v>
      </c>
      <c r="AR307">
        <v>-21.666962443644522</v>
      </c>
      <c r="AS307">
        <v>10.198789974070866</v>
      </c>
      <c r="AT307" t="e">
        <v>#VALUE!</v>
      </c>
      <c r="AU307">
        <v>21.666962443644522</v>
      </c>
      <c r="AV307" t="s">
        <v>1428</v>
      </c>
    </row>
    <row r="308" spans="1:48" x14ac:dyDescent="0.25">
      <c r="A308">
        <v>3.1100000000000168E-9</v>
      </c>
      <c r="B308" t="s">
        <v>472</v>
      </c>
      <c r="C308" s="3">
        <v>12</v>
      </c>
      <c r="D308" s="3">
        <v>0</v>
      </c>
      <c r="E308" s="3">
        <v>14</v>
      </c>
      <c r="F308" s="3">
        <v>26</v>
      </c>
      <c r="G308" s="4">
        <v>130</v>
      </c>
      <c r="H308" s="4">
        <v>109.05</v>
      </c>
      <c r="I308" s="5">
        <v>37200.259214999998</v>
      </c>
      <c r="J308" s="4">
        <v>17.315020641473485</v>
      </c>
      <c r="K308" s="4">
        <v>14.926088146728716</v>
      </c>
      <c r="L308" s="4">
        <v>12.560520063681267</v>
      </c>
      <c r="M308" s="4">
        <v>11.53683422486627</v>
      </c>
      <c r="N308" s="4">
        <v>6.1370000000000005</v>
      </c>
      <c r="O308" s="4">
        <v>23.839285714285705</v>
      </c>
      <c r="P308" s="4">
        <v>1.5735900962861074</v>
      </c>
      <c r="Q308" s="36" t="str">
        <f t="shared" si="98"/>
        <v xml:space="preserve"> </v>
      </c>
      <c r="R308" t="str">
        <f t="shared" si="99"/>
        <v xml:space="preserve"> </v>
      </c>
      <c r="S308" s="37">
        <f t="shared" si="100"/>
        <v>0.19211371241765704</v>
      </c>
      <c r="T308" s="37" t="str">
        <f t="shared" si="101"/>
        <v/>
      </c>
      <c r="U308" s="37" t="str">
        <f t="shared" si="102"/>
        <v/>
      </c>
      <c r="V308" s="37" t="str">
        <f t="shared" si="103"/>
        <v/>
      </c>
      <c r="W308" s="37">
        <f t="shared" si="104"/>
        <v>0.18079813387554267</v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>
        <f t="shared" si="114"/>
        <v>120</v>
      </c>
      <c r="AB308" s="1" t="str">
        <f t="shared" si="107"/>
        <v xml:space="preserve"> </v>
      </c>
      <c r="AC308">
        <f t="shared" si="115"/>
        <v>111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 t="str">
        <f t="shared" si="109"/>
        <v xml:space="preserve"> </v>
      </c>
      <c r="AH308" t="str">
        <f t="shared" si="110"/>
        <v xml:space="preserve"> </v>
      </c>
      <c r="AI308" t="str">
        <f t="shared" si="118"/>
        <v xml:space="preserve"> 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472</v>
      </c>
      <c r="AP308" t="s">
        <v>1028</v>
      </c>
      <c r="AQ308">
        <v>-9.514003601510467</v>
      </c>
      <c r="AR308">
        <v>-18.079813387554267</v>
      </c>
      <c r="AS308">
        <v>19.211370930765703</v>
      </c>
      <c r="AT308">
        <v>9.514003601510467</v>
      </c>
      <c r="AU308">
        <v>18.079813387554267</v>
      </c>
      <c r="AV308" t="s">
        <v>1429</v>
      </c>
    </row>
    <row r="309" spans="1:48" x14ac:dyDescent="0.25">
      <c r="A309">
        <v>3.1200000000000169E-9</v>
      </c>
      <c r="B309" t="s">
        <v>386</v>
      </c>
      <c r="C309" s="3">
        <v>18</v>
      </c>
      <c r="D309" s="3">
        <v>0</v>
      </c>
      <c r="E309" s="3">
        <v>4</v>
      </c>
      <c r="F309" s="3">
        <v>22</v>
      </c>
      <c r="G309" s="4">
        <v>38</v>
      </c>
      <c r="H309" s="4">
        <v>32.22</v>
      </c>
      <c r="I309" s="5">
        <v>9843.1567403400004</v>
      </c>
      <c r="J309" s="4">
        <v>11.86303387334315</v>
      </c>
      <c r="K309" s="4">
        <v>10.768716577540106</v>
      </c>
      <c r="L309" s="4">
        <v>8.3169380315587329</v>
      </c>
      <c r="M309" s="4">
        <v>7.861324218499262</v>
      </c>
      <c r="N309" s="4">
        <v>2.4090000000000003</v>
      </c>
      <c r="O309" s="4">
        <v>27.727272727272741</v>
      </c>
      <c r="P309" s="4">
        <v>1.4649286157666048</v>
      </c>
      <c r="Q309" s="36">
        <f t="shared" si="98"/>
        <v>81.818181821301806</v>
      </c>
      <c r="R309" t="str">
        <f t="shared" si="99"/>
        <v xml:space="preserve"> </v>
      </c>
      <c r="S309" s="37">
        <f t="shared" si="100"/>
        <v>0.17939168530497837</v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>
        <f t="shared" si="105"/>
        <v>-0.21813548663327964</v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>
        <f t="shared" si="107"/>
        <v>95</v>
      </c>
      <c r="AC309">
        <f t="shared" si="115"/>
        <v>126</v>
      </c>
      <c r="AD309" s="1" t="str">
        <f t="shared" si="108"/>
        <v xml:space="preserve"> </v>
      </c>
      <c r="AE309">
        <f t="shared" si="116"/>
        <v>38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386</v>
      </c>
      <c r="AP309" t="s">
        <v>1024</v>
      </c>
      <c r="AQ309">
        <v>24.968710044830477</v>
      </c>
      <c r="AR309">
        <v>21.813548663327964</v>
      </c>
      <c r="AS309">
        <v>17.939168218497837</v>
      </c>
      <c r="AT309">
        <v>-24.968710044830477</v>
      </c>
      <c r="AU309">
        <v>-21.813548663327964</v>
      </c>
      <c r="AV309" t="s">
        <v>1430</v>
      </c>
    </row>
    <row r="310" spans="1:48" x14ac:dyDescent="0.25">
      <c r="A310">
        <v>3.1300000000000171E-9</v>
      </c>
      <c r="B310" t="s">
        <v>387</v>
      </c>
      <c r="C310" s="3">
        <v>4</v>
      </c>
      <c r="D310" s="3">
        <v>1</v>
      </c>
      <c r="E310" s="3">
        <v>11</v>
      </c>
      <c r="F310" s="3">
        <v>16</v>
      </c>
      <c r="G310" s="4">
        <v>14.100000381469727</v>
      </c>
      <c r="H310" s="4">
        <v>12.44</v>
      </c>
      <c r="I310" s="5">
        <v>4293.67579028</v>
      </c>
      <c r="J310" s="4" t="s">
        <v>1019</v>
      </c>
      <c r="K310" s="4">
        <v>19.935897435897434</v>
      </c>
      <c r="L310" s="4">
        <v>14.023680632417218</v>
      </c>
      <c r="M310" s="4">
        <v>9.8297831146573156</v>
      </c>
      <c r="N310" s="4">
        <v>-1.087</v>
      </c>
      <c r="O310" s="4">
        <v>80.277777777777771</v>
      </c>
      <c r="P310" s="4">
        <v>0</v>
      </c>
      <c r="Q310" s="36" t="str">
        <f t="shared" si="98"/>
        <v xml:space="preserve"> </v>
      </c>
      <c r="R310" t="str">
        <f t="shared" si="99"/>
        <v xml:space="preserve"> </v>
      </c>
      <c r="S310" s="37" t="str">
        <f t="shared" si="100"/>
        <v/>
      </c>
      <c r="T310" s="37" t="str">
        <f t="shared" si="101"/>
        <v/>
      </c>
      <c r="U310" s="37" t="str">
        <f t="shared" si="102"/>
        <v xml:space="preserve"> </v>
      </c>
      <c r="V310" s="37" t="str">
        <f t="shared" si="103"/>
        <v xml:space="preserve"> </v>
      </c>
      <c r="W310" s="37">
        <f t="shared" si="104"/>
        <v>0.31834795349800582</v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>
        <f t="shared" si="114"/>
        <v>89</v>
      </c>
      <c r="AB310" s="1" t="str">
        <f t="shared" si="107"/>
        <v xml:space="preserve"> </v>
      </c>
      <c r="AC310" t="str">
        <f t="shared" si="115"/>
        <v xml:space="preserve"> 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>
        <f t="shared" si="111"/>
        <v>80.277777780907769</v>
      </c>
      <c r="AL310" t="str">
        <f t="shared" si="112"/>
        <v xml:space="preserve"> </v>
      </c>
      <c r="AM310">
        <f t="shared" si="120"/>
        <v>3</v>
      </c>
      <c r="AN310" t="str">
        <f t="shared" si="121"/>
        <v xml:space="preserve"> </v>
      </c>
      <c r="AO310" t="s">
        <v>387</v>
      </c>
      <c r="AP310" t="s">
        <v>1028</v>
      </c>
      <c r="AQ310" t="e">
        <v>#VALUE!</v>
      </c>
      <c r="AR310">
        <v>-31.834795349800583</v>
      </c>
      <c r="AS310">
        <v>13.344054513422243</v>
      </c>
      <c r="AT310" t="e">
        <v>#VALUE!</v>
      </c>
      <c r="AU310">
        <v>31.834795349800583</v>
      </c>
      <c r="AV310" t="s">
        <v>1431</v>
      </c>
    </row>
    <row r="311" spans="1:48" x14ac:dyDescent="0.25">
      <c r="A311">
        <v>3.1400000000000173E-9</v>
      </c>
      <c r="B311" t="s">
        <v>251</v>
      </c>
      <c r="C311" s="3">
        <v>26</v>
      </c>
      <c r="D311" s="3">
        <v>0</v>
      </c>
      <c r="E311" s="3">
        <v>8</v>
      </c>
      <c r="F311" s="3">
        <v>34</v>
      </c>
      <c r="G311" s="4">
        <v>195</v>
      </c>
      <c r="H311" s="4">
        <v>182.57</v>
      </c>
      <c r="I311" s="5">
        <v>140745.08434249999</v>
      </c>
      <c r="J311" s="4">
        <v>22.191564361249544</v>
      </c>
      <c r="K311" s="4">
        <v>20.5573696655782</v>
      </c>
      <c r="L311" s="4">
        <v>15.746306974952688</v>
      </c>
      <c r="M311" s="4">
        <v>15.074800056942976</v>
      </c>
      <c r="N311" s="4">
        <v>7.7439999999999998</v>
      </c>
      <c r="O311" s="4">
        <v>10.175438596491237</v>
      </c>
      <c r="P311" s="4">
        <v>2.5162951196801231</v>
      </c>
      <c r="Q311" s="36">
        <f t="shared" si="98"/>
        <v>76.470588238434118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>
        <f t="shared" si="104"/>
        <v>0.48028981261833459</v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>
        <f t="shared" si="114"/>
        <v>60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61</v>
      </c>
      <c r="AF311" t="str">
        <f t="shared" si="117"/>
        <v xml:space="preserve"> </v>
      </c>
      <c r="AG311">
        <f t="shared" si="109"/>
        <v>2.5162951228201229</v>
      </c>
      <c r="AH311" t="str">
        <f t="shared" si="110"/>
        <v xml:space="preserve"> </v>
      </c>
      <c r="AI311">
        <f t="shared" si="118"/>
        <v>158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251</v>
      </c>
      <c r="AP311" t="s">
        <v>1028</v>
      </c>
      <c r="AQ311">
        <v>-40.357156350130666</v>
      </c>
      <c r="AR311">
        <v>-48.028981261833458</v>
      </c>
      <c r="AS311">
        <v>6.8083474831571511</v>
      </c>
      <c r="AT311">
        <v>40.357156350130666</v>
      </c>
      <c r="AU311">
        <v>48.028981261833458</v>
      </c>
      <c r="AV311" t="s">
        <v>1432</v>
      </c>
    </row>
    <row r="312" spans="1:48" x14ac:dyDescent="0.25">
      <c r="A312">
        <v>3.1500000000000175E-9</v>
      </c>
      <c r="B312" t="s">
        <v>524</v>
      </c>
      <c r="C312" s="3">
        <v>17</v>
      </c>
      <c r="D312" s="3">
        <v>0</v>
      </c>
      <c r="E312" s="3">
        <v>4</v>
      </c>
      <c r="F312" s="3">
        <v>21</v>
      </c>
      <c r="G312" s="4">
        <v>99</v>
      </c>
      <c r="H312" s="4">
        <v>77.64</v>
      </c>
      <c r="I312" s="5">
        <v>18362.610312959998</v>
      </c>
      <c r="J312" s="4">
        <v>11.689250225835591</v>
      </c>
      <c r="K312" s="4">
        <v>10.811864642807409</v>
      </c>
      <c r="L312" s="4">
        <v>14.415680480781271</v>
      </c>
      <c r="M312" s="4">
        <v>11.69388990452976</v>
      </c>
      <c r="N312" s="4">
        <v>6.6420000000000003</v>
      </c>
      <c r="O312" s="4">
        <v>15.367647058823517</v>
      </c>
      <c r="P312" s="4">
        <v>1.8791859866048428</v>
      </c>
      <c r="Q312" s="36">
        <f t="shared" si="98"/>
        <v>80.952380955530955</v>
      </c>
      <c r="R312" t="str">
        <f t="shared" si="99"/>
        <v xml:space="preserve"> </v>
      </c>
      <c r="S312" s="37">
        <f t="shared" si="100"/>
        <v>0.27511592277905711</v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>
        <f t="shared" si="104"/>
        <v>0.35519934874923953</v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>
        <f t="shared" si="114"/>
        <v>80</v>
      </c>
      <c r="AB312" s="1" t="str">
        <f t="shared" si="107"/>
        <v xml:space="preserve"> </v>
      </c>
      <c r="AC312">
        <f t="shared" si="115"/>
        <v>37</v>
      </c>
      <c r="AD312" s="1" t="str">
        <f t="shared" si="108"/>
        <v xml:space="preserve"> </v>
      </c>
      <c r="AE312">
        <f t="shared" si="116"/>
        <v>42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524</v>
      </c>
      <c r="AP312" t="s">
        <v>1097</v>
      </c>
      <c r="AQ312">
        <v>26.067856467644489</v>
      </c>
      <c r="AR312">
        <v>-35.519934874923955</v>
      </c>
      <c r="AS312">
        <v>27.511591962905712</v>
      </c>
      <c r="AT312">
        <v>-26.067856467644489</v>
      </c>
      <c r="AU312">
        <v>35.519934874923955</v>
      </c>
      <c r="AV312" t="s">
        <v>1433</v>
      </c>
    </row>
    <row r="313" spans="1:48" x14ac:dyDescent="0.25">
      <c r="A313">
        <v>3.1600000000000176E-9</v>
      </c>
      <c r="B313" t="s">
        <v>542</v>
      </c>
      <c r="C313" s="3">
        <v>7</v>
      </c>
      <c r="D313" s="3">
        <v>1</v>
      </c>
      <c r="E313" s="3">
        <v>12</v>
      </c>
      <c r="F313" s="3">
        <v>20</v>
      </c>
      <c r="G313" s="4">
        <v>137</v>
      </c>
      <c r="H313" s="4">
        <v>126.67</v>
      </c>
      <c r="I313" s="5">
        <v>24748.306040740001</v>
      </c>
      <c r="J313" s="4">
        <v>9.4024643705463191</v>
      </c>
      <c r="K313" s="4">
        <v>8.9506783493499142</v>
      </c>
      <c r="L313" s="4">
        <v>8.1021014336561343</v>
      </c>
      <c r="M313" s="4">
        <v>8.0850281764562233</v>
      </c>
      <c r="N313" s="4">
        <v>13.472</v>
      </c>
      <c r="O313" s="4">
        <v>-7.3900293255132032</v>
      </c>
      <c r="P313" s="4">
        <v>1.1683903055182758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 t="str">
        <f t="shared" si="103"/>
        <v/>
      </c>
      <c r="W313" s="37" t="str">
        <f t="shared" si="104"/>
        <v/>
      </c>
      <c r="X313" s="37">
        <f t="shared" si="105"/>
        <v>-0.23833199542474848</v>
      </c>
      <c r="Y313" t="str">
        <f t="shared" si="113"/>
        <v xml:space="preserve"> </v>
      </c>
      <c r="Z313" s="1" t="str">
        <f t="shared" si="106"/>
        <v xml:space="preserve"> </v>
      </c>
      <c r="AA313" t="str">
        <f t="shared" si="114"/>
        <v xml:space="preserve"> </v>
      </c>
      <c r="AB313" s="1">
        <f t="shared" si="107"/>
        <v>83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542</v>
      </c>
      <c r="AP313" t="s">
        <v>1047</v>
      </c>
      <c r="AQ313">
        <v>40.531314500849632</v>
      </c>
      <c r="AR313">
        <v>23.833199542474848</v>
      </c>
      <c r="AS313">
        <v>8.1550485513539162</v>
      </c>
      <c r="AT313">
        <v>-40.531314500849632</v>
      </c>
      <c r="AU313">
        <v>-23.833199542474848</v>
      </c>
      <c r="AV313" t="s">
        <v>1434</v>
      </c>
    </row>
    <row r="314" spans="1:48" x14ac:dyDescent="0.25">
      <c r="A314">
        <v>3.1700000000000178E-9</v>
      </c>
      <c r="B314" t="s">
        <v>601</v>
      </c>
      <c r="C314" s="3">
        <v>5</v>
      </c>
      <c r="D314" s="3">
        <v>1</v>
      </c>
      <c r="E314" s="3">
        <v>10</v>
      </c>
      <c r="F314" s="3">
        <v>16</v>
      </c>
      <c r="G314" s="4">
        <v>166.5</v>
      </c>
      <c r="H314" s="4">
        <v>159.4</v>
      </c>
      <c r="I314" s="5">
        <v>30541.040000000001</v>
      </c>
      <c r="J314" s="4">
        <v>20.057883478042029</v>
      </c>
      <c r="K314" s="4">
        <v>17.968661932138428</v>
      </c>
      <c r="L314" s="4">
        <v>15.224756105029373</v>
      </c>
      <c r="M314" s="4">
        <v>14.003055414851586</v>
      </c>
      <c r="N314" s="4">
        <v>7.4160000000000004</v>
      </c>
      <c r="O314" s="4">
        <v>12.251655629139076</v>
      </c>
      <c r="P314" s="4">
        <v>1.2189460476787954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>
        <f t="shared" si="104"/>
        <v>0.43125949454198875</v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>
        <f t="shared" si="114"/>
        <v>67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601</v>
      </c>
      <c r="AP314" t="s">
        <v>1026</v>
      </c>
      <c r="AQ314">
        <v>-26.862056299924951</v>
      </c>
      <c r="AR314">
        <v>-43.125949454198874</v>
      </c>
      <c r="AS314">
        <v>4.4542032622333805</v>
      </c>
      <c r="AT314">
        <v>26.862056299924951</v>
      </c>
      <c r="AU314">
        <v>43.125949454198874</v>
      </c>
      <c r="AV314" t="s">
        <v>1435</v>
      </c>
    </row>
    <row r="315" spans="1:48" x14ac:dyDescent="0.25">
      <c r="A315">
        <v>3.180000000000018E-9</v>
      </c>
      <c r="B315" t="s">
        <v>358</v>
      </c>
      <c r="C315" s="3">
        <v>17</v>
      </c>
      <c r="D315" s="3">
        <v>0</v>
      </c>
      <c r="E315" s="3">
        <v>4</v>
      </c>
      <c r="F315" s="3">
        <v>21</v>
      </c>
      <c r="G315" s="4">
        <v>49</v>
      </c>
      <c r="H315" s="4">
        <v>43.36</v>
      </c>
      <c r="I315" s="5">
        <v>63038.3035944</v>
      </c>
      <c r="J315" s="4">
        <v>17.462746677406361</v>
      </c>
      <c r="K315" s="4">
        <v>16.065209336791405</v>
      </c>
      <c r="L315" s="4">
        <v>15.492561594369642</v>
      </c>
      <c r="M315" s="4">
        <v>14.831520435508853</v>
      </c>
      <c r="N315" s="4">
        <v>2.427</v>
      </c>
      <c r="O315" s="4">
        <v>10.175438596491237</v>
      </c>
      <c r="P315" s="4">
        <v>2.4354243542435428</v>
      </c>
      <c r="Q315" s="36">
        <f t="shared" si="98"/>
        <v>80.952380955560955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>
        <f t="shared" si="104"/>
        <v>0.45643553983719731</v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>
        <f t="shared" si="114"/>
        <v>63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41</v>
      </c>
      <c r="AF315" t="str">
        <f t="shared" si="117"/>
        <v xml:space="preserve"> </v>
      </c>
      <c r="AG315">
        <f t="shared" si="109"/>
        <v>2.4354243574235426</v>
      </c>
      <c r="AH315" t="str">
        <f t="shared" si="110"/>
        <v xml:space="preserve"> </v>
      </c>
      <c r="AI315">
        <f t="shared" si="118"/>
        <v>162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358</v>
      </c>
      <c r="AP315" t="s">
        <v>1020</v>
      </c>
      <c r="AQ315">
        <v>-10.448340901255836</v>
      </c>
      <c r="AR315">
        <v>-45.643553983719734</v>
      </c>
      <c r="AS315">
        <v>13.007380073800734</v>
      </c>
      <c r="AT315">
        <v>10.448340901255836</v>
      </c>
      <c r="AU315">
        <v>45.643553983719734</v>
      </c>
      <c r="AV315" t="s">
        <v>1436</v>
      </c>
    </row>
    <row r="316" spans="1:48" x14ac:dyDescent="0.25">
      <c r="A316">
        <v>3.1900000000000181E-9</v>
      </c>
      <c r="B316" t="s">
        <v>389</v>
      </c>
      <c r="C316">
        <v>19</v>
      </c>
      <c r="D316" s="2">
        <v>0</v>
      </c>
      <c r="E316">
        <v>12</v>
      </c>
      <c r="F316">
        <v>31</v>
      </c>
      <c r="G316">
        <v>104</v>
      </c>
      <c r="H316">
        <v>87.3</v>
      </c>
      <c r="I316">
        <v>117247.8649041</v>
      </c>
      <c r="J316">
        <v>17.024180967238689</v>
      </c>
      <c r="K316">
        <v>15.878501273190249</v>
      </c>
      <c r="L316">
        <v>13.217424953369942</v>
      </c>
      <c r="M316">
        <v>12.477860027552886</v>
      </c>
      <c r="N316">
        <v>5.1280000000000001</v>
      </c>
      <c r="O316">
        <v>5.9829059829059883</v>
      </c>
      <c r="P316">
        <v>2.270332187857961</v>
      </c>
      <c r="Q316" s="36" t="str">
        <f t="shared" si="98"/>
        <v xml:space="preserve"> </v>
      </c>
      <c r="R316" t="str">
        <f t="shared" si="99"/>
        <v xml:space="preserve"> </v>
      </c>
      <c r="S316" s="37">
        <f t="shared" si="100"/>
        <v>0.1912943903606758</v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>
        <f t="shared" si="104"/>
        <v>0.24255290708122867</v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>
        <f t="shared" si="114"/>
        <v>103</v>
      </c>
      <c r="AB316" s="1" t="str">
        <f t="shared" si="107"/>
        <v xml:space="preserve"> </v>
      </c>
      <c r="AC316">
        <f t="shared" si="115"/>
        <v>112</v>
      </c>
      <c r="AD316" s="1" t="str">
        <f t="shared" si="108"/>
        <v xml:space="preserve"> </v>
      </c>
      <c r="AE316" t="str">
        <f t="shared" si="116"/>
        <v xml:space="preserve"> </v>
      </c>
      <c r="AF316" t="str">
        <f t="shared" si="117"/>
        <v xml:space="preserve"> </v>
      </c>
      <c r="AG316">
        <f t="shared" si="109"/>
        <v>2.2703321910479608</v>
      </c>
      <c r="AH316" t="str">
        <f t="shared" si="110"/>
        <v xml:space="preserve"> </v>
      </c>
      <c r="AI316">
        <f t="shared" si="118"/>
        <v>180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389</v>
      </c>
      <c r="AP316" t="s">
        <v>1047</v>
      </c>
      <c r="AQ316">
        <v>-7.6745014841799852</v>
      </c>
      <c r="AR316">
        <v>-24.255290708122867</v>
      </c>
      <c r="AS316">
        <v>19.129438717067583</v>
      </c>
      <c r="AT316">
        <v>7.6745014841799852</v>
      </c>
      <c r="AU316">
        <v>24.255290708122867</v>
      </c>
      <c r="AV316" t="s">
        <v>1437</v>
      </c>
    </row>
    <row r="317" spans="1:48" x14ac:dyDescent="0.25">
      <c r="A317">
        <v>3.2000000000000183E-9</v>
      </c>
      <c r="B317" t="s">
        <v>618</v>
      </c>
      <c r="C317">
        <v>13</v>
      </c>
      <c r="D317" s="2">
        <v>1</v>
      </c>
      <c r="E317">
        <v>5</v>
      </c>
      <c r="F317">
        <v>19</v>
      </c>
      <c r="G317">
        <v>51.5</v>
      </c>
      <c r="H317">
        <v>45.31</v>
      </c>
      <c r="I317">
        <v>44713.64119812</v>
      </c>
      <c r="J317">
        <v>8.2894255396999643</v>
      </c>
      <c r="K317">
        <v>7.457208689927584</v>
      </c>
      <c r="L317" t="s">
        <v>1019</v>
      </c>
      <c r="M317" t="s">
        <v>1019</v>
      </c>
      <c r="N317">
        <v>5.32</v>
      </c>
      <c r="O317">
        <v>100.62500000000001</v>
      </c>
      <c r="P317">
        <v>3.8622820569410723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 t="str">
        <f t="shared" si="103"/>
        <v/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 t="str">
        <f t="shared" si="106"/>
        <v xml:space="preserve"> </v>
      </c>
      <c r="AA317" t="str">
        <f t="shared" si="114"/>
        <v xml:space="preserve"> </v>
      </c>
      <c r="AB317" s="1" t="str">
        <f t="shared" si="107"/>
        <v xml:space="preserve"> 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3.8622820601410721</v>
      </c>
      <c r="AH317" t="str">
        <f t="shared" si="110"/>
        <v xml:space="preserve"> </v>
      </c>
      <c r="AI317">
        <f t="shared" si="118"/>
        <v>55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618</v>
      </c>
      <c r="AP317" t="s">
        <v>1026</v>
      </c>
      <c r="AQ317">
        <v>47.571059994306687</v>
      </c>
      <c r="AR317" t="e">
        <v>#VALUE!</v>
      </c>
      <c r="AS317">
        <v>13.661443389980121</v>
      </c>
      <c r="AT317">
        <v>-47.571059994306687</v>
      </c>
      <c r="AU317" t="e">
        <v>#VALUE!</v>
      </c>
      <c r="AV317" t="s">
        <v>1438</v>
      </c>
    </row>
    <row r="318" spans="1:48" x14ac:dyDescent="0.25">
      <c r="A318">
        <v>3.2100000000000185E-9</v>
      </c>
      <c r="B318" t="s">
        <v>664</v>
      </c>
      <c r="C318">
        <v>14</v>
      </c>
      <c r="D318" s="2">
        <v>0</v>
      </c>
      <c r="E318">
        <v>7</v>
      </c>
      <c r="F318">
        <v>21</v>
      </c>
      <c r="G318">
        <v>34</v>
      </c>
      <c r="H318">
        <v>28.56</v>
      </c>
      <c r="I318">
        <v>15056.773680479999</v>
      </c>
      <c r="J318">
        <v>20.999999999999996</v>
      </c>
      <c r="K318">
        <v>16.053962900505901</v>
      </c>
      <c r="L318">
        <v>10.156536309111209</v>
      </c>
      <c r="M318">
        <v>9.5345550337540352</v>
      </c>
      <c r="N318">
        <v>1.04</v>
      </c>
      <c r="O318">
        <v>9.8414222156584064</v>
      </c>
      <c r="P318">
        <v>1.7436974789915967</v>
      </c>
      <c r="Q318" s="36" t="str">
        <f t="shared" si="98"/>
        <v xml:space="preserve"> </v>
      </c>
      <c r="R318" t="str">
        <f t="shared" si="99"/>
        <v xml:space="preserve"> </v>
      </c>
      <c r="S318" s="37">
        <f t="shared" si="100"/>
        <v>0.19047619368619045</v>
      </c>
      <c r="T318" s="37" t="str">
        <f t="shared" si="101"/>
        <v/>
      </c>
      <c r="U318" s="37" t="str">
        <f t="shared" si="102"/>
        <v/>
      </c>
      <c r="V318" s="37" t="str">
        <f t="shared" si="103"/>
        <v/>
      </c>
      <c r="W318" s="37" t="str">
        <f t="shared" si="104"/>
        <v/>
      </c>
      <c r="X318" s="37" t="str">
        <f t="shared" si="105"/>
        <v/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>
        <f t="shared" si="115"/>
        <v>113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664</v>
      </c>
      <c r="AP318" t="s">
        <v>1028</v>
      </c>
      <c r="AQ318">
        <v>-32.820752758629681</v>
      </c>
      <c r="AR318">
        <v>4.51972482321864</v>
      </c>
      <c r="AS318">
        <v>19.047619047619047</v>
      </c>
      <c r="AT318">
        <v>32.820752758629681</v>
      </c>
      <c r="AU318">
        <v>-4.51972482321864</v>
      </c>
      <c r="AV318" t="s">
        <v>1439</v>
      </c>
    </row>
    <row r="319" spans="1:48" x14ac:dyDescent="0.25">
      <c r="A319">
        <v>3.2200000000000187E-9</v>
      </c>
      <c r="B319" t="s">
        <v>669</v>
      </c>
      <c r="C319">
        <v>10</v>
      </c>
      <c r="D319" s="2">
        <v>3</v>
      </c>
      <c r="E319">
        <v>8</v>
      </c>
      <c r="F319">
        <v>21</v>
      </c>
      <c r="G319">
        <v>139.5</v>
      </c>
      <c r="H319">
        <v>126.62</v>
      </c>
      <c r="I319">
        <v>9395.0704158999997</v>
      </c>
      <c r="J319">
        <v>10.839825357418029</v>
      </c>
      <c r="K319">
        <v>9.7723238403951527</v>
      </c>
      <c r="L319">
        <v>7.1698621172567263</v>
      </c>
      <c r="M319">
        <v>6.6536583105509486</v>
      </c>
      <c r="N319">
        <v>12.294</v>
      </c>
      <c r="O319">
        <v>-27.076023391812861</v>
      </c>
      <c r="P319" t="s">
        <v>145</v>
      </c>
      <c r="Q319" s="36" t="str">
        <f t="shared" si="98"/>
        <v xml:space="preserve"> </v>
      </c>
      <c r="R319" t="str">
        <f t="shared" si="99"/>
        <v xml:space="preserve"> </v>
      </c>
      <c r="S319" s="37" t="str">
        <f t="shared" si="100"/>
        <v/>
      </c>
      <c r="T319" s="37" t="str">
        <f t="shared" si="101"/>
        <v/>
      </c>
      <c r="U319" s="37" t="str">
        <f t="shared" si="102"/>
        <v/>
      </c>
      <c r="V319" s="37" t="str">
        <f t="shared" si="103"/>
        <v/>
      </c>
      <c r="W319" s="37" t="str">
        <f t="shared" si="104"/>
        <v/>
      </c>
      <c r="X319" s="37">
        <f t="shared" si="105"/>
        <v>-0.32597059952305774</v>
      </c>
      <c r="Y319" t="str">
        <f t="shared" si="113"/>
        <v xml:space="preserve"> </v>
      </c>
      <c r="Z319" s="1" t="str">
        <f t="shared" si="106"/>
        <v xml:space="preserve"> </v>
      </c>
      <c r="AA319" t="str">
        <f t="shared" si="114"/>
        <v xml:space="preserve"> </v>
      </c>
      <c r="AB319" s="1">
        <f t="shared" si="107"/>
        <v>56</v>
      </c>
      <c r="AC319" t="str">
        <f t="shared" si="115"/>
        <v xml:space="preserve"> 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669</v>
      </c>
      <c r="AP319" t="s">
        <v>1028</v>
      </c>
      <c r="AQ319">
        <v>31.440296964555003</v>
      </c>
      <c r="AR319">
        <v>32.59705995230577</v>
      </c>
      <c r="AS319">
        <v>10.172168693729255</v>
      </c>
      <c r="AT319">
        <v>-31.440296964555003</v>
      </c>
      <c r="AU319">
        <v>-32.59705995230577</v>
      </c>
      <c r="AV319" t="s">
        <v>1440</v>
      </c>
    </row>
    <row r="320" spans="1:48" x14ac:dyDescent="0.25">
      <c r="A320">
        <v>3.2300000000000188E-9</v>
      </c>
      <c r="B320" t="s">
        <v>473</v>
      </c>
      <c r="C320">
        <v>2</v>
      </c>
      <c r="D320" s="2">
        <v>2</v>
      </c>
      <c r="E320">
        <v>10</v>
      </c>
      <c r="F320">
        <v>14</v>
      </c>
      <c r="G320">
        <v>134</v>
      </c>
      <c r="H320">
        <v>139.44</v>
      </c>
      <c r="I320">
        <v>18358.593103182</v>
      </c>
      <c r="J320">
        <v>25.898959881129269</v>
      </c>
      <c r="K320">
        <v>23.934088568486093</v>
      </c>
      <c r="L320">
        <v>19.330352257394917</v>
      </c>
      <c r="M320">
        <v>18.591330005989221</v>
      </c>
      <c r="N320">
        <v>5.0040000000000004</v>
      </c>
      <c r="O320">
        <v>10.519480519480515</v>
      </c>
      <c r="P320">
        <v>1.6100114744693059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>
        <f t="shared" si="102"/>
        <v>0.63805683194149543</v>
      </c>
      <c r="V320" s="37" t="str">
        <f t="shared" si="103"/>
        <v/>
      </c>
      <c r="W320" s="37">
        <f t="shared" si="104"/>
        <v>0.81722124219107561</v>
      </c>
      <c r="X320" s="37" t="str">
        <f t="shared" si="105"/>
        <v/>
      </c>
      <c r="Y320">
        <f t="shared" si="113"/>
        <v>33</v>
      </c>
      <c r="Z320" s="1" t="str">
        <f t="shared" si="106"/>
        <v xml:space="preserve"> </v>
      </c>
      <c r="AA320">
        <f t="shared" si="114"/>
        <v>33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473</v>
      </c>
      <c r="AP320" t="s">
        <v>1020</v>
      </c>
      <c r="AQ320">
        <v>-63.805683194149545</v>
      </c>
      <c r="AR320">
        <v>-81.722124219107556</v>
      </c>
      <c r="AS320">
        <v>-3.9013195639701626</v>
      </c>
      <c r="AT320">
        <v>63.805683194149545</v>
      </c>
      <c r="AU320">
        <v>81.722124219107556</v>
      </c>
      <c r="AV320" t="s">
        <v>1441</v>
      </c>
    </row>
    <row r="321" spans="1:48" x14ac:dyDescent="0.25">
      <c r="A321">
        <v>3.240000000000019E-9</v>
      </c>
      <c r="B321" t="s">
        <v>679</v>
      </c>
      <c r="C321">
        <v>10</v>
      </c>
      <c r="D321" s="2">
        <v>1</v>
      </c>
      <c r="E321">
        <v>6</v>
      </c>
      <c r="F321">
        <v>17</v>
      </c>
      <c r="G321">
        <v>210</v>
      </c>
      <c r="H321">
        <v>180.47</v>
      </c>
      <c r="I321">
        <v>11317.647814309999</v>
      </c>
      <c r="J321">
        <v>18.850010444955085</v>
      </c>
      <c r="K321">
        <v>16.043203840341363</v>
      </c>
      <c r="L321">
        <v>11.483281944214182</v>
      </c>
      <c r="M321">
        <v>10.403809998821368</v>
      </c>
      <c r="N321">
        <v>8</v>
      </c>
      <c r="O321">
        <v>-6.9145415268611083</v>
      </c>
      <c r="P321">
        <v>1.089931844627916</v>
      </c>
      <c r="Q321" s="36" t="str">
        <f t="shared" si="98"/>
        <v xml:space="preserve"> </v>
      </c>
      <c r="R321" t="str">
        <f t="shared" si="99"/>
        <v xml:space="preserve"> </v>
      </c>
      <c r="S321" s="37">
        <f t="shared" si="100"/>
        <v>0.16362830711322002</v>
      </c>
      <c r="T321" s="37" t="str">
        <f t="shared" si="101"/>
        <v/>
      </c>
      <c r="U321" s="37" t="str">
        <f t="shared" si="102"/>
        <v/>
      </c>
      <c r="V321" s="37" t="str">
        <f t="shared" si="103"/>
        <v/>
      </c>
      <c r="W321" s="37" t="str">
        <f t="shared" si="104"/>
        <v/>
      </c>
      <c r="X321" s="37" t="str">
        <f t="shared" si="105"/>
        <v/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>
        <f t="shared" si="115"/>
        <v>148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679</v>
      </c>
      <c r="AP321" t="s">
        <v>1022</v>
      </c>
      <c r="AQ321">
        <v>-19.222503657474622</v>
      </c>
      <c r="AR321">
        <v>-7.9528381129848391</v>
      </c>
      <c r="AS321">
        <v>16.362830387322003</v>
      </c>
      <c r="AT321">
        <v>19.222503657474622</v>
      </c>
      <c r="AU321">
        <v>7.9528381129848391</v>
      </c>
      <c r="AV321" t="s">
        <v>1442</v>
      </c>
    </row>
    <row r="322" spans="1:48" x14ac:dyDescent="0.25">
      <c r="A322">
        <v>3.2500000000000192E-9</v>
      </c>
      <c r="B322" t="s">
        <v>385</v>
      </c>
      <c r="C322">
        <v>6</v>
      </c>
      <c r="D322" s="2">
        <v>1</v>
      </c>
      <c r="E322">
        <v>11</v>
      </c>
      <c r="F322">
        <v>18</v>
      </c>
      <c r="G322">
        <v>90.5</v>
      </c>
      <c r="H322">
        <v>84.06</v>
      </c>
      <c r="I322">
        <v>42341.702549760004</v>
      </c>
      <c r="J322">
        <v>18.167279014480226</v>
      </c>
      <c r="K322">
        <v>16.293855398333012</v>
      </c>
      <c r="L322">
        <v>11.896512980558949</v>
      </c>
      <c r="M322">
        <v>11.356013948913594</v>
      </c>
      <c r="N322">
        <v>4.3010000000000002</v>
      </c>
      <c r="O322">
        <v>-0.57142857142857195</v>
      </c>
      <c r="P322">
        <v>2.0794670473471331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>
        <f t="shared" si="104"/>
        <v>0.11837569271420256</v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>
        <f t="shared" si="114"/>
        <v>134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>
        <f t="shared" si="109"/>
        <v>2.0794670505971329</v>
      </c>
      <c r="AH322" t="str">
        <f t="shared" si="110"/>
        <v xml:space="preserve"> </v>
      </c>
      <c r="AI322">
        <f t="shared" si="118"/>
        <v>192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385</v>
      </c>
      <c r="AP322" t="s">
        <v>1026</v>
      </c>
      <c r="AQ322">
        <v>-14.904365441872391</v>
      </c>
      <c r="AR322">
        <v>-11.837569271420257</v>
      </c>
      <c r="AS322">
        <v>7.6611943849631103</v>
      </c>
      <c r="AT322">
        <v>14.904365441872391</v>
      </c>
      <c r="AU322">
        <v>11.837569271420257</v>
      </c>
      <c r="AV322" t="s">
        <v>1443</v>
      </c>
    </row>
    <row r="323" spans="1:48" x14ac:dyDescent="0.25">
      <c r="A323">
        <v>3.2600000000000193E-9</v>
      </c>
      <c r="B323" t="s">
        <v>253</v>
      </c>
      <c r="C323">
        <v>7</v>
      </c>
      <c r="D323" s="2">
        <v>4</v>
      </c>
      <c r="E323">
        <v>9</v>
      </c>
      <c r="F323">
        <v>20</v>
      </c>
      <c r="G323">
        <v>209</v>
      </c>
      <c r="H323">
        <v>195.86</v>
      </c>
      <c r="I323">
        <v>114046.75826110001</v>
      </c>
      <c r="J323">
        <v>18.246692752002982</v>
      </c>
      <c r="K323">
        <v>16.976683713270347</v>
      </c>
      <c r="L323">
        <v>12.72599951889211</v>
      </c>
      <c r="M323">
        <v>12.121566501415748</v>
      </c>
      <c r="N323">
        <v>9.9559999999999995</v>
      </c>
      <c r="O323">
        <v>8.6190476190476204</v>
      </c>
      <c r="P323">
        <v>2.9357704482793832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>
        <f t="shared" si="104"/>
        <v>0.19635464195936758</v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>
        <f t="shared" si="114"/>
        <v>117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>
        <f t="shared" si="109"/>
        <v>2.935770451539383</v>
      </c>
      <c r="AH323" t="str">
        <f t="shared" si="110"/>
        <v xml:space="preserve"> </v>
      </c>
      <c r="AI323">
        <f t="shared" si="118"/>
        <v>125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253</v>
      </c>
      <c r="AP323" t="s">
        <v>1024</v>
      </c>
      <c r="AQ323">
        <v>-15.406641270308041</v>
      </c>
      <c r="AR323">
        <v>-19.635464195936759</v>
      </c>
      <c r="AS323">
        <v>6.7088736852854103</v>
      </c>
      <c r="AT323">
        <v>15.406641270308041</v>
      </c>
      <c r="AU323">
        <v>19.635464195936759</v>
      </c>
      <c r="AV323" t="s">
        <v>1444</v>
      </c>
    </row>
    <row r="324" spans="1:48" x14ac:dyDescent="0.25">
      <c r="A324">
        <v>3.2700000000000195E-9</v>
      </c>
      <c r="B324" t="s">
        <v>635</v>
      </c>
      <c r="C324">
        <v>12</v>
      </c>
      <c r="D324" s="2">
        <v>1</v>
      </c>
      <c r="E324">
        <v>6</v>
      </c>
      <c r="F324">
        <v>19</v>
      </c>
      <c r="G324">
        <v>63.5</v>
      </c>
      <c r="H324">
        <v>55.58</v>
      </c>
      <c r="I324">
        <v>30733.710273979999</v>
      </c>
      <c r="J324">
        <v>27.817817817817819</v>
      </c>
      <c r="K324">
        <v>24.856887298747761</v>
      </c>
      <c r="L324">
        <v>19.554419739301728</v>
      </c>
      <c r="M324">
        <v>17.799560822791936</v>
      </c>
      <c r="N324">
        <v>1.7670000000000001</v>
      </c>
      <c r="O324">
        <v>73.140458585919362</v>
      </c>
      <c r="P324">
        <v>0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>
        <f t="shared" si="102"/>
        <v>0.75942071555475477</v>
      </c>
      <c r="V324" s="37" t="str">
        <f t="shared" si="103"/>
        <v/>
      </c>
      <c r="W324" s="37">
        <f t="shared" si="104"/>
        <v>0.83828553436658693</v>
      </c>
      <c r="X324" s="37" t="str">
        <f t="shared" si="105"/>
        <v/>
      </c>
      <c r="Y324">
        <f t="shared" si="113"/>
        <v>22</v>
      </c>
      <c r="Z324" s="1" t="str">
        <f t="shared" si="106"/>
        <v xml:space="preserve"> </v>
      </c>
      <c r="AA324">
        <f t="shared" si="114"/>
        <v>29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 t="str">
        <f t="shared" si="109"/>
        <v xml:space="preserve"> </v>
      </c>
      <c r="AH324" t="str">
        <f t="shared" si="110"/>
        <v xml:space="preserve"> </v>
      </c>
      <c r="AI324" t="str">
        <f t="shared" si="118"/>
        <v xml:space="preserve"> </v>
      </c>
      <c r="AJ324" t="str">
        <f t="shared" si="119"/>
        <v xml:space="preserve"> </v>
      </c>
      <c r="AK324">
        <f t="shared" si="111"/>
        <v>73.140458589189365</v>
      </c>
      <c r="AL324" t="str">
        <f t="shared" si="112"/>
        <v xml:space="preserve"> </v>
      </c>
      <c r="AM324">
        <f t="shared" si="120"/>
        <v>10</v>
      </c>
      <c r="AN324" t="str">
        <f t="shared" si="121"/>
        <v xml:space="preserve"> </v>
      </c>
      <c r="AO324" t="s">
        <v>635</v>
      </c>
      <c r="AP324" t="s">
        <v>1020</v>
      </c>
      <c r="AQ324">
        <v>-75.942071555475479</v>
      </c>
      <c r="AR324">
        <v>-83.828553436658694</v>
      </c>
      <c r="AS324">
        <v>14.249730118747749</v>
      </c>
      <c r="AT324">
        <v>75.942071555475479</v>
      </c>
      <c r="AU324">
        <v>83.828553436658694</v>
      </c>
      <c r="AV324" t="s">
        <v>1445</v>
      </c>
    </row>
    <row r="325" spans="1:48" x14ac:dyDescent="0.25">
      <c r="A325">
        <v>3.2800000000000197E-9</v>
      </c>
      <c r="B325" t="s">
        <v>274</v>
      </c>
      <c r="C325">
        <v>9</v>
      </c>
      <c r="D325" s="2">
        <v>2</v>
      </c>
      <c r="E325">
        <v>8</v>
      </c>
      <c r="F325">
        <v>19</v>
      </c>
      <c r="G325">
        <v>59.5</v>
      </c>
      <c r="H325">
        <v>48.31</v>
      </c>
      <c r="I325">
        <v>90776.687187110016</v>
      </c>
      <c r="J325">
        <v>11.345702207609207</v>
      </c>
      <c r="K325">
        <v>10.671526397172521</v>
      </c>
      <c r="L325">
        <v>9.6666331933816227</v>
      </c>
      <c r="M325">
        <v>9.3685741864856169</v>
      </c>
      <c r="N325">
        <v>3.9940000000000002</v>
      </c>
      <c r="O325">
        <v>4.2857142857142891</v>
      </c>
      <c r="P325">
        <v>6.8019043676257507</v>
      </c>
      <c r="Q325" s="36" t="str">
        <f t="shared" si="98"/>
        <v xml:space="preserve"> </v>
      </c>
      <c r="R325" t="str">
        <f t="shared" si="99"/>
        <v xml:space="preserve"> </v>
      </c>
      <c r="S325" s="37">
        <f t="shared" si="100"/>
        <v>0.23162906558594071</v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>
        <f t="shared" si="115"/>
        <v>68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>
        <f t="shared" si="109"/>
        <v>6.801904370905751</v>
      </c>
      <c r="AH325" t="str">
        <f t="shared" si="110"/>
        <v xml:space="preserve"> </v>
      </c>
      <c r="AI325">
        <f t="shared" si="118"/>
        <v>5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274</v>
      </c>
      <c r="AP325" t="s">
        <v>1020</v>
      </c>
      <c r="AQ325">
        <v>28.24072820048087</v>
      </c>
      <c r="AR325">
        <v>9.1252402151009715</v>
      </c>
      <c r="AS325">
        <v>23.162906230594071</v>
      </c>
      <c r="AT325">
        <v>-28.24072820048087</v>
      </c>
      <c r="AU325">
        <v>-9.1252402151009715</v>
      </c>
      <c r="AV325" t="s">
        <v>1446</v>
      </c>
    </row>
    <row r="326" spans="1:48" x14ac:dyDescent="0.25">
      <c r="A326">
        <v>3.2900000000000199E-9</v>
      </c>
      <c r="B326" t="s">
        <v>637</v>
      </c>
      <c r="C326">
        <v>9</v>
      </c>
      <c r="D326" s="2">
        <v>1</v>
      </c>
      <c r="E326">
        <v>9</v>
      </c>
      <c r="F326">
        <v>19</v>
      </c>
      <c r="G326">
        <v>37</v>
      </c>
      <c r="H326">
        <v>32.200000000000003</v>
      </c>
      <c r="I326">
        <v>12412.136737000001</v>
      </c>
      <c r="J326">
        <v>13.289310771770534</v>
      </c>
      <c r="K326">
        <v>12.100714017286736</v>
      </c>
      <c r="L326">
        <v>7.1948203663405073</v>
      </c>
      <c r="M326">
        <v>6.9581555748981536</v>
      </c>
      <c r="N326">
        <v>1.9060000000000001</v>
      </c>
      <c r="O326">
        <v>70.294117647058798</v>
      </c>
      <c r="P326">
        <v>0.35403726708074534</v>
      </c>
      <c r="Q326" s="36" t="str">
        <f t="shared" si="98"/>
        <v xml:space="preserve"> </v>
      </c>
      <c r="R326" t="str">
        <f t="shared" si="99"/>
        <v xml:space="preserve"> </v>
      </c>
      <c r="S326" s="37" t="str">
        <f t="shared" si="100"/>
        <v/>
      </c>
      <c r="T326" s="37" t="str">
        <f t="shared" si="101"/>
        <v/>
      </c>
      <c r="U326" s="37" t="str">
        <f t="shared" si="102"/>
        <v/>
      </c>
      <c r="V326" s="37" t="str">
        <f t="shared" si="103"/>
        <v/>
      </c>
      <c r="W326" s="37" t="str">
        <f t="shared" si="104"/>
        <v/>
      </c>
      <c r="X326" s="37">
        <f t="shared" si="105"/>
        <v>-0.32362430702931422</v>
      </c>
      <c r="Y326" t="str">
        <f t="shared" si="113"/>
        <v xml:space="preserve"> </v>
      </c>
      <c r="Z326" s="1" t="str">
        <f t="shared" si="106"/>
        <v xml:space="preserve"> </v>
      </c>
      <c r="AA326" t="str">
        <f t="shared" si="114"/>
        <v xml:space="preserve"> </v>
      </c>
      <c r="AB326" s="1">
        <f t="shared" si="107"/>
        <v>58</v>
      </c>
      <c r="AC326" t="str">
        <f t="shared" si="115"/>
        <v xml:space="preserve"> 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 t="str">
        <f t="shared" si="109"/>
        <v xml:space="preserve"> </v>
      </c>
      <c r="AH326" t="str">
        <f t="shared" si="110"/>
        <v xml:space="preserve"> </v>
      </c>
      <c r="AI326" t="str">
        <f t="shared" si="118"/>
        <v xml:space="preserve"> </v>
      </c>
      <c r="AJ326" t="str">
        <f t="shared" si="119"/>
        <v xml:space="preserve"> </v>
      </c>
      <c r="AK326">
        <f t="shared" si="111"/>
        <v>70.294117650348795</v>
      </c>
      <c r="AL326" t="str">
        <f t="shared" si="112"/>
        <v xml:space="preserve"> </v>
      </c>
      <c r="AM326">
        <f t="shared" si="120"/>
        <v>11</v>
      </c>
      <c r="AN326" t="str">
        <f t="shared" si="121"/>
        <v xml:space="preserve"> </v>
      </c>
      <c r="AO326" t="s">
        <v>637</v>
      </c>
      <c r="AP326" t="s">
        <v>1022</v>
      </c>
      <c r="AQ326">
        <v>15.947797126193874</v>
      </c>
      <c r="AR326">
        <v>32.36243070293142</v>
      </c>
      <c r="AS326">
        <v>14.90683229813663</v>
      </c>
      <c r="AT326">
        <v>-15.947797126193874</v>
      </c>
      <c r="AU326">
        <v>-32.36243070293142</v>
      </c>
      <c r="AV326" t="s">
        <v>1447</v>
      </c>
    </row>
    <row r="327" spans="1:48" x14ac:dyDescent="0.25">
      <c r="A327">
        <v>3.30000000000002E-9</v>
      </c>
      <c r="B327" t="s">
        <v>650</v>
      </c>
      <c r="C327">
        <v>19</v>
      </c>
      <c r="D327" s="2">
        <v>0</v>
      </c>
      <c r="E327">
        <v>0</v>
      </c>
      <c r="F327">
        <v>19</v>
      </c>
      <c r="G327">
        <v>95</v>
      </c>
      <c r="H327">
        <v>66.09</v>
      </c>
      <c r="I327">
        <v>45658.509533340002</v>
      </c>
      <c r="J327">
        <v>10.152073732718895</v>
      </c>
      <c r="K327">
        <v>7.4475997295469911</v>
      </c>
      <c r="L327">
        <v>5.3281340104583252</v>
      </c>
      <c r="M327">
        <v>4.5902237614913401</v>
      </c>
      <c r="N327">
        <v>5.83</v>
      </c>
      <c r="O327">
        <v>79.515778542720341</v>
      </c>
      <c r="P327">
        <v>3.080647601755182</v>
      </c>
      <c r="Q327" s="36">
        <f t="shared" si="98"/>
        <v>100.0000000033</v>
      </c>
      <c r="R327" t="str">
        <f t="shared" si="99"/>
        <v xml:space="preserve"> </v>
      </c>
      <c r="S327" s="37">
        <f t="shared" si="100"/>
        <v>0.43743380569067919</v>
      </c>
      <c r="T327" s="37" t="str">
        <f t="shared" si="101"/>
        <v/>
      </c>
      <c r="U327" s="37" t="str">
        <f t="shared" si="102"/>
        <v/>
      </c>
      <c r="V327" s="37" t="str">
        <f t="shared" si="103"/>
        <v/>
      </c>
      <c r="W327" s="37" t="str">
        <f t="shared" si="104"/>
        <v/>
      </c>
      <c r="X327" s="37">
        <f t="shared" si="105"/>
        <v>-0.49910906039792691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13</v>
      </c>
      <c r="AC327">
        <f t="shared" si="115"/>
        <v>8</v>
      </c>
      <c r="AD327" s="1" t="str">
        <f t="shared" si="108"/>
        <v xml:space="preserve"> </v>
      </c>
      <c r="AE327">
        <f t="shared" si="116"/>
        <v>1</v>
      </c>
      <c r="AF327" t="str">
        <f t="shared" si="117"/>
        <v xml:space="preserve"> </v>
      </c>
      <c r="AG327">
        <f t="shared" si="109"/>
        <v>3.0806476050551819</v>
      </c>
      <c r="AH327" t="str">
        <f t="shared" si="110"/>
        <v xml:space="preserve"> </v>
      </c>
      <c r="AI327">
        <f t="shared" si="118"/>
        <v>112</v>
      </c>
      <c r="AJ327" t="str">
        <f t="shared" si="119"/>
        <v xml:space="preserve"> </v>
      </c>
      <c r="AK327">
        <f t="shared" si="111"/>
        <v>79.515778546020343</v>
      </c>
      <c r="AL327" t="str">
        <f t="shared" si="112"/>
        <v xml:space="preserve"> </v>
      </c>
      <c r="AM327">
        <f t="shared" si="120"/>
        <v>4</v>
      </c>
      <c r="AN327" t="str">
        <f t="shared" si="121"/>
        <v xml:space="preserve"> </v>
      </c>
      <c r="AO327" t="s">
        <v>650</v>
      </c>
      <c r="AP327" t="s">
        <v>1079</v>
      </c>
      <c r="AQ327">
        <v>35.790186893293551</v>
      </c>
      <c r="AR327">
        <v>49.910906039792692</v>
      </c>
      <c r="AS327">
        <v>43.743380239067918</v>
      </c>
      <c r="AT327">
        <v>-35.790186893293551</v>
      </c>
      <c r="AU327">
        <v>-49.910906039792692</v>
      </c>
      <c r="AV327" t="s">
        <v>1448</v>
      </c>
    </row>
    <row r="328" spans="1:48" x14ac:dyDescent="0.25">
      <c r="A328">
        <v>3.3100000000000202E-9</v>
      </c>
      <c r="B328" t="s">
        <v>252</v>
      </c>
      <c r="C328">
        <v>14</v>
      </c>
      <c r="D328" s="2">
        <v>1</v>
      </c>
      <c r="E328">
        <v>2</v>
      </c>
      <c r="F328">
        <v>17</v>
      </c>
      <c r="G328">
        <v>84</v>
      </c>
      <c r="H328">
        <v>75.87</v>
      </c>
      <c r="I328">
        <v>197290.56505500001</v>
      </c>
      <c r="J328">
        <v>16.019847972972975</v>
      </c>
      <c r="K328">
        <v>14.347579425113464</v>
      </c>
      <c r="L328">
        <v>12.387699082031483</v>
      </c>
      <c r="M328">
        <v>11.843970900102525</v>
      </c>
      <c r="N328">
        <v>4.3340000000000005</v>
      </c>
      <c r="O328">
        <v>5.5102040816326578</v>
      </c>
      <c r="P328">
        <v>2.856201397126664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82.352941179780601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 t="str">
        <f t="shared" ref="S328:S391" si="124">IF(ISERROR((IF((G328/H328-1)&gt;($S$5/100),(G328/H328-1)+A328,"")))=TRUE," ",((IF((G328/H328-1)&gt;($S$5/100),(G328/H328-1)+A328,""))))</f>
        <v/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 t="str">
        <f t="shared" ref="V328:V391" si="127">IF(ISERROR((IF(((J328/$J$6-1))&lt;($V$5/100),((J328/$J$6-1)),"")))=TRUE," ",((IF(((J328/$J$6-1))&lt;($V$5/100),((J328/$J$6-1)),""))))</f>
        <v/>
      </c>
      <c r="W328" s="37">
        <f t="shared" ref="W328:W391" si="128">IF(ISERROR((IF(((L328/$L$6-1))&gt;($W$5/100),((L328/$L$6-1)),"")))=TRUE," ",((IF(((L328/$L$6-1))&gt;($W$5/100),((L328/$L$6-1)),""))))</f>
        <v>0.1645514584519141</v>
      </c>
      <c r="X328" s="37" t="str">
        <f t="shared" ref="X328:X391" si="129">IF(ISERROR((IF(((L328/$L$6-1))&lt;($X$5/100),((L328/$L$6-1)),"")))=TRUE," ",((IF(((L328/$L$6-1))&lt;($X$5/100),((L328/$L$6-1)),""))))</f>
        <v/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>
        <f t="shared" si="114"/>
        <v>128</v>
      </c>
      <c r="AB328" s="1" t="str">
        <f t="shared" ref="AB328:AB391" si="131">IF(ISERROR((RANK(X328,X$7:X$391,1)))=TRUE," ",((RANK(X328,X$7:X$391,1))))</f>
        <v xml:space="preserve"> </v>
      </c>
      <c r="AC328" t="str">
        <f t="shared" si="115"/>
        <v xml:space="preserve"> 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35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2.8562014004366638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135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252</v>
      </c>
      <c r="AP328" t="s">
        <v>1047</v>
      </c>
      <c r="AQ328">
        <v>-1.3222984213847155</v>
      </c>
      <c r="AR328">
        <v>-16.45514584519141</v>
      </c>
      <c r="AS328">
        <v>10.715697904309994</v>
      </c>
      <c r="AT328">
        <v>1.3222984213847155</v>
      </c>
      <c r="AU328">
        <v>16.45514584519141</v>
      </c>
      <c r="AV328" t="s">
        <v>1449</v>
      </c>
    </row>
    <row r="329" spans="1:48" x14ac:dyDescent="0.25">
      <c r="A329">
        <v>3.3200000000000204E-9</v>
      </c>
      <c r="B329" t="s">
        <v>452</v>
      </c>
      <c r="C329">
        <v>21</v>
      </c>
      <c r="D329" s="2">
        <v>0</v>
      </c>
      <c r="E329">
        <v>9</v>
      </c>
      <c r="F329">
        <v>30</v>
      </c>
      <c r="G329">
        <v>20.25</v>
      </c>
      <c r="H329">
        <v>16.100000000000001</v>
      </c>
      <c r="I329">
        <v>13383.541603600002</v>
      </c>
      <c r="J329" t="s">
        <v>1019</v>
      </c>
      <c r="K329">
        <v>21.904761904761909</v>
      </c>
      <c r="L329">
        <v>5.3102838798662919</v>
      </c>
      <c r="M329">
        <v>4.3774377283030148</v>
      </c>
      <c r="N329">
        <v>0.73599999999999999</v>
      </c>
      <c r="O329">
        <v>134.28571428571428</v>
      </c>
      <c r="P329">
        <v>1.2422360248447204</v>
      </c>
      <c r="Q329" s="36" t="str">
        <f t="shared" si="122"/>
        <v xml:space="preserve"> </v>
      </c>
      <c r="R329" t="str">
        <f t="shared" si="123"/>
        <v xml:space="preserve"> </v>
      </c>
      <c r="S329" s="37">
        <f t="shared" si="124"/>
        <v>0.25776397847527938</v>
      </c>
      <c r="T329" s="37" t="str">
        <f t="shared" si="125"/>
        <v/>
      </c>
      <c r="U329" s="37" t="str">
        <f t="shared" si="126"/>
        <v xml:space="preserve"> </v>
      </c>
      <c r="V329" s="37" t="str">
        <f t="shared" si="127"/>
        <v xml:space="preserve"> </v>
      </c>
      <c r="W329" s="37" t="str">
        <f t="shared" si="128"/>
        <v/>
      </c>
      <c r="X329" s="37">
        <f t="shared" si="129"/>
        <v>-0.50078712792902003</v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>
        <f t="shared" si="131"/>
        <v>12</v>
      </c>
      <c r="AC329">
        <f t="shared" si="115"/>
        <v>47</v>
      </c>
      <c r="AD329" s="1" t="str">
        <f t="shared" si="132"/>
        <v xml:space="preserve"> </v>
      </c>
      <c r="AE329" t="str">
        <f t="shared" si="116"/>
        <v xml:space="preserve"> </v>
      </c>
      <c r="AF329" t="str">
        <f t="shared" si="117"/>
        <v xml:space="preserve"> </v>
      </c>
      <c r="AG329" t="str">
        <f t="shared" si="133"/>
        <v xml:space="preserve"> </v>
      </c>
      <c r="AH329" t="str">
        <f t="shared" si="134"/>
        <v xml:space="preserve"> </v>
      </c>
      <c r="AI329" t="str">
        <f t="shared" si="118"/>
        <v xml:space="preserve"> 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452</v>
      </c>
      <c r="AP329" t="s">
        <v>1079</v>
      </c>
      <c r="AQ329" t="e">
        <v>#VALUE!</v>
      </c>
      <c r="AR329">
        <v>50.078712792902003</v>
      </c>
      <c r="AS329">
        <v>25.77639751552794</v>
      </c>
      <c r="AT329" t="e">
        <v>#VALUE!</v>
      </c>
      <c r="AU329">
        <v>-50.078712792902003</v>
      </c>
      <c r="AV329" t="s">
        <v>1450</v>
      </c>
    </row>
    <row r="330" spans="1:48" x14ac:dyDescent="0.25">
      <c r="A330">
        <v>3.3300000000000206E-9</v>
      </c>
      <c r="B330" t="s">
        <v>523</v>
      </c>
      <c r="C330">
        <v>21</v>
      </c>
      <c r="D330" s="2">
        <v>0</v>
      </c>
      <c r="E330">
        <v>8</v>
      </c>
      <c r="F330">
        <v>29</v>
      </c>
      <c r="G330">
        <v>51.5</v>
      </c>
      <c r="H330">
        <v>43.69</v>
      </c>
      <c r="I330">
        <v>74273</v>
      </c>
      <c r="J330">
        <v>8.8262626262626256</v>
      </c>
      <c r="K330">
        <v>8.0653498246261766</v>
      </c>
      <c r="L330" t="s">
        <v>1019</v>
      </c>
      <c r="M330" t="s">
        <v>1019</v>
      </c>
      <c r="N330">
        <v>4.95</v>
      </c>
      <c r="O330">
        <v>-4.2758620689655062</v>
      </c>
      <c r="P330">
        <v>2.9938200961318384</v>
      </c>
      <c r="Q330" s="36">
        <f t="shared" si="122"/>
        <v>72.413793106778272</v>
      </c>
      <c r="R330" t="str">
        <f t="shared" si="123"/>
        <v xml:space="preserve"> </v>
      </c>
      <c r="S330" s="37">
        <f t="shared" si="124"/>
        <v>0.17875944484979861</v>
      </c>
      <c r="T330" s="37" t="str">
        <f t="shared" si="125"/>
        <v/>
      </c>
      <c r="U330" s="37" t="str">
        <f t="shared" si="126"/>
        <v/>
      </c>
      <c r="V330" s="37" t="str">
        <f t="shared" si="127"/>
        <v/>
      </c>
      <c r="W330" s="37" t="str">
        <f t="shared" si="128"/>
        <v xml:space="preserve"> </v>
      </c>
      <c r="X330" s="37" t="str">
        <f t="shared" si="129"/>
        <v xml:space="preserve"> </v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 t="str">
        <f t="shared" si="131"/>
        <v xml:space="preserve"> </v>
      </c>
      <c r="AC330">
        <f t="shared" si="115"/>
        <v>127</v>
      </c>
      <c r="AD330" s="1" t="str">
        <f t="shared" si="132"/>
        <v xml:space="preserve"> </v>
      </c>
      <c r="AE330">
        <f t="shared" si="116"/>
        <v>85</v>
      </c>
      <c r="AF330" t="str">
        <f t="shared" si="117"/>
        <v xml:space="preserve"> </v>
      </c>
      <c r="AG330">
        <f t="shared" si="133"/>
        <v>2.9938200994618382</v>
      </c>
      <c r="AH330" t="str">
        <f t="shared" si="134"/>
        <v xml:space="preserve"> </v>
      </c>
      <c r="AI330">
        <f t="shared" si="118"/>
        <v>123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523</v>
      </c>
      <c r="AP330" t="s">
        <v>1026</v>
      </c>
      <c r="AQ330">
        <v>44.175673996878004</v>
      </c>
      <c r="AR330" t="e">
        <v>#VALUE!</v>
      </c>
      <c r="AS330">
        <v>17.875944151979862</v>
      </c>
      <c r="AT330">
        <v>-44.175673996878004</v>
      </c>
      <c r="AU330" t="e">
        <v>#VALUE!</v>
      </c>
      <c r="AV330" t="s">
        <v>1451</v>
      </c>
    </row>
    <row r="331" spans="1:48" x14ac:dyDescent="0.25">
      <c r="A331">
        <v>3.3400000000000207E-9</v>
      </c>
      <c r="B331" t="s">
        <v>987</v>
      </c>
      <c r="C331">
        <v>6</v>
      </c>
      <c r="D331" s="2">
        <v>1</v>
      </c>
      <c r="E331">
        <v>5</v>
      </c>
      <c r="F331">
        <v>12</v>
      </c>
      <c r="G331">
        <v>169</v>
      </c>
      <c r="H331">
        <v>165.97</v>
      </c>
      <c r="I331">
        <v>14610.812446440001</v>
      </c>
      <c r="J331">
        <v>28.322525597269625</v>
      </c>
      <c r="K331">
        <v>24.067575406032482</v>
      </c>
      <c r="L331">
        <v>18.861445639187576</v>
      </c>
      <c r="M331">
        <v>16.707814357030298</v>
      </c>
      <c r="N331">
        <v>5.2309999999999999</v>
      </c>
      <c r="O331">
        <v>12.000000000000012</v>
      </c>
      <c r="P331">
        <v>1.4171235765499788</v>
      </c>
      <c r="Q331" s="36" t="str">
        <f t="shared" si="122"/>
        <v xml:space="preserve"> </v>
      </c>
      <c r="R331" t="str">
        <f t="shared" si="123"/>
        <v xml:space="preserve"> </v>
      </c>
      <c r="S331" s="37" t="str">
        <f t="shared" si="124"/>
        <v/>
      </c>
      <c r="T331" s="37" t="str">
        <f t="shared" si="125"/>
        <v/>
      </c>
      <c r="U331" s="37">
        <f t="shared" si="126"/>
        <v>0.79134246183567147</v>
      </c>
      <c r="V331" s="37" t="str">
        <f t="shared" si="127"/>
        <v/>
      </c>
      <c r="W331" s="37">
        <f t="shared" si="128"/>
        <v>0.77313994166100475</v>
      </c>
      <c r="X331" s="37" t="str">
        <f t="shared" si="129"/>
        <v/>
      </c>
      <c r="Y331">
        <f t="shared" si="113"/>
        <v>21</v>
      </c>
      <c r="Z331" s="1" t="str">
        <f t="shared" si="130"/>
        <v xml:space="preserve"> </v>
      </c>
      <c r="AA331">
        <f t="shared" si="114"/>
        <v>38</v>
      </c>
      <c r="AB331" s="1" t="str">
        <f t="shared" si="131"/>
        <v xml:space="preserve"> </v>
      </c>
      <c r="AC331" t="str">
        <f t="shared" si="115"/>
        <v xml:space="preserve"> 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 t="str">
        <f t="shared" si="133"/>
        <v xml:space="preserve"> </v>
      </c>
      <c r="AH331" t="str">
        <f t="shared" si="134"/>
        <v xml:space="preserve"> </v>
      </c>
      <c r="AI331" t="str">
        <f t="shared" si="118"/>
        <v xml:space="preserve"> 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987</v>
      </c>
      <c r="AP331" t="s">
        <v>1026</v>
      </c>
      <c r="AQ331">
        <v>-79.134246183567143</v>
      </c>
      <c r="AR331">
        <v>-77.313994166100471</v>
      </c>
      <c r="AS331">
        <v>1.8256311381575019</v>
      </c>
      <c r="AT331">
        <v>79.134246183567143</v>
      </c>
      <c r="AU331">
        <v>77.313994166100471</v>
      </c>
      <c r="AV331" t="s">
        <v>1452</v>
      </c>
    </row>
    <row r="332" spans="1:48" x14ac:dyDescent="0.25">
      <c r="A332">
        <v>3.3500000000000209E-9</v>
      </c>
      <c r="B332" t="s">
        <v>268</v>
      </c>
      <c r="C332">
        <v>33</v>
      </c>
      <c r="D332" s="2">
        <v>2</v>
      </c>
      <c r="E332">
        <v>1</v>
      </c>
      <c r="F332">
        <v>36</v>
      </c>
      <c r="G332">
        <v>126.5</v>
      </c>
      <c r="H332">
        <v>107.71</v>
      </c>
      <c r="I332">
        <v>832481.38628820993</v>
      </c>
      <c r="J332">
        <v>24.161058770749211</v>
      </c>
      <c r="K332">
        <v>21.456175298804776</v>
      </c>
      <c r="L332">
        <v>14.679850643494143</v>
      </c>
      <c r="M332">
        <v>12.837083726721897</v>
      </c>
      <c r="N332">
        <v>4.4580000000000002</v>
      </c>
      <c r="O332">
        <v>13.750000000000012</v>
      </c>
      <c r="P332">
        <v>1.6822950515272495</v>
      </c>
      <c r="Q332" s="36">
        <f t="shared" si="122"/>
        <v>91.666666670016667</v>
      </c>
      <c r="R332" t="str">
        <f t="shared" si="123"/>
        <v xml:space="preserve"> </v>
      </c>
      <c r="S332" s="37">
        <f t="shared" si="124"/>
        <v>0.1744499151502043</v>
      </c>
      <c r="T332" s="37" t="str">
        <f t="shared" si="125"/>
        <v/>
      </c>
      <c r="U332" s="37" t="str">
        <f t="shared" si="126"/>
        <v/>
      </c>
      <c r="V332" s="37" t="str">
        <f t="shared" si="127"/>
        <v/>
      </c>
      <c r="W332" s="37">
        <f t="shared" si="128"/>
        <v>0.38003364172241882</v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>
        <f t="shared" si="114"/>
        <v>74</v>
      </c>
      <c r="AB332" s="1" t="str">
        <f t="shared" si="131"/>
        <v xml:space="preserve"> </v>
      </c>
      <c r="AC332">
        <f t="shared" si="115"/>
        <v>130</v>
      </c>
      <c r="AD332" s="1" t="str">
        <f t="shared" si="132"/>
        <v xml:space="preserve"> </v>
      </c>
      <c r="AE332">
        <f t="shared" si="116"/>
        <v>13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268</v>
      </c>
      <c r="AP332" t="s">
        <v>1097</v>
      </c>
      <c r="AQ332">
        <v>-52.813810160781081</v>
      </c>
      <c r="AR332">
        <v>-38.003364172241881</v>
      </c>
      <c r="AS332">
        <v>17.44499118002043</v>
      </c>
      <c r="AT332">
        <v>52.813810160781081</v>
      </c>
      <c r="AU332">
        <v>38.003364172241881</v>
      </c>
      <c r="AV332" t="s">
        <v>1453</v>
      </c>
    </row>
    <row r="333" spans="1:48" x14ac:dyDescent="0.25">
      <c r="A333">
        <v>3.3600000000000211E-9</v>
      </c>
      <c r="B333" t="s">
        <v>393</v>
      </c>
      <c r="C333">
        <v>10</v>
      </c>
      <c r="D333" s="2">
        <v>1</v>
      </c>
      <c r="E333">
        <v>3</v>
      </c>
      <c r="F333">
        <v>14</v>
      </c>
      <c r="G333">
        <v>135.5</v>
      </c>
      <c r="H333">
        <v>115.6</v>
      </c>
      <c r="I333">
        <v>18903.8215408</v>
      </c>
      <c r="J333">
        <v>15.278879196404969</v>
      </c>
      <c r="K333">
        <v>14.010422979032844</v>
      </c>
      <c r="L333">
        <v>10.636075899264792</v>
      </c>
      <c r="M333">
        <v>9.8793369747899167</v>
      </c>
      <c r="N333">
        <v>7.032</v>
      </c>
      <c r="O333">
        <v>20.904761904761905</v>
      </c>
      <c r="P333">
        <v>2.0553633217993079</v>
      </c>
      <c r="Q333" s="36">
        <f t="shared" si="122"/>
        <v>71.428571431931431</v>
      </c>
      <c r="R333" t="str">
        <f t="shared" si="123"/>
        <v xml:space="preserve"> </v>
      </c>
      <c r="S333" s="37">
        <f t="shared" si="124"/>
        <v>0.17214533207972321</v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>
        <f t="shared" si="115"/>
        <v>134</v>
      </c>
      <c r="AD333" s="1" t="str">
        <f t="shared" si="132"/>
        <v xml:space="preserve"> </v>
      </c>
      <c r="AE333">
        <f t="shared" si="116"/>
        <v>90</v>
      </c>
      <c r="AF333" t="str">
        <f t="shared" si="117"/>
        <v xml:space="preserve"> </v>
      </c>
      <c r="AG333">
        <f t="shared" si="133"/>
        <v>2.0553633251593078</v>
      </c>
      <c r="AH333" t="str">
        <f t="shared" si="134"/>
        <v xml:space="preserve"> </v>
      </c>
      <c r="AI333">
        <f t="shared" si="118"/>
        <v>195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393</v>
      </c>
      <c r="AP333" t="s">
        <v>1097</v>
      </c>
      <c r="AQ333">
        <v>3.3641792297773643</v>
      </c>
      <c r="AR333">
        <v>1.1635585655345171E-2</v>
      </c>
      <c r="AS333">
        <v>17.21453287197232</v>
      </c>
      <c r="AT333">
        <v>-3.3641792297773643</v>
      </c>
      <c r="AU333">
        <v>-1.1635585655345171E-2</v>
      </c>
      <c r="AV333" t="s">
        <v>1454</v>
      </c>
    </row>
    <row r="334" spans="1:48" x14ac:dyDescent="0.25">
      <c r="A334">
        <v>3.3700000000000212E-9</v>
      </c>
      <c r="B334" t="s">
        <v>491</v>
      </c>
      <c r="C334">
        <v>9</v>
      </c>
      <c r="D334" s="2">
        <v>2</v>
      </c>
      <c r="E334">
        <v>11</v>
      </c>
      <c r="F334">
        <v>22</v>
      </c>
      <c r="G334">
        <v>180</v>
      </c>
      <c r="H334">
        <v>165.59</v>
      </c>
      <c r="I334">
        <v>23241.830880640002</v>
      </c>
      <c r="J334">
        <v>11.538568740854295</v>
      </c>
      <c r="K334">
        <v>10.804515202923136</v>
      </c>
      <c r="L334" t="s">
        <v>1019</v>
      </c>
      <c r="M334" t="s">
        <v>1019</v>
      </c>
      <c r="N334">
        <v>14.351000000000001</v>
      </c>
      <c r="O334">
        <v>12.92096219931271</v>
      </c>
      <c r="P334">
        <v>2.5901322543631862</v>
      </c>
      <c r="Q334" s="36" t="str">
        <f t="shared" si="122"/>
        <v xml:space="preserve"> </v>
      </c>
      <c r="R334" t="str">
        <f t="shared" si="123"/>
        <v xml:space="preserve"> </v>
      </c>
      <c r="S334" s="37" t="str">
        <f t="shared" si="124"/>
        <v/>
      </c>
      <c r="T334" s="37" t="str">
        <f t="shared" si="125"/>
        <v/>
      </c>
      <c r="U334" s="37" t="str">
        <f t="shared" si="126"/>
        <v/>
      </c>
      <c r="V334" s="37" t="str">
        <f t="shared" si="127"/>
        <v/>
      </c>
      <c r="W334" s="37" t="str">
        <f t="shared" si="128"/>
        <v xml:space="preserve"> </v>
      </c>
      <c r="X334" s="37" t="str">
        <f t="shared" si="129"/>
        <v xml:space="preserve"> </v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 t="str">
        <f t="shared" si="115"/>
        <v xml:space="preserve"> 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>
        <f t="shared" si="133"/>
        <v>2.590132257733186</v>
      </c>
      <c r="AH334" t="str">
        <f t="shared" si="134"/>
        <v xml:space="preserve"> </v>
      </c>
      <c r="AI334">
        <f t="shared" si="118"/>
        <v>149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491</v>
      </c>
      <c r="AP334" t="s">
        <v>1026</v>
      </c>
      <c r="AQ334">
        <v>27.020886384882779</v>
      </c>
      <c r="AR334" t="e">
        <v>#VALUE!</v>
      </c>
      <c r="AS334">
        <v>8.7022163174104605</v>
      </c>
      <c r="AT334">
        <v>-27.020886384882779</v>
      </c>
      <c r="AU334" t="e">
        <v>#VALUE!</v>
      </c>
      <c r="AV334" t="s">
        <v>1455</v>
      </c>
    </row>
    <row r="335" spans="1:48" x14ac:dyDescent="0.25">
      <c r="A335">
        <v>3.3800000000000214E-9</v>
      </c>
      <c r="B335" t="s">
        <v>653</v>
      </c>
      <c r="C335">
        <v>1</v>
      </c>
      <c r="D335" s="2">
        <v>2</v>
      </c>
      <c r="E335">
        <v>11</v>
      </c>
      <c r="F335">
        <v>14</v>
      </c>
      <c r="G335">
        <v>600</v>
      </c>
      <c r="H335">
        <v>602.1</v>
      </c>
      <c r="I335">
        <v>15079.611358799999</v>
      </c>
      <c r="J335">
        <v>26.799305648284154</v>
      </c>
      <c r="K335">
        <v>24.101352974141385</v>
      </c>
      <c r="L335">
        <v>19.509338038963001</v>
      </c>
      <c r="M335">
        <v>17.993033202025885</v>
      </c>
      <c r="N335">
        <v>20.238</v>
      </c>
      <c r="O335">
        <v>13.031825795644899</v>
      </c>
      <c r="P335">
        <v>0</v>
      </c>
      <c r="Q335" s="36" t="str">
        <f t="shared" si="122"/>
        <v xml:space="preserve"> 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>
        <f t="shared" si="126"/>
        <v>0.69500188076842773</v>
      </c>
      <c r="V335" s="37" t="str">
        <f t="shared" si="127"/>
        <v/>
      </c>
      <c r="W335" s="37">
        <f t="shared" si="128"/>
        <v>0.83404746242672956</v>
      </c>
      <c r="X335" s="37" t="str">
        <f t="shared" si="129"/>
        <v/>
      </c>
      <c r="Y335">
        <f t="shared" si="113"/>
        <v>28</v>
      </c>
      <c r="Z335" s="1" t="str">
        <f t="shared" si="130"/>
        <v xml:space="preserve"> </v>
      </c>
      <c r="AA335">
        <f t="shared" si="114"/>
        <v>31</v>
      </c>
      <c r="AB335" s="1" t="str">
        <f t="shared" si="131"/>
        <v xml:space="preserve"> </v>
      </c>
      <c r="AC335" t="str">
        <f t="shared" si="115"/>
        <v xml:space="preserve"> 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 t="str">
        <f t="shared" si="133"/>
        <v xml:space="preserve"> </v>
      </c>
      <c r="AH335" t="str">
        <f t="shared" si="134"/>
        <v xml:space="preserve"> </v>
      </c>
      <c r="AI335" t="str">
        <f t="shared" si="118"/>
        <v xml:space="preserve"> 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653</v>
      </c>
      <c r="AP335" t="s">
        <v>1047</v>
      </c>
      <c r="AQ335">
        <v>-69.500188076842775</v>
      </c>
      <c r="AR335">
        <v>-83.404746242672957</v>
      </c>
      <c r="AS335">
        <v>-0.34877927254609586</v>
      </c>
      <c r="AT335">
        <v>69.500188076842775</v>
      </c>
      <c r="AU335">
        <v>83.404746242672957</v>
      </c>
      <c r="AV335" t="s">
        <v>1456</v>
      </c>
    </row>
    <row r="336" spans="1:48" x14ac:dyDescent="0.25">
      <c r="A336">
        <v>3.3900000000000216E-9</v>
      </c>
      <c r="B336" t="s">
        <v>392</v>
      </c>
      <c r="C336">
        <v>21</v>
      </c>
      <c r="D336" s="2">
        <v>1</v>
      </c>
      <c r="E336">
        <v>12</v>
      </c>
      <c r="F336">
        <v>34</v>
      </c>
      <c r="G336">
        <v>47</v>
      </c>
      <c r="H336">
        <v>35.76</v>
      </c>
      <c r="I336">
        <v>40088.633889839999</v>
      </c>
      <c r="J336">
        <v>4.6659707724425878</v>
      </c>
      <c r="K336">
        <v>5.1549661236845896</v>
      </c>
      <c r="L336">
        <v>2.4530531705030874</v>
      </c>
      <c r="M336">
        <v>2.5518382816806788</v>
      </c>
      <c r="N336">
        <v>7.6640000000000006</v>
      </c>
      <c r="O336">
        <v>-38.617021276595736</v>
      </c>
      <c r="P336">
        <v>0.39988814317673382</v>
      </c>
      <c r="Q336" s="36" t="str">
        <f t="shared" si="122"/>
        <v xml:space="preserve"> </v>
      </c>
      <c r="R336" t="str">
        <f t="shared" si="123"/>
        <v xml:space="preserve"> </v>
      </c>
      <c r="S336" s="37">
        <f t="shared" si="124"/>
        <v>0.31431767676807615</v>
      </c>
      <c r="T336" s="37" t="str">
        <f t="shared" si="125"/>
        <v/>
      </c>
      <c r="U336" s="37" t="str">
        <f t="shared" si="126"/>
        <v/>
      </c>
      <c r="V336" s="37">
        <f t="shared" si="127"/>
        <v>-0.70488678554971929</v>
      </c>
      <c r="W336" s="37" t="str">
        <f t="shared" si="128"/>
        <v/>
      </c>
      <c r="X336" s="37">
        <f t="shared" si="129"/>
        <v>-0.76939166600251441</v>
      </c>
      <c r="Y336" t="str">
        <f t="shared" si="113"/>
        <v xml:space="preserve"> </v>
      </c>
      <c r="Z336" s="1">
        <f t="shared" si="130"/>
        <v>3</v>
      </c>
      <c r="AA336" t="str">
        <f t="shared" si="114"/>
        <v xml:space="preserve"> </v>
      </c>
      <c r="AB336" s="1">
        <f t="shared" si="131"/>
        <v>2</v>
      </c>
      <c r="AC336">
        <f t="shared" si="115"/>
        <v>25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392</v>
      </c>
      <c r="AP336" t="s">
        <v>1097</v>
      </c>
      <c r="AQ336">
        <v>70.488678554971926</v>
      </c>
      <c r="AR336">
        <v>76.93916660025144</v>
      </c>
      <c r="AS336">
        <v>31.431767337807614</v>
      </c>
      <c r="AT336">
        <v>-70.488678554971926</v>
      </c>
      <c r="AU336">
        <v>-76.93916660025144</v>
      </c>
      <c r="AV336" t="s">
        <v>1457</v>
      </c>
    </row>
    <row r="337" spans="1:48" x14ac:dyDescent="0.25">
      <c r="A337">
        <v>3.4000000000000218E-9</v>
      </c>
      <c r="B337" t="s">
        <v>394</v>
      </c>
      <c r="C337">
        <v>14</v>
      </c>
      <c r="D337" s="2">
        <v>0</v>
      </c>
      <c r="E337">
        <v>4</v>
      </c>
      <c r="F337">
        <v>18</v>
      </c>
      <c r="G337">
        <v>41</v>
      </c>
      <c r="H337">
        <v>29.59</v>
      </c>
      <c r="I337">
        <v>15257.535818689999</v>
      </c>
      <c r="J337">
        <v>5.7167697063369394</v>
      </c>
      <c r="K337">
        <v>5.337301587301587</v>
      </c>
      <c r="L337">
        <v>7.2646804917422081</v>
      </c>
      <c r="M337">
        <v>6.8374362450620598</v>
      </c>
      <c r="N337">
        <v>4.7149999999999999</v>
      </c>
      <c r="O337">
        <v>-1.8181818181818041</v>
      </c>
      <c r="P337">
        <v>0</v>
      </c>
      <c r="Q337" s="36">
        <f t="shared" si="122"/>
        <v>77.777777781177775</v>
      </c>
      <c r="R337" t="str">
        <f t="shared" si="123"/>
        <v xml:space="preserve"> </v>
      </c>
      <c r="S337" s="37">
        <f t="shared" si="124"/>
        <v>0.38560324773930382</v>
      </c>
      <c r="T337" s="37" t="str">
        <f t="shared" si="125"/>
        <v/>
      </c>
      <c r="U337" s="37" t="str">
        <f t="shared" si="126"/>
        <v/>
      </c>
      <c r="V337" s="37">
        <f t="shared" si="127"/>
        <v>-0.63842587821742725</v>
      </c>
      <c r="W337" s="37" t="str">
        <f t="shared" si="128"/>
        <v/>
      </c>
      <c r="X337" s="37">
        <f t="shared" si="129"/>
        <v>-0.31705684761772812</v>
      </c>
      <c r="Y337" t="str">
        <f t="shared" si="113"/>
        <v xml:space="preserve"> </v>
      </c>
      <c r="Z337" s="1">
        <f t="shared" si="130"/>
        <v>4</v>
      </c>
      <c r="AA337" t="str">
        <f t="shared" si="114"/>
        <v xml:space="preserve"> </v>
      </c>
      <c r="AB337" s="1">
        <f t="shared" si="131"/>
        <v>61</v>
      </c>
      <c r="AC337">
        <f t="shared" si="115"/>
        <v>14</v>
      </c>
      <c r="AD337" s="1" t="str">
        <f t="shared" si="132"/>
        <v xml:space="preserve"> </v>
      </c>
      <c r="AE337">
        <f t="shared" si="116"/>
        <v>54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 t="str">
        <f t="shared" si="136"/>
        <v xml:space="preserve"> </v>
      </c>
      <c r="AM337" t="str">
        <f t="shared" si="120"/>
        <v xml:space="preserve"> </v>
      </c>
      <c r="AN337" t="str">
        <f t="shared" si="121"/>
        <v xml:space="preserve"> </v>
      </c>
      <c r="AO337" t="s">
        <v>394</v>
      </c>
      <c r="AP337" t="s">
        <v>1047</v>
      </c>
      <c r="AQ337">
        <v>63.842587821742725</v>
      </c>
      <c r="AR337">
        <v>31.705684761772812</v>
      </c>
      <c r="AS337">
        <v>38.560324433930383</v>
      </c>
      <c r="AT337">
        <v>-63.842587821742725</v>
      </c>
      <c r="AU337">
        <v>-31.705684761772812</v>
      </c>
      <c r="AV337" t="s">
        <v>1458</v>
      </c>
    </row>
    <row r="338" spans="1:48" x14ac:dyDescent="0.25">
      <c r="A338">
        <v>3.4100000000000219E-9</v>
      </c>
      <c r="B338" t="s">
        <v>401</v>
      </c>
      <c r="C338">
        <v>22</v>
      </c>
      <c r="D338" s="2">
        <v>1</v>
      </c>
      <c r="E338">
        <v>11</v>
      </c>
      <c r="F338">
        <v>34</v>
      </c>
      <c r="G338">
        <v>30.75</v>
      </c>
      <c r="H338">
        <v>23.39</v>
      </c>
      <c r="I338">
        <v>11222.498610000001</v>
      </c>
      <c r="J338" t="s">
        <v>1019</v>
      </c>
      <c r="K338">
        <v>14.509925558312654</v>
      </c>
      <c r="L338">
        <v>5.917206456986289</v>
      </c>
      <c r="M338">
        <v>4.1641272667100315</v>
      </c>
      <c r="N338">
        <v>0.94500000000000006</v>
      </c>
      <c r="O338">
        <v>-55.624999999999993</v>
      </c>
      <c r="P338">
        <v>1.8725951261222744</v>
      </c>
      <c r="Q338" s="36" t="str">
        <f t="shared" si="122"/>
        <v xml:space="preserve"> </v>
      </c>
      <c r="R338" t="str">
        <f t="shared" si="123"/>
        <v xml:space="preserve"> </v>
      </c>
      <c r="S338" s="37">
        <f t="shared" si="124"/>
        <v>0.31466438989995299</v>
      </c>
      <c r="T338" s="37" t="str">
        <f t="shared" si="125"/>
        <v/>
      </c>
      <c r="U338" s="37" t="str">
        <f t="shared" si="126"/>
        <v xml:space="preserve"> </v>
      </c>
      <c r="V338" s="37" t="str">
        <f t="shared" si="127"/>
        <v xml:space="preserve"> </v>
      </c>
      <c r="W338" s="37" t="str">
        <f t="shared" si="128"/>
        <v/>
      </c>
      <c r="X338" s="37">
        <f t="shared" si="129"/>
        <v>-0.44373112683696103</v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>
        <f t="shared" si="131"/>
        <v>22</v>
      </c>
      <c r="AC338">
        <f t="shared" si="115"/>
        <v>24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 t="str">
        <f t="shared" si="133"/>
        <v xml:space="preserve"> </v>
      </c>
      <c r="AH338" t="str">
        <f t="shared" si="134"/>
        <v xml:space="preserve"> </v>
      </c>
      <c r="AI338" t="str">
        <f t="shared" si="118"/>
        <v xml:space="preserve"> </v>
      </c>
      <c r="AJ338" t="str">
        <f t="shared" si="119"/>
        <v xml:space="preserve"> </v>
      </c>
      <c r="AK338" t="str">
        <f t="shared" si="135"/>
        <v xml:space="preserve"> </v>
      </c>
      <c r="AL338">
        <f t="shared" si="136"/>
        <v>-55.624999996589992</v>
      </c>
      <c r="AM338" t="str">
        <f t="shared" si="120"/>
        <v xml:space="preserve"> </v>
      </c>
      <c r="AN338">
        <f t="shared" si="121"/>
        <v>2</v>
      </c>
      <c r="AO338" t="s">
        <v>401</v>
      </c>
      <c r="AP338" t="s">
        <v>1079</v>
      </c>
      <c r="AQ338" t="e">
        <v>#VALUE!</v>
      </c>
      <c r="AR338">
        <v>44.373112683696107</v>
      </c>
      <c r="AS338">
        <v>31.4664386489953</v>
      </c>
      <c r="AT338" t="e">
        <v>#VALUE!</v>
      </c>
      <c r="AU338">
        <v>-44.373112683696107</v>
      </c>
      <c r="AV338" t="s">
        <v>1459</v>
      </c>
    </row>
    <row r="339" spans="1:48" x14ac:dyDescent="0.25">
      <c r="A339">
        <v>3.4200000000000221E-9</v>
      </c>
      <c r="B339" t="s">
        <v>988</v>
      </c>
      <c r="C339">
        <v>18</v>
      </c>
      <c r="D339" s="2">
        <v>0</v>
      </c>
      <c r="E339">
        <v>4</v>
      </c>
      <c r="F339">
        <v>22</v>
      </c>
      <c r="G339">
        <v>65</v>
      </c>
      <c r="H339">
        <v>47.53</v>
      </c>
      <c r="I339">
        <v>10455.464745949999</v>
      </c>
      <c r="J339">
        <v>9.2237531535028126</v>
      </c>
      <c r="K339">
        <v>8.1554564172958131</v>
      </c>
      <c r="L339">
        <v>8.2395881625809899</v>
      </c>
      <c r="M339">
        <v>7.5003717858907919</v>
      </c>
      <c r="N339">
        <v>4.8719999999999999</v>
      </c>
      <c r="O339">
        <v>16.764705882352938</v>
      </c>
      <c r="P339">
        <v>0.40395539659162633</v>
      </c>
      <c r="Q339" s="36">
        <f t="shared" si="122"/>
        <v>81.818181821601812</v>
      </c>
      <c r="R339" t="str">
        <f t="shared" si="123"/>
        <v xml:space="preserve"> </v>
      </c>
      <c r="S339" s="37">
        <f t="shared" si="124"/>
        <v>0.36755733563123488</v>
      </c>
      <c r="T339" s="37" t="str">
        <f t="shared" si="125"/>
        <v/>
      </c>
      <c r="U339" s="37" t="str">
        <f t="shared" si="126"/>
        <v/>
      </c>
      <c r="V339" s="37" t="str">
        <f t="shared" si="127"/>
        <v/>
      </c>
      <c r="W339" s="37" t="str">
        <f t="shared" si="128"/>
        <v/>
      </c>
      <c r="X339" s="37">
        <f t="shared" si="129"/>
        <v>-0.22540704708470805</v>
      </c>
      <c r="Y339" t="str">
        <f t="shared" si="113"/>
        <v xml:space="preserve"> </v>
      </c>
      <c r="Z339" s="1" t="str">
        <f t="shared" si="130"/>
        <v xml:space="preserve"> </v>
      </c>
      <c r="AA339" t="str">
        <f t="shared" si="114"/>
        <v xml:space="preserve"> </v>
      </c>
      <c r="AB339" s="1">
        <f t="shared" si="131"/>
        <v>89</v>
      </c>
      <c r="AC339">
        <f t="shared" si="115"/>
        <v>16</v>
      </c>
      <c r="AD339" s="1" t="str">
        <f t="shared" si="132"/>
        <v xml:space="preserve"> </v>
      </c>
      <c r="AE339">
        <f t="shared" si="116"/>
        <v>37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988</v>
      </c>
      <c r="AP339" t="s">
        <v>1028</v>
      </c>
      <c r="AQ339">
        <v>41.661626804379615</v>
      </c>
      <c r="AR339">
        <v>22.540704708470805</v>
      </c>
      <c r="AS339">
        <v>36.755733221123485</v>
      </c>
      <c r="AT339">
        <v>-41.661626804379615</v>
      </c>
      <c r="AU339">
        <v>-22.540704708470805</v>
      </c>
      <c r="AV339" t="s">
        <v>1460</v>
      </c>
    </row>
    <row r="340" spans="1:48" x14ac:dyDescent="0.25">
      <c r="A340">
        <v>3.4300000000000223E-9</v>
      </c>
      <c r="B340" t="s">
        <v>615</v>
      </c>
      <c r="C340">
        <v>7</v>
      </c>
      <c r="D340" s="2">
        <v>0</v>
      </c>
      <c r="E340">
        <v>10</v>
      </c>
      <c r="F340">
        <v>17</v>
      </c>
      <c r="G340">
        <v>92</v>
      </c>
      <c r="H340">
        <v>83.14</v>
      </c>
      <c r="I340">
        <v>13631.387141640002</v>
      </c>
      <c r="J340">
        <v>15.988461538461538</v>
      </c>
      <c r="K340">
        <v>14.694238246730292</v>
      </c>
      <c r="L340">
        <v>12.444911000948091</v>
      </c>
      <c r="M340">
        <v>11.703301034290543</v>
      </c>
      <c r="N340">
        <v>4.835</v>
      </c>
      <c r="O340">
        <v>19.999999999999996</v>
      </c>
      <c r="P340">
        <v>2.243204233822468</v>
      </c>
      <c r="Q340" s="36" t="str">
        <f t="shared" si="122"/>
        <v xml:space="preserve"> </v>
      </c>
      <c r="R340" t="str">
        <f t="shared" si="123"/>
        <v xml:space="preserve"> </v>
      </c>
      <c r="S340" s="37" t="str">
        <f t="shared" si="124"/>
        <v/>
      </c>
      <c r="T340" s="37" t="str">
        <f t="shared" si="125"/>
        <v/>
      </c>
      <c r="U340" s="37" t="str">
        <f t="shared" si="126"/>
        <v/>
      </c>
      <c r="V340" s="37" t="str">
        <f t="shared" si="127"/>
        <v/>
      </c>
      <c r="W340" s="37">
        <f t="shared" si="128"/>
        <v>0.1699298764433399</v>
      </c>
      <c r="X340" s="37" t="str">
        <f t="shared" si="129"/>
        <v/>
      </c>
      <c r="Y340" t="str">
        <f t="shared" si="113"/>
        <v xml:space="preserve"> </v>
      </c>
      <c r="Z340" s="1" t="str">
        <f t="shared" si="130"/>
        <v xml:space="preserve"> </v>
      </c>
      <c r="AA340">
        <f t="shared" si="114"/>
        <v>125</v>
      </c>
      <c r="AB340" s="1" t="str">
        <f t="shared" si="131"/>
        <v xml:space="preserve"> </v>
      </c>
      <c r="AC340" t="str">
        <f t="shared" si="115"/>
        <v xml:space="preserve"> </v>
      </c>
      <c r="AD340" s="1" t="str">
        <f t="shared" si="132"/>
        <v xml:space="preserve"> </v>
      </c>
      <c r="AE340" t="str">
        <f t="shared" si="116"/>
        <v xml:space="preserve"> </v>
      </c>
      <c r="AF340" t="str">
        <f t="shared" si="117"/>
        <v xml:space="preserve"> </v>
      </c>
      <c r="AG340">
        <f t="shared" si="133"/>
        <v>2.2432042372524679</v>
      </c>
      <c r="AH340" t="str">
        <f t="shared" si="134"/>
        <v xml:space="preserve"> </v>
      </c>
      <c r="AI340">
        <f t="shared" si="118"/>
        <v>184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615</v>
      </c>
      <c r="AP340" t="s">
        <v>1026</v>
      </c>
      <c r="AQ340">
        <v>-1.123785570993352</v>
      </c>
      <c r="AR340">
        <v>-16.99298764433399</v>
      </c>
      <c r="AS340">
        <v>10.656723598749096</v>
      </c>
      <c r="AT340">
        <v>1.123785570993352</v>
      </c>
      <c r="AU340">
        <v>16.99298764433399</v>
      </c>
      <c r="AV340" t="s">
        <v>1461</v>
      </c>
    </row>
    <row r="341" spans="1:48" x14ac:dyDescent="0.25">
      <c r="A341">
        <v>3.4400000000000224E-9</v>
      </c>
      <c r="B341" t="s">
        <v>340</v>
      </c>
      <c r="C341">
        <v>15</v>
      </c>
      <c r="D341" s="2">
        <v>1</v>
      </c>
      <c r="E341">
        <v>4</v>
      </c>
      <c r="F341">
        <v>20</v>
      </c>
      <c r="G341">
        <v>190</v>
      </c>
      <c r="H341">
        <v>176.09</v>
      </c>
      <c r="I341">
        <v>84161.380305130006</v>
      </c>
      <c r="J341">
        <v>20.950624628197502</v>
      </c>
      <c r="K341">
        <v>19.461759504862954</v>
      </c>
      <c r="L341">
        <v>11.806336998087341</v>
      </c>
      <c r="M341">
        <v>10.96862109530713</v>
      </c>
      <c r="N341">
        <v>7.7389999999999999</v>
      </c>
      <c r="O341">
        <v>22.880000000000003</v>
      </c>
      <c r="P341">
        <v>2.8286671588392296</v>
      </c>
      <c r="Q341" s="36">
        <f t="shared" si="122"/>
        <v>75.000000003439993</v>
      </c>
      <c r="R341" t="str">
        <f t="shared" si="123"/>
        <v xml:space="preserve"> </v>
      </c>
      <c r="S341" s="37" t="str">
        <f t="shared" si="124"/>
        <v/>
      </c>
      <c r="T341" s="37" t="str">
        <f t="shared" si="125"/>
        <v/>
      </c>
      <c r="U341" s="37" t="str">
        <f t="shared" si="126"/>
        <v/>
      </c>
      <c r="V341" s="37" t="str">
        <f t="shared" si="127"/>
        <v/>
      </c>
      <c r="W341" s="37">
        <f t="shared" si="128"/>
        <v>0.10989836603640413</v>
      </c>
      <c r="X341" s="37" t="str">
        <f t="shared" si="129"/>
        <v/>
      </c>
      <c r="Y341" t="str">
        <f t="shared" si="113"/>
        <v xml:space="preserve"> </v>
      </c>
      <c r="Z341" s="1" t="str">
        <f t="shared" si="130"/>
        <v xml:space="preserve"> </v>
      </c>
      <c r="AA341">
        <f t="shared" si="114"/>
        <v>143</v>
      </c>
      <c r="AB341" s="1" t="str">
        <f t="shared" si="131"/>
        <v xml:space="preserve"> </v>
      </c>
      <c r="AC341" t="str">
        <f t="shared" si="115"/>
        <v xml:space="preserve"> </v>
      </c>
      <c r="AD341" s="1" t="str">
        <f t="shared" si="132"/>
        <v xml:space="preserve"> </v>
      </c>
      <c r="AE341">
        <f t="shared" si="116"/>
        <v>68</v>
      </c>
      <c r="AF341" t="str">
        <f t="shared" si="117"/>
        <v xml:space="preserve"> </v>
      </c>
      <c r="AG341">
        <f t="shared" si="133"/>
        <v>2.8286671622792294</v>
      </c>
      <c r="AH341" t="str">
        <f t="shared" si="134"/>
        <v xml:space="preserve"> </v>
      </c>
      <c r="AI341">
        <f t="shared" si="118"/>
        <v>138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340</v>
      </c>
      <c r="AP341" t="s">
        <v>1030</v>
      </c>
      <c r="AQ341">
        <v>-32.50846351812757</v>
      </c>
      <c r="AR341">
        <v>-10.989836603640413</v>
      </c>
      <c r="AS341">
        <v>7.8993696405247338</v>
      </c>
      <c r="AT341">
        <v>32.50846351812757</v>
      </c>
      <c r="AU341">
        <v>10.989836603640413</v>
      </c>
      <c r="AV341" t="s">
        <v>1462</v>
      </c>
    </row>
    <row r="342" spans="1:48" x14ac:dyDescent="0.25">
      <c r="A342">
        <v>3.4500000000000226E-9</v>
      </c>
      <c r="B342" t="s">
        <v>397</v>
      </c>
      <c r="C342">
        <v>11</v>
      </c>
      <c r="D342" s="2">
        <v>2</v>
      </c>
      <c r="E342">
        <v>6</v>
      </c>
      <c r="F342">
        <v>19</v>
      </c>
      <c r="G342">
        <v>40</v>
      </c>
      <c r="H342">
        <v>31.77</v>
      </c>
      <c r="I342">
        <v>16984.714959989997</v>
      </c>
      <c r="J342">
        <v>25.375399361022364</v>
      </c>
      <c r="K342">
        <v>24.513888888888889</v>
      </c>
      <c r="L342">
        <v>7.5189345238095235</v>
      </c>
      <c r="M342">
        <v>8.0137519032312632</v>
      </c>
      <c r="N342">
        <v>1.19</v>
      </c>
      <c r="O342">
        <v>-37.250000000000007</v>
      </c>
      <c r="P342">
        <v>1.7123072080579165</v>
      </c>
      <c r="Q342" s="36" t="str">
        <f t="shared" si="122"/>
        <v xml:space="preserve"> </v>
      </c>
      <c r="R342" t="str">
        <f t="shared" si="123"/>
        <v xml:space="preserve"> </v>
      </c>
      <c r="S342" s="37">
        <f t="shared" si="124"/>
        <v>0.2590494211396443</v>
      </c>
      <c r="T342" s="37" t="str">
        <f t="shared" si="125"/>
        <v/>
      </c>
      <c r="U342" s="37">
        <f t="shared" si="126"/>
        <v>0.60494268794373407</v>
      </c>
      <c r="V342" s="37" t="str">
        <f t="shared" si="127"/>
        <v/>
      </c>
      <c r="W342" s="37" t="str">
        <f t="shared" si="128"/>
        <v/>
      </c>
      <c r="X342" s="37">
        <f t="shared" si="129"/>
        <v>-0.29315475717296124</v>
      </c>
      <c r="Y342">
        <f t="shared" si="113"/>
        <v>36</v>
      </c>
      <c r="Z342" s="1" t="str">
        <f t="shared" si="130"/>
        <v xml:space="preserve"> </v>
      </c>
      <c r="AA342" t="str">
        <f t="shared" si="114"/>
        <v xml:space="preserve"> </v>
      </c>
      <c r="AB342" s="1">
        <f t="shared" si="131"/>
        <v>67</v>
      </c>
      <c r="AC342">
        <f t="shared" si="115"/>
        <v>45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397</v>
      </c>
      <c r="AP342" t="s">
        <v>1022</v>
      </c>
      <c r="AQ342">
        <v>-60.494268794373404</v>
      </c>
      <c r="AR342">
        <v>29.315475717296124</v>
      </c>
      <c r="AS342">
        <v>25.904941768964427</v>
      </c>
      <c r="AT342">
        <v>60.494268794373404</v>
      </c>
      <c r="AU342">
        <v>-29.315475717296124</v>
      </c>
      <c r="AV342" t="s">
        <v>1463</v>
      </c>
    </row>
    <row r="343" spans="1:48" x14ac:dyDescent="0.25">
      <c r="A343">
        <v>3.4600000000000228E-9</v>
      </c>
      <c r="B343" t="s">
        <v>608</v>
      </c>
      <c r="C343">
        <v>30</v>
      </c>
      <c r="D343" s="2">
        <v>4</v>
      </c>
      <c r="E343">
        <v>10</v>
      </c>
      <c r="F343">
        <v>44</v>
      </c>
      <c r="G343">
        <v>417.5</v>
      </c>
      <c r="H343">
        <v>339.1</v>
      </c>
      <c r="I343">
        <v>147876.42180450002</v>
      </c>
      <c r="J343" t="s">
        <v>1019</v>
      </c>
      <c r="K343" t="s">
        <v>1019</v>
      </c>
      <c r="L343" t="s">
        <v>1019</v>
      </c>
      <c r="M343">
        <v>33.748327136896599</v>
      </c>
      <c r="N343">
        <v>4.63</v>
      </c>
      <c r="O343">
        <v>0.49961920066162091</v>
      </c>
      <c r="P343">
        <v>0</v>
      </c>
      <c r="Q343" s="36" t="str">
        <f t="shared" si="122"/>
        <v xml:space="preserve"> </v>
      </c>
      <c r="R343" t="str">
        <f t="shared" si="123"/>
        <v xml:space="preserve"> </v>
      </c>
      <c r="S343" s="37">
        <f t="shared" si="124"/>
        <v>0.23120023937860806</v>
      </c>
      <c r="T343" s="37" t="str">
        <f t="shared" si="125"/>
        <v/>
      </c>
      <c r="U343" s="37" t="str">
        <f t="shared" si="126"/>
        <v xml:space="preserve"> </v>
      </c>
      <c r="V343" s="37" t="str">
        <f t="shared" si="127"/>
        <v xml:space="preserve"> </v>
      </c>
      <c r="W343" s="37" t="str">
        <f t="shared" si="128"/>
        <v xml:space="preserve"> </v>
      </c>
      <c r="X343" s="37" t="str">
        <f t="shared" si="129"/>
        <v xml:space="preserve"> </v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>
        <f t="shared" si="115"/>
        <v>69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 t="str">
        <f t="shared" si="133"/>
        <v xml:space="preserve"> </v>
      </c>
      <c r="AH343" t="str">
        <f t="shared" si="134"/>
        <v xml:space="preserve"> </v>
      </c>
      <c r="AI343" t="str">
        <f t="shared" si="118"/>
        <v xml:space="preserve"> 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608</v>
      </c>
      <c r="AP343" t="s">
        <v>1041</v>
      </c>
      <c r="AQ343" t="e">
        <v>#VALUE!</v>
      </c>
      <c r="AR343" t="e">
        <v>#VALUE!</v>
      </c>
      <c r="AS343">
        <v>23.120023591860807</v>
      </c>
      <c r="AT343" t="e">
        <v>#VALUE!</v>
      </c>
      <c r="AU343" t="e">
        <v>#VALUE!</v>
      </c>
      <c r="AV343" t="s">
        <v>1464</v>
      </c>
    </row>
    <row r="344" spans="1:48" x14ac:dyDescent="0.25">
      <c r="A344">
        <v>3.470000000000023E-9</v>
      </c>
      <c r="B344" t="s">
        <v>533</v>
      </c>
      <c r="C344">
        <v>9</v>
      </c>
      <c r="D344" s="2">
        <v>0</v>
      </c>
      <c r="E344">
        <v>16</v>
      </c>
      <c r="F344">
        <v>25</v>
      </c>
      <c r="G344">
        <v>22</v>
      </c>
      <c r="H344">
        <v>18.57</v>
      </c>
      <c r="I344">
        <v>3731.3308981800001</v>
      </c>
      <c r="J344">
        <v>5.9291187739463602</v>
      </c>
      <c r="K344">
        <v>4.6033713435795738</v>
      </c>
      <c r="L344">
        <v>3.6921202076427542</v>
      </c>
      <c r="M344">
        <v>3.1441319662478806</v>
      </c>
      <c r="N344">
        <v>3.605</v>
      </c>
      <c r="O344">
        <v>20.000000000000004</v>
      </c>
      <c r="P344">
        <v>0</v>
      </c>
      <c r="Q344" s="36" t="str">
        <f t="shared" si="122"/>
        <v xml:space="preserve"> </v>
      </c>
      <c r="R344" t="str">
        <f t="shared" si="123"/>
        <v xml:space="preserve"> </v>
      </c>
      <c r="S344" s="37">
        <f t="shared" si="124"/>
        <v>0.18470651935583743</v>
      </c>
      <c r="T344" s="37" t="str">
        <f t="shared" si="125"/>
        <v/>
      </c>
      <c r="U344" s="37" t="str">
        <f t="shared" si="126"/>
        <v/>
      </c>
      <c r="V344" s="37">
        <f t="shared" si="127"/>
        <v>-0.62499522916624795</v>
      </c>
      <c r="W344" s="37" t="str">
        <f t="shared" si="128"/>
        <v/>
      </c>
      <c r="X344" s="37">
        <f t="shared" si="129"/>
        <v>-0.65290858745294589</v>
      </c>
      <c r="Y344" t="str">
        <f t="shared" si="113"/>
        <v xml:space="preserve"> </v>
      </c>
      <c r="Z344" s="1">
        <f t="shared" si="130"/>
        <v>6</v>
      </c>
      <c r="AA344" t="str">
        <f t="shared" si="114"/>
        <v xml:space="preserve"> </v>
      </c>
      <c r="AB344" s="1">
        <f t="shared" si="131"/>
        <v>5</v>
      </c>
      <c r="AC344">
        <f t="shared" si="115"/>
        <v>119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533</v>
      </c>
      <c r="AP344" t="s">
        <v>1079</v>
      </c>
      <c r="AQ344">
        <v>62.499522916624798</v>
      </c>
      <c r="AR344">
        <v>65.290858745294585</v>
      </c>
      <c r="AS344">
        <v>18.470651588583742</v>
      </c>
      <c r="AT344">
        <v>-62.499522916624798</v>
      </c>
      <c r="AU344">
        <v>-65.290858745294585</v>
      </c>
      <c r="AV344" t="s">
        <v>1465</v>
      </c>
    </row>
    <row r="345" spans="1:48" x14ac:dyDescent="0.25">
      <c r="A345">
        <v>3.4800000000000231E-9</v>
      </c>
      <c r="B345" t="s">
        <v>400</v>
      </c>
      <c r="C345">
        <v>7</v>
      </c>
      <c r="D345" s="2">
        <v>0</v>
      </c>
      <c r="E345">
        <v>9</v>
      </c>
      <c r="F345">
        <v>16</v>
      </c>
      <c r="G345">
        <v>27.5</v>
      </c>
      <c r="H345">
        <v>26.65</v>
      </c>
      <c r="I345">
        <v>9912.8240503499983</v>
      </c>
      <c r="J345">
        <v>19.843633655994044</v>
      </c>
      <c r="K345">
        <v>18.519805420430853</v>
      </c>
      <c r="L345">
        <v>11.444650639639976</v>
      </c>
      <c r="M345">
        <v>10.77597709080168</v>
      </c>
      <c r="N345">
        <v>1.2790000000000001</v>
      </c>
      <c r="O345">
        <v>9.6969696969696884</v>
      </c>
      <c r="P345">
        <v>3.0619136960600382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/>
      </c>
      <c r="V345" s="37" t="str">
        <f t="shared" si="127"/>
        <v/>
      </c>
      <c r="W345" s="37" t="str">
        <f t="shared" si="128"/>
        <v/>
      </c>
      <c r="X345" s="37" t="str">
        <f t="shared" si="129"/>
        <v/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>
        <f t="shared" si="133"/>
        <v>3.061913699540038</v>
      </c>
      <c r="AH345" t="str">
        <f t="shared" si="134"/>
        <v xml:space="preserve"> </v>
      </c>
      <c r="AI345">
        <f t="shared" si="118"/>
        <v>116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400</v>
      </c>
      <c r="AP345" t="s">
        <v>1030</v>
      </c>
      <c r="AQ345">
        <v>-25.506969507409917</v>
      </c>
      <c r="AR345">
        <v>-7.589670249559366</v>
      </c>
      <c r="AS345">
        <v>3.1894934333958735</v>
      </c>
      <c r="AT345">
        <v>25.506969507409917</v>
      </c>
      <c r="AU345">
        <v>7.589670249559366</v>
      </c>
      <c r="AV345" t="s">
        <v>1466</v>
      </c>
    </row>
    <row r="346" spans="1:48" x14ac:dyDescent="0.25">
      <c r="A346">
        <v>3.4900000000000233E-9</v>
      </c>
      <c r="B346" t="s">
        <v>399</v>
      </c>
      <c r="C346">
        <v>23</v>
      </c>
      <c r="D346" s="2">
        <v>1</v>
      </c>
      <c r="E346">
        <v>11</v>
      </c>
      <c r="F346">
        <v>35</v>
      </c>
      <c r="G346">
        <v>87.5</v>
      </c>
      <c r="H346">
        <v>80.45</v>
      </c>
      <c r="I346">
        <v>126612.01249525</v>
      </c>
      <c r="J346">
        <v>30.358490566037737</v>
      </c>
      <c r="K346">
        <v>25.694666240817629</v>
      </c>
      <c r="L346">
        <v>21.44931262048561</v>
      </c>
      <c r="M346">
        <v>18.459633285211648</v>
      </c>
      <c r="N346">
        <v>2.65</v>
      </c>
      <c r="O346">
        <v>-6.9117647058823586</v>
      </c>
      <c r="P346">
        <v>1.0515848353014294</v>
      </c>
      <c r="Q346" s="36" t="str">
        <f t="shared" si="122"/>
        <v xml:space="preserve"> 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>
        <f t="shared" si="126"/>
        <v>0.9201131283794719</v>
      </c>
      <c r="V346" s="37" t="str">
        <f t="shared" si="127"/>
        <v/>
      </c>
      <c r="W346" s="37">
        <f t="shared" si="128"/>
        <v>1.0164219464460253</v>
      </c>
      <c r="X346" s="37" t="str">
        <f t="shared" si="129"/>
        <v/>
      </c>
      <c r="Y346">
        <f t="shared" si="113"/>
        <v>17</v>
      </c>
      <c r="Z346" s="1" t="str">
        <f t="shared" si="130"/>
        <v xml:space="preserve"> </v>
      </c>
      <c r="AA346">
        <f t="shared" si="114"/>
        <v>14</v>
      </c>
      <c r="AB346" s="1" t="str">
        <f t="shared" si="131"/>
        <v xml:space="preserve"> </v>
      </c>
      <c r="AC346" t="str">
        <f t="shared" si="115"/>
        <v xml:space="preserve"> 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 t="str">
        <f t="shared" si="133"/>
        <v xml:space="preserve"> </v>
      </c>
      <c r="AH346" t="str">
        <f t="shared" si="134"/>
        <v xml:space="preserve"> </v>
      </c>
      <c r="AI346" t="str">
        <f t="shared" si="118"/>
        <v xml:space="preserve"> 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399</v>
      </c>
      <c r="AP346" t="s">
        <v>1028</v>
      </c>
      <c r="AQ346">
        <v>-92.011312837947187</v>
      </c>
      <c r="AR346">
        <v>-101.64219464460254</v>
      </c>
      <c r="AS346">
        <v>8.763206960845249</v>
      </c>
      <c r="AT346">
        <v>92.011312837947187</v>
      </c>
      <c r="AU346">
        <v>101.64219464460254</v>
      </c>
      <c r="AV346" t="s">
        <v>1467</v>
      </c>
    </row>
    <row r="347" spans="1:48" x14ac:dyDescent="0.25">
      <c r="A347">
        <v>3.5000000000000235E-9</v>
      </c>
      <c r="B347" t="s">
        <v>989</v>
      </c>
      <c r="C347">
        <v>9</v>
      </c>
      <c r="D347" s="2">
        <v>0</v>
      </c>
      <c r="E347">
        <v>3</v>
      </c>
      <c r="F347">
        <v>12</v>
      </c>
      <c r="G347">
        <v>73</v>
      </c>
      <c r="H347">
        <v>46.2</v>
      </c>
      <c r="I347">
        <v>7996.5376722000001</v>
      </c>
      <c r="J347" t="s">
        <v>1019</v>
      </c>
      <c r="K347" t="s">
        <v>1019</v>
      </c>
      <c r="L347" t="s">
        <v>1019</v>
      </c>
      <c r="M347" t="s">
        <v>1019</v>
      </c>
      <c r="N347">
        <v>3.9410000000000003</v>
      </c>
      <c r="O347">
        <v>-204.64739259659552</v>
      </c>
      <c r="P347" t="s">
        <v>145</v>
      </c>
      <c r="Q347" s="36">
        <f t="shared" si="122"/>
        <v>75.000000003500006</v>
      </c>
      <c r="R347" t="str">
        <f t="shared" si="123"/>
        <v xml:space="preserve"> </v>
      </c>
      <c r="S347" s="37">
        <f t="shared" si="124"/>
        <v>0.58008658358657994</v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 t="str">
        <f t="shared" si="128"/>
        <v xml:space="preserve"> </v>
      </c>
      <c r="X347" s="37" t="str">
        <f t="shared" si="129"/>
        <v xml:space="preserve"> </v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>
        <f t="shared" si="115"/>
        <v>1</v>
      </c>
      <c r="AD347" s="1" t="str">
        <f t="shared" si="132"/>
        <v xml:space="preserve"> </v>
      </c>
      <c r="AE347">
        <f t="shared" si="116"/>
        <v>67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>
        <f t="shared" si="136"/>
        <v>-204.64739259309553</v>
      </c>
      <c r="AM347" t="str">
        <f t="shared" si="120"/>
        <v xml:space="preserve"> </v>
      </c>
      <c r="AN347">
        <f t="shared" si="121"/>
        <v>8</v>
      </c>
      <c r="AO347" t="s">
        <v>989</v>
      </c>
      <c r="AP347" t="s">
        <v>1047</v>
      </c>
      <c r="AQ347" t="e">
        <v>#VALUE!</v>
      </c>
      <c r="AR347" t="e">
        <v>#VALUE!</v>
      </c>
      <c r="AS347">
        <v>58.008658008657996</v>
      </c>
      <c r="AT347" t="e">
        <v>#VALUE!</v>
      </c>
      <c r="AU347" t="e">
        <v>#VALUE!</v>
      </c>
      <c r="AV347" t="s">
        <v>1468</v>
      </c>
    </row>
    <row r="348" spans="1:48" x14ac:dyDescent="0.25">
      <c r="A348">
        <v>3.5100000000000237E-9</v>
      </c>
      <c r="B348" t="s">
        <v>694</v>
      </c>
      <c r="C348">
        <v>11</v>
      </c>
      <c r="D348" s="2">
        <v>1</v>
      </c>
      <c r="E348">
        <v>7</v>
      </c>
      <c r="F348">
        <v>19</v>
      </c>
      <c r="G348">
        <v>29</v>
      </c>
      <c r="H348">
        <v>26.14</v>
      </c>
      <c r="I348">
        <v>9285.1268992599998</v>
      </c>
      <c r="J348">
        <v>16.115906288532674</v>
      </c>
      <c r="K348">
        <v>12.447619047619048</v>
      </c>
      <c r="L348">
        <v>9.4497756711793013</v>
      </c>
      <c r="M348">
        <v>8.7146940891807816</v>
      </c>
      <c r="N348">
        <v>1.4330000000000001</v>
      </c>
      <c r="O348">
        <v>-22.209000682319356</v>
      </c>
      <c r="P348">
        <v>4.9961744452945673</v>
      </c>
      <c r="Q348" s="36" t="str">
        <f t="shared" si="122"/>
        <v xml:space="preserve"> </v>
      </c>
      <c r="R348" t="str">
        <f t="shared" si="123"/>
        <v xml:space="preserve"> </v>
      </c>
      <c r="S348" s="37" t="str">
        <f t="shared" si="124"/>
        <v/>
      </c>
      <c r="T348" s="37" t="str">
        <f t="shared" si="125"/>
        <v/>
      </c>
      <c r="U348" s="37" t="str">
        <f t="shared" si="126"/>
        <v/>
      </c>
      <c r="V348" s="37" t="str">
        <f t="shared" si="127"/>
        <v/>
      </c>
      <c r="W348" s="37" t="str">
        <f t="shared" si="128"/>
        <v/>
      </c>
      <c r="X348" s="37">
        <f t="shared" si="129"/>
        <v>-0.11163889540408667</v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>
        <f t="shared" si="131"/>
        <v>129</v>
      </c>
      <c r="AC348" t="str">
        <f t="shared" si="115"/>
        <v xml:space="preserve"> 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>
        <f t="shared" si="133"/>
        <v>4.9961744488045676</v>
      </c>
      <c r="AH348" t="str">
        <f t="shared" si="134"/>
        <v xml:space="preserve"> </v>
      </c>
      <c r="AI348">
        <f t="shared" si="118"/>
        <v>19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694</v>
      </c>
      <c r="AP348" t="s">
        <v>1024</v>
      </c>
      <c r="AQ348">
        <v>-1.9298478395449514</v>
      </c>
      <c r="AR348">
        <v>11.163889540408666</v>
      </c>
      <c r="AS348">
        <v>10.941086457536331</v>
      </c>
      <c r="AT348">
        <v>1.9298478395449514</v>
      </c>
      <c r="AU348">
        <v>-11.163889540408666</v>
      </c>
      <c r="AV348" t="s">
        <v>1469</v>
      </c>
    </row>
    <row r="349" spans="1:48" x14ac:dyDescent="0.25">
      <c r="A349">
        <v>3.5200000000000238E-9</v>
      </c>
      <c r="B349" t="s">
        <v>404</v>
      </c>
      <c r="C349">
        <v>15</v>
      </c>
      <c r="D349" s="2">
        <v>0</v>
      </c>
      <c r="E349">
        <v>7</v>
      </c>
      <c r="F349">
        <v>22</v>
      </c>
      <c r="G349">
        <v>314</v>
      </c>
      <c r="H349">
        <v>267.75</v>
      </c>
      <c r="I349">
        <v>46486.677352500003</v>
      </c>
      <c r="J349">
        <v>13.817215398905976</v>
      </c>
      <c r="K349">
        <v>12.070597781985393</v>
      </c>
      <c r="L349">
        <v>12.084978763193284</v>
      </c>
      <c r="M349">
        <v>11.046909221108297</v>
      </c>
      <c r="N349">
        <v>18.879000000000001</v>
      </c>
      <c r="O349">
        <v>59.852941176470573</v>
      </c>
      <c r="P349">
        <v>1.9365079365079365</v>
      </c>
      <c r="Q349" s="36" t="str">
        <f t="shared" si="122"/>
        <v xml:space="preserve"> </v>
      </c>
      <c r="R349" t="str">
        <f t="shared" si="123"/>
        <v xml:space="preserve"> </v>
      </c>
      <c r="S349" s="37">
        <f t="shared" si="124"/>
        <v>0.17273576449105515</v>
      </c>
      <c r="T349" s="37" t="str">
        <f t="shared" si="125"/>
        <v/>
      </c>
      <c r="U349" s="37" t="str">
        <f t="shared" si="126"/>
        <v/>
      </c>
      <c r="V349" s="37" t="str">
        <f t="shared" si="127"/>
        <v/>
      </c>
      <c r="W349" s="37">
        <f t="shared" si="128"/>
        <v>0.13609311550448111</v>
      </c>
      <c r="X349" s="37" t="str">
        <f t="shared" si="129"/>
        <v/>
      </c>
      <c r="Y349" t="str">
        <f t="shared" si="113"/>
        <v xml:space="preserve"> </v>
      </c>
      <c r="Z349" s="1" t="str">
        <f t="shared" si="130"/>
        <v xml:space="preserve"> </v>
      </c>
      <c r="AA349">
        <f t="shared" si="114"/>
        <v>132</v>
      </c>
      <c r="AB349" s="1" t="str">
        <f t="shared" si="131"/>
        <v xml:space="preserve"> </v>
      </c>
      <c r="AC349">
        <f t="shared" si="115"/>
        <v>132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>
        <f t="shared" si="135"/>
        <v>59.852941179990573</v>
      </c>
      <c r="AL349" t="str">
        <f t="shared" si="136"/>
        <v xml:space="preserve"> </v>
      </c>
      <c r="AM349">
        <f t="shared" si="120"/>
        <v>15</v>
      </c>
      <c r="AN349" t="str">
        <f t="shared" si="121"/>
        <v xml:space="preserve"> </v>
      </c>
      <c r="AO349" t="s">
        <v>404</v>
      </c>
      <c r="AP349" t="s">
        <v>1024</v>
      </c>
      <c r="AQ349">
        <v>12.608907128056101</v>
      </c>
      <c r="AR349">
        <v>-13.609311550448112</v>
      </c>
      <c r="AS349">
        <v>17.273576097105515</v>
      </c>
      <c r="AT349">
        <v>-12.608907128056101</v>
      </c>
      <c r="AU349">
        <v>13.609311550448112</v>
      </c>
      <c r="AV349" t="s">
        <v>1470</v>
      </c>
    </row>
    <row r="350" spans="1:48" x14ac:dyDescent="0.25">
      <c r="A350">
        <v>3.530000000000024E-9</v>
      </c>
      <c r="B350" t="s">
        <v>562</v>
      </c>
      <c r="C350">
        <v>11</v>
      </c>
      <c r="D350" s="2">
        <v>4</v>
      </c>
      <c r="E350">
        <v>17</v>
      </c>
      <c r="F350">
        <v>32</v>
      </c>
      <c r="G350">
        <v>33</v>
      </c>
      <c r="H350">
        <v>30.45</v>
      </c>
      <c r="I350">
        <v>11673.511386600001</v>
      </c>
      <c r="J350" t="s">
        <v>1019</v>
      </c>
      <c r="K350">
        <v>24.418604651162788</v>
      </c>
      <c r="L350">
        <v>12.701172236801483</v>
      </c>
      <c r="M350">
        <v>9.2851678657074341</v>
      </c>
      <c r="N350">
        <v>-4.3000000000000003E-2</v>
      </c>
      <c r="O350">
        <v>297.49999999999994</v>
      </c>
      <c r="P350">
        <v>0.6765188834154352</v>
      </c>
      <c r="Q350" s="36" t="str">
        <f t="shared" si="122"/>
        <v xml:space="preserve"> </v>
      </c>
      <c r="R350" t="str">
        <f t="shared" si="123"/>
        <v xml:space="preserve"> </v>
      </c>
      <c r="S350" s="37" t="str">
        <f t="shared" si="124"/>
        <v/>
      </c>
      <c r="T350" s="37" t="str">
        <f t="shared" si="125"/>
        <v/>
      </c>
      <c r="U350" s="37" t="str">
        <f t="shared" si="126"/>
        <v xml:space="preserve"> </v>
      </c>
      <c r="V350" s="37" t="str">
        <f t="shared" si="127"/>
        <v xml:space="preserve"> </v>
      </c>
      <c r="W350" s="37">
        <f t="shared" si="128"/>
        <v>0.19402066150209496</v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>
        <f t="shared" si="114"/>
        <v>118</v>
      </c>
      <c r="AB350" s="1" t="str">
        <f t="shared" si="131"/>
        <v xml:space="preserve"> </v>
      </c>
      <c r="AC350" t="str">
        <f t="shared" si="115"/>
        <v xml:space="preserve"> </v>
      </c>
      <c r="AD350" s="1" t="str">
        <f t="shared" si="132"/>
        <v xml:space="preserve"> </v>
      </c>
      <c r="AE350" t="str">
        <f t="shared" si="116"/>
        <v xml:space="preserve"> 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562</v>
      </c>
      <c r="AP350" t="s">
        <v>1079</v>
      </c>
      <c r="AQ350" t="e">
        <v>#VALUE!</v>
      </c>
      <c r="AR350">
        <v>-19.402066150209496</v>
      </c>
      <c r="AS350">
        <v>8.3743842364532028</v>
      </c>
      <c r="AT350" t="e">
        <v>#VALUE!</v>
      </c>
      <c r="AU350">
        <v>19.402066150209496</v>
      </c>
      <c r="AV350" t="s">
        <v>1471</v>
      </c>
    </row>
    <row r="351" spans="1:48" x14ac:dyDescent="0.25">
      <c r="A351">
        <v>3.5400000000000242E-9</v>
      </c>
      <c r="B351" t="s">
        <v>634</v>
      </c>
      <c r="C351">
        <v>9</v>
      </c>
      <c r="D351" s="2">
        <v>1</v>
      </c>
      <c r="E351">
        <v>1</v>
      </c>
      <c r="F351">
        <v>11</v>
      </c>
      <c r="G351">
        <v>45</v>
      </c>
      <c r="H351">
        <v>40.340000000000003</v>
      </c>
      <c r="I351">
        <v>11695.777168160001</v>
      </c>
      <c r="J351">
        <v>11.529008288082309</v>
      </c>
      <c r="K351">
        <v>11.795321637426902</v>
      </c>
      <c r="L351">
        <v>8.9303286566905271</v>
      </c>
      <c r="M351">
        <v>9.6786107524257314</v>
      </c>
      <c r="N351">
        <v>2.399</v>
      </c>
      <c r="O351">
        <v>107.76326717715283</v>
      </c>
      <c r="P351">
        <v>0.29747149231531977</v>
      </c>
      <c r="Q351" s="36">
        <f t="shared" si="122"/>
        <v>81.818181821721808</v>
      </c>
      <c r="R351" t="str">
        <f t="shared" si="123"/>
        <v xml:space="preserve"> </v>
      </c>
      <c r="S351" s="37" t="str">
        <f t="shared" si="124"/>
        <v/>
      </c>
      <c r="T351" s="37" t="str">
        <f t="shared" si="125"/>
        <v/>
      </c>
      <c r="U351" s="37" t="str">
        <f t="shared" si="126"/>
        <v/>
      </c>
      <c r="V351" s="37" t="str">
        <f t="shared" si="127"/>
        <v/>
      </c>
      <c r="W351" s="37" t="str">
        <f t="shared" si="128"/>
        <v/>
      </c>
      <c r="X351" s="37">
        <f t="shared" si="129"/>
        <v>-0.16047143277083964</v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>
        <f t="shared" si="131"/>
        <v>114</v>
      </c>
      <c r="AC351" t="str">
        <f t="shared" si="115"/>
        <v xml:space="preserve"> </v>
      </c>
      <c r="AD351" s="1" t="str">
        <f t="shared" si="132"/>
        <v xml:space="preserve"> </v>
      </c>
      <c r="AE351">
        <f t="shared" si="116"/>
        <v>36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634</v>
      </c>
      <c r="AP351" t="s">
        <v>1030</v>
      </c>
      <c r="AQ351">
        <v>27.081354315067941</v>
      </c>
      <c r="AR351">
        <v>16.047143277083965</v>
      </c>
      <c r="AS351">
        <v>11.551809618244913</v>
      </c>
      <c r="AT351">
        <v>-27.081354315067941</v>
      </c>
      <c r="AU351">
        <v>-16.047143277083965</v>
      </c>
      <c r="AV351" t="s">
        <v>1472</v>
      </c>
    </row>
    <row r="352" spans="1:48" x14ac:dyDescent="0.25">
      <c r="A352">
        <v>3.5500000000000243E-9</v>
      </c>
      <c r="B352" t="s">
        <v>402</v>
      </c>
      <c r="C352">
        <v>14</v>
      </c>
      <c r="D352" s="2">
        <v>1</v>
      </c>
      <c r="E352">
        <v>13</v>
      </c>
      <c r="F352">
        <v>28</v>
      </c>
      <c r="G352">
        <v>180</v>
      </c>
      <c r="H352">
        <v>169.05</v>
      </c>
      <c r="I352">
        <v>46040.250207000005</v>
      </c>
      <c r="J352">
        <v>16.462167689161554</v>
      </c>
      <c r="K352">
        <v>14.765481701458643</v>
      </c>
      <c r="L352">
        <v>10.62065432092726</v>
      </c>
      <c r="M352">
        <v>9.9967307013531101</v>
      </c>
      <c r="N352">
        <v>9.2370000000000001</v>
      </c>
      <c r="O352">
        <v>35.207100591715992</v>
      </c>
      <c r="P352">
        <v>1.9130434782608694</v>
      </c>
      <c r="Q352" s="36" t="str">
        <f t="shared" si="122"/>
        <v xml:space="preserve"> </v>
      </c>
      <c r="R352" t="str">
        <f t="shared" si="123"/>
        <v xml:space="preserve"> </v>
      </c>
      <c r="S352" s="37" t="str">
        <f t="shared" si="124"/>
        <v/>
      </c>
      <c r="T352" s="37" t="str">
        <f t="shared" si="125"/>
        <v/>
      </c>
      <c r="U352" s="37" t="str">
        <f t="shared" si="126"/>
        <v/>
      </c>
      <c r="V352" s="37" t="str">
        <f t="shared" si="127"/>
        <v/>
      </c>
      <c r="W352" s="37" t="str">
        <f t="shared" si="128"/>
        <v/>
      </c>
      <c r="X352" s="37" t="str">
        <f t="shared" si="129"/>
        <v/>
      </c>
      <c r="Y352" t="str">
        <f t="shared" si="113"/>
        <v xml:space="preserve"> </v>
      </c>
      <c r="Z352" s="1" t="str">
        <f t="shared" si="130"/>
        <v xml:space="preserve"> </v>
      </c>
      <c r="AA352" t="str">
        <f t="shared" si="114"/>
        <v xml:space="preserve"> </v>
      </c>
      <c r="AB352" s="1" t="str">
        <f t="shared" si="131"/>
        <v xml:space="preserve"> </v>
      </c>
      <c r="AC352" t="str">
        <f t="shared" si="115"/>
        <v xml:space="preserve"> </v>
      </c>
      <c r="AD352" s="1" t="str">
        <f t="shared" si="132"/>
        <v xml:space="preserve"> </v>
      </c>
      <c r="AE352" t="str">
        <f t="shared" si="116"/>
        <v xml:space="preserve"> </v>
      </c>
      <c r="AF352" t="str">
        <f t="shared" si="117"/>
        <v xml:space="preserve"> </v>
      </c>
      <c r="AG352" t="str">
        <f t="shared" si="133"/>
        <v xml:space="preserve"> </v>
      </c>
      <c r="AH352" t="str">
        <f t="shared" si="134"/>
        <v xml:space="preserve"> </v>
      </c>
      <c r="AI352" t="str">
        <f t="shared" si="118"/>
        <v xml:space="preserve"> 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402</v>
      </c>
      <c r="AP352" t="s">
        <v>1024</v>
      </c>
      <c r="AQ352">
        <v>-4.119881167296624</v>
      </c>
      <c r="AR352">
        <v>0.15661183528554723</v>
      </c>
      <c r="AS352">
        <v>6.4773735581188818</v>
      </c>
      <c r="AT352">
        <v>4.119881167296624</v>
      </c>
      <c r="AU352">
        <v>-0.15661183528554723</v>
      </c>
      <c r="AV352" t="s">
        <v>1473</v>
      </c>
    </row>
    <row r="353" spans="1:48" x14ac:dyDescent="0.25">
      <c r="A353">
        <v>3.5600000000000245E-9</v>
      </c>
      <c r="B353" t="s">
        <v>549</v>
      </c>
      <c r="C353">
        <v>17</v>
      </c>
      <c r="D353" s="2">
        <v>2</v>
      </c>
      <c r="E353">
        <v>11</v>
      </c>
      <c r="F353">
        <v>30</v>
      </c>
      <c r="G353">
        <v>89</v>
      </c>
      <c r="H353">
        <v>62.98</v>
      </c>
      <c r="I353">
        <v>15863.777886759999</v>
      </c>
      <c r="J353">
        <v>14.051762605979473</v>
      </c>
      <c r="K353">
        <v>12.636436597110754</v>
      </c>
      <c r="L353">
        <v>8.5369571317085757</v>
      </c>
      <c r="M353">
        <v>8.0004660077867626</v>
      </c>
      <c r="N353">
        <v>4.4820000000000002</v>
      </c>
      <c r="O353">
        <v>15.858585858585862</v>
      </c>
      <c r="P353">
        <v>2.5452524610987619</v>
      </c>
      <c r="Q353" s="36" t="str">
        <f t="shared" si="122"/>
        <v xml:space="preserve"> </v>
      </c>
      <c r="R353" t="str">
        <f t="shared" si="123"/>
        <v xml:space="preserve"> </v>
      </c>
      <c r="S353" s="37">
        <f t="shared" si="124"/>
        <v>0.41314703436342975</v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>
        <f t="shared" si="129"/>
        <v>-0.19745177755461529</v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>
        <f t="shared" si="131"/>
        <v>102</v>
      </c>
      <c r="AC353">
        <f t="shared" si="115"/>
        <v>11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>
        <f t="shared" si="133"/>
        <v>2.5452524646587618</v>
      </c>
      <c r="AH353" t="str">
        <f t="shared" si="134"/>
        <v xml:space="preserve"> </v>
      </c>
      <c r="AI353">
        <f t="shared" si="118"/>
        <v>154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549</v>
      </c>
      <c r="AP353" t="s">
        <v>1097</v>
      </c>
      <c r="AQ353">
        <v>11.125443480392484</v>
      </c>
      <c r="AR353">
        <v>19.74517775546153</v>
      </c>
      <c r="AS353">
        <v>41.314703080342973</v>
      </c>
      <c r="AT353">
        <v>-11.125443480392484</v>
      </c>
      <c r="AU353">
        <v>-19.74517775546153</v>
      </c>
      <c r="AV353" t="s">
        <v>1474</v>
      </c>
    </row>
    <row r="354" spans="1:48" x14ac:dyDescent="0.25">
      <c r="A354">
        <v>3.5700000000000247E-9</v>
      </c>
      <c r="B354" t="s">
        <v>498</v>
      </c>
      <c r="C354">
        <v>8</v>
      </c>
      <c r="D354" s="2">
        <v>2</v>
      </c>
      <c r="E354">
        <v>11</v>
      </c>
      <c r="F354">
        <v>21</v>
      </c>
      <c r="G354">
        <v>101</v>
      </c>
      <c r="H354">
        <v>91.16</v>
      </c>
      <c r="I354">
        <v>20182.400835279997</v>
      </c>
      <c r="J354">
        <v>13.461311281748374</v>
      </c>
      <c r="K354">
        <v>12.320583862684146</v>
      </c>
      <c r="L354" t="s">
        <v>1019</v>
      </c>
      <c r="M354" t="s">
        <v>1019</v>
      </c>
      <c r="N354">
        <v>6.2780000000000005</v>
      </c>
      <c r="O354">
        <v>19.213236228909754</v>
      </c>
      <c r="P354">
        <v>2.5405879771829749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 t="str">
        <f t="shared" si="127"/>
        <v/>
      </c>
      <c r="W354" s="37" t="str">
        <f t="shared" si="128"/>
        <v xml:space="preserve"> </v>
      </c>
      <c r="X354" s="37" t="str">
        <f t="shared" si="129"/>
        <v xml:space="preserve"> </v>
      </c>
      <c r="Y354" t="str">
        <f t="shared" si="113"/>
        <v xml:space="preserve"> </v>
      </c>
      <c r="Z354" s="1" t="str">
        <f t="shared" si="130"/>
        <v xml:space="preserve"> </v>
      </c>
      <c r="AA354" t="str">
        <f t="shared" si="114"/>
        <v xml:space="preserve"> </v>
      </c>
      <c r="AB354" s="1" t="str">
        <f t="shared" si="131"/>
        <v xml:space="preserve"> 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2.5405879807529748</v>
      </c>
      <c r="AH354" t="str">
        <f t="shared" si="134"/>
        <v xml:space="preserve"> </v>
      </c>
      <c r="AI354">
        <f t="shared" si="118"/>
        <v>155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498</v>
      </c>
      <c r="AP354" t="s">
        <v>1026</v>
      </c>
      <c r="AQ354">
        <v>14.859928687616497</v>
      </c>
      <c r="AR354" t="e">
        <v>#VALUE!</v>
      </c>
      <c r="AS354">
        <v>10.79420798595876</v>
      </c>
      <c r="AT354">
        <v>-14.859928687616497</v>
      </c>
      <c r="AU354" t="e">
        <v>#VALUE!</v>
      </c>
      <c r="AV354" t="s">
        <v>1475</v>
      </c>
    </row>
    <row r="355" spans="1:48" x14ac:dyDescent="0.25">
      <c r="A355">
        <v>3.5800000000000249E-9</v>
      </c>
      <c r="B355" t="s">
        <v>406</v>
      </c>
      <c r="C355">
        <v>13</v>
      </c>
      <c r="D355" s="2">
        <v>0</v>
      </c>
      <c r="E355">
        <v>4</v>
      </c>
      <c r="F355">
        <v>17</v>
      </c>
      <c r="G355">
        <v>70.5</v>
      </c>
      <c r="H355">
        <v>58.73</v>
      </c>
      <c r="I355">
        <v>18437.258074199999</v>
      </c>
      <c r="J355">
        <v>9.4634224943602945</v>
      </c>
      <c r="K355">
        <v>10.510021474588402</v>
      </c>
      <c r="L355">
        <v>5.9921894567571607</v>
      </c>
      <c r="M355">
        <v>6.455766076165502</v>
      </c>
      <c r="N355">
        <v>7.5510000000000002</v>
      </c>
      <c r="O355">
        <v>197.90241740988952</v>
      </c>
      <c r="P355">
        <v>2.6647369317214373</v>
      </c>
      <c r="Q355" s="36">
        <f t="shared" si="122"/>
        <v>76.470588238874114</v>
      </c>
      <c r="R355" t="str">
        <f t="shared" si="123"/>
        <v xml:space="preserve"> </v>
      </c>
      <c r="S355" s="37">
        <f t="shared" si="124"/>
        <v>0.20040865333310745</v>
      </c>
      <c r="T355" s="37" t="str">
        <f t="shared" si="125"/>
        <v/>
      </c>
      <c r="U355" s="37" t="str">
        <f t="shared" si="126"/>
        <v/>
      </c>
      <c r="V355" s="37" t="str">
        <f t="shared" si="127"/>
        <v/>
      </c>
      <c r="W355" s="37" t="str">
        <f t="shared" si="128"/>
        <v/>
      </c>
      <c r="X355" s="37">
        <f t="shared" si="129"/>
        <v>-0.43668207267734471</v>
      </c>
      <c r="Y355" t="str">
        <f t="shared" si="113"/>
        <v xml:space="preserve"> </v>
      </c>
      <c r="Z355" s="1" t="str">
        <f t="shared" si="130"/>
        <v xml:space="preserve"> </v>
      </c>
      <c r="AA355" t="str">
        <f t="shared" si="114"/>
        <v xml:space="preserve"> </v>
      </c>
      <c r="AB355" s="1">
        <f t="shared" si="131"/>
        <v>28</v>
      </c>
      <c r="AC355">
        <f t="shared" si="115"/>
        <v>96</v>
      </c>
      <c r="AD355" s="1" t="str">
        <f t="shared" si="132"/>
        <v xml:space="preserve"> </v>
      </c>
      <c r="AE355">
        <f t="shared" si="116"/>
        <v>60</v>
      </c>
      <c r="AF355" t="str">
        <f t="shared" si="117"/>
        <v xml:space="preserve"> </v>
      </c>
      <c r="AG355">
        <f t="shared" si="133"/>
        <v>2.6647369353014372</v>
      </c>
      <c r="AH355" t="str">
        <f t="shared" si="134"/>
        <v xml:space="preserve"> </v>
      </c>
      <c r="AI355">
        <f t="shared" si="118"/>
        <v>147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406</v>
      </c>
      <c r="AP355" t="s">
        <v>1022</v>
      </c>
      <c r="AQ355">
        <v>40.145766696481729</v>
      </c>
      <c r="AR355">
        <v>43.668207267734473</v>
      </c>
      <c r="AS355">
        <v>20.040864975310747</v>
      </c>
      <c r="AT355">
        <v>-40.145766696481729</v>
      </c>
      <c r="AU355">
        <v>-43.668207267734473</v>
      </c>
      <c r="AV355" t="s">
        <v>1476</v>
      </c>
    </row>
    <row r="356" spans="1:48" x14ac:dyDescent="0.25">
      <c r="A356">
        <v>3.590000000000025E-9</v>
      </c>
      <c r="B356" t="s">
        <v>590</v>
      </c>
      <c r="C356">
        <v>31</v>
      </c>
      <c r="D356" s="2">
        <v>2</v>
      </c>
      <c r="E356">
        <v>9</v>
      </c>
      <c r="F356">
        <v>42</v>
      </c>
      <c r="G356">
        <v>225</v>
      </c>
      <c r="H356">
        <v>156.93</v>
      </c>
      <c r="I356">
        <v>95727.3</v>
      </c>
      <c r="J356">
        <v>21.765603328710124</v>
      </c>
      <c r="K356">
        <v>21.657466188241788</v>
      </c>
      <c r="L356">
        <v>19.019147388932947</v>
      </c>
      <c r="M356">
        <v>19.15484821609035</v>
      </c>
      <c r="N356">
        <v>7.21</v>
      </c>
      <c r="O356">
        <v>-18.720930232558132</v>
      </c>
      <c r="P356">
        <v>0.38998279487669657</v>
      </c>
      <c r="Q356" s="36">
        <f t="shared" si="122"/>
        <v>73.809523813113813</v>
      </c>
      <c r="R356" t="str">
        <f t="shared" si="123"/>
        <v xml:space="preserve"> </v>
      </c>
      <c r="S356" s="37">
        <f t="shared" si="124"/>
        <v>0.43376027887197272</v>
      </c>
      <c r="T356" s="37" t="str">
        <f t="shared" si="125"/>
        <v/>
      </c>
      <c r="U356" s="37" t="str">
        <f t="shared" si="126"/>
        <v/>
      </c>
      <c r="V356" s="37" t="str">
        <f t="shared" si="127"/>
        <v/>
      </c>
      <c r="W356" s="37">
        <f t="shared" si="128"/>
        <v>0.78796527778276926</v>
      </c>
      <c r="X356" s="37" t="str">
        <f t="shared" si="129"/>
        <v/>
      </c>
      <c r="Y356" t="str">
        <f t="shared" si="113"/>
        <v xml:space="preserve"> </v>
      </c>
      <c r="Z356" s="1" t="str">
        <f t="shared" si="130"/>
        <v xml:space="preserve"> </v>
      </c>
      <c r="AA356">
        <f t="shared" si="114"/>
        <v>36</v>
      </c>
      <c r="AB356" s="1" t="str">
        <f t="shared" si="131"/>
        <v xml:space="preserve"> </v>
      </c>
      <c r="AC356">
        <f t="shared" si="115"/>
        <v>9</v>
      </c>
      <c r="AD356" s="1" t="str">
        <f t="shared" si="132"/>
        <v xml:space="preserve"> </v>
      </c>
      <c r="AE356">
        <f t="shared" si="116"/>
        <v>79</v>
      </c>
      <c r="AF356" t="str">
        <f t="shared" si="117"/>
        <v xml:space="preserve"> </v>
      </c>
      <c r="AG356" t="str">
        <f t="shared" si="133"/>
        <v xml:space="preserve"> </v>
      </c>
      <c r="AH356" t="str">
        <f t="shared" si="134"/>
        <v xml:space="preserve"> </v>
      </c>
      <c r="AI356" t="str">
        <f t="shared" si="118"/>
        <v xml:space="preserve"> 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590</v>
      </c>
      <c r="AP356" t="s">
        <v>1097</v>
      </c>
      <c r="AQ356">
        <v>-37.663038969762638</v>
      </c>
      <c r="AR356">
        <v>-78.796527778276925</v>
      </c>
      <c r="AS356">
        <v>43.37602752819727</v>
      </c>
      <c r="AT356">
        <v>37.663038969762638</v>
      </c>
      <c r="AU356">
        <v>78.796527778276925</v>
      </c>
      <c r="AV356" t="s">
        <v>1477</v>
      </c>
    </row>
    <row r="357" spans="1:48" x14ac:dyDescent="0.25">
      <c r="A357">
        <v>3.6000000000000252E-9</v>
      </c>
      <c r="B357" t="s">
        <v>396</v>
      </c>
      <c r="C357">
        <v>2</v>
      </c>
      <c r="D357" s="2">
        <v>0</v>
      </c>
      <c r="E357">
        <v>11</v>
      </c>
      <c r="F357">
        <v>13</v>
      </c>
      <c r="G357">
        <v>22.5</v>
      </c>
      <c r="H357">
        <v>21.08</v>
      </c>
      <c r="I357">
        <v>9840.1440000000002</v>
      </c>
      <c r="J357">
        <v>10.577019568489712</v>
      </c>
      <c r="K357">
        <v>9.6255707762557066</v>
      </c>
      <c r="L357">
        <v>14.368799363057324</v>
      </c>
      <c r="M357">
        <v>12.420655196145905</v>
      </c>
      <c r="N357">
        <v>2.6259999999999999</v>
      </c>
      <c r="O357">
        <v>-12.205882352941186</v>
      </c>
      <c r="P357">
        <v>4.1508538899430745</v>
      </c>
      <c r="Q357" s="36" t="str">
        <f t="shared" si="122"/>
        <v xml:space="preserve"> 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/>
      </c>
      <c r="V357" s="37" t="str">
        <f t="shared" si="127"/>
        <v/>
      </c>
      <c r="W357" s="37">
        <f t="shared" si="128"/>
        <v>0.35079211592434234</v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>
        <f t="shared" si="114"/>
        <v>81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 t="str">
        <f t="shared" si="116"/>
        <v xml:space="preserve"> </v>
      </c>
      <c r="AF357" t="str">
        <f t="shared" si="117"/>
        <v xml:space="preserve"> </v>
      </c>
      <c r="AG357">
        <f t="shared" si="133"/>
        <v>4.1508538935430748</v>
      </c>
      <c r="AH357" t="str">
        <f t="shared" si="134"/>
        <v xml:space="preserve"> </v>
      </c>
      <c r="AI357">
        <f t="shared" si="118"/>
        <v>39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396</v>
      </c>
      <c r="AP357" t="s">
        <v>1028</v>
      </c>
      <c r="AQ357">
        <v>33.102490427163787</v>
      </c>
      <c r="AR357">
        <v>-35.079211592434234</v>
      </c>
      <c r="AS357">
        <v>6.7362428842504762</v>
      </c>
      <c r="AT357">
        <v>-33.102490427163787</v>
      </c>
      <c r="AU357">
        <v>35.079211592434234</v>
      </c>
      <c r="AV357" t="s">
        <v>1478</v>
      </c>
    </row>
    <row r="358" spans="1:48" x14ac:dyDescent="0.25">
      <c r="A358">
        <v>3.6100000000000254E-9</v>
      </c>
      <c r="B358" t="s">
        <v>676</v>
      </c>
      <c r="C358">
        <v>0</v>
      </c>
      <c r="D358" s="2">
        <v>1</v>
      </c>
      <c r="E358">
        <v>1</v>
      </c>
      <c r="F358">
        <v>2</v>
      </c>
      <c r="G358">
        <v>15.300000190734863</v>
      </c>
      <c r="H358">
        <v>12.68</v>
      </c>
      <c r="I358">
        <v>7354.2008769200002</v>
      </c>
      <c r="J358">
        <v>31.002444987775057</v>
      </c>
      <c r="K358">
        <v>26.090534979423868</v>
      </c>
      <c r="L358">
        <v>6.514672237829763</v>
      </c>
      <c r="M358">
        <v>6.3013360534124638</v>
      </c>
      <c r="N358">
        <v>0.40900000000000003</v>
      </c>
      <c r="O358">
        <v>-31.666666666666661</v>
      </c>
      <c r="P358">
        <v>1.5772870662460567</v>
      </c>
      <c r="Q358" s="36" t="str">
        <f t="shared" si="122"/>
        <v xml:space="preserve"> </v>
      </c>
      <c r="R358" t="str">
        <f t="shared" si="123"/>
        <v xml:space="preserve"> </v>
      </c>
      <c r="S358" s="37">
        <f t="shared" si="124"/>
        <v>0.2066246243304152</v>
      </c>
      <c r="T358" s="37" t="str">
        <f t="shared" si="125"/>
        <v/>
      </c>
      <c r="U358" s="37">
        <f t="shared" si="126"/>
        <v>0.9608419431591857</v>
      </c>
      <c r="V358" s="37" t="str">
        <f t="shared" si="127"/>
        <v/>
      </c>
      <c r="W358" s="37" t="str">
        <f t="shared" si="128"/>
        <v/>
      </c>
      <c r="X358" s="37">
        <f t="shared" si="129"/>
        <v>-0.38756414684746343</v>
      </c>
      <c r="Y358">
        <f t="shared" si="113"/>
        <v>14</v>
      </c>
      <c r="Z358" s="1" t="str">
        <f t="shared" si="130"/>
        <v xml:space="preserve"> </v>
      </c>
      <c r="AA358" t="str">
        <f t="shared" si="114"/>
        <v xml:space="preserve"> </v>
      </c>
      <c r="AB358" s="1">
        <f t="shared" si="131"/>
        <v>39</v>
      </c>
      <c r="AC358">
        <f t="shared" si="115"/>
        <v>91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 t="str">
        <f t="shared" si="133"/>
        <v xml:space="preserve"> </v>
      </c>
      <c r="AH358" t="str">
        <f t="shared" si="134"/>
        <v xml:space="preserve"> </v>
      </c>
      <c r="AI358" t="str">
        <f t="shared" si="118"/>
        <v xml:space="preserve"> 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676</v>
      </c>
      <c r="AP358" t="s">
        <v>1041</v>
      </c>
      <c r="AQ358">
        <v>-96.084194315918566</v>
      </c>
      <c r="AR358">
        <v>38.756414684746346</v>
      </c>
      <c r="AS358">
        <v>20.662462072041521</v>
      </c>
      <c r="AT358">
        <v>96.084194315918566</v>
      </c>
      <c r="AU358">
        <v>-38.756414684746346</v>
      </c>
      <c r="AV358" t="s">
        <v>1479</v>
      </c>
    </row>
    <row r="359" spans="1:48" x14ac:dyDescent="0.25">
      <c r="A359">
        <v>3.6200000000000255E-9</v>
      </c>
      <c r="B359" t="s">
        <v>685</v>
      </c>
      <c r="C359">
        <v>3</v>
      </c>
      <c r="D359" s="2">
        <v>2</v>
      </c>
      <c r="E359">
        <v>3</v>
      </c>
      <c r="F359">
        <v>8</v>
      </c>
      <c r="G359">
        <v>15.130000114440918</v>
      </c>
      <c r="H359">
        <v>12.52</v>
      </c>
      <c r="I359">
        <v>7354.2008769200002</v>
      </c>
      <c r="J359">
        <v>30.611246943765277</v>
      </c>
      <c r="K359">
        <v>25.761316872427983</v>
      </c>
      <c r="L359">
        <v>6.514672237829763</v>
      </c>
      <c r="M359">
        <v>6.3013360534124638</v>
      </c>
      <c r="N359">
        <v>0.40900000000000003</v>
      </c>
      <c r="O359">
        <v>-31.666666666666661</v>
      </c>
      <c r="P359">
        <v>1.6373801916932909</v>
      </c>
      <c r="Q359" s="36" t="str">
        <f t="shared" si="122"/>
        <v xml:space="preserve"> </v>
      </c>
      <c r="R359" t="str">
        <f t="shared" si="123"/>
        <v xml:space="preserve"> </v>
      </c>
      <c r="S359" s="37">
        <f t="shared" si="124"/>
        <v>0.20846646643476988</v>
      </c>
      <c r="T359" s="37" t="str">
        <f t="shared" si="125"/>
        <v/>
      </c>
      <c r="U359" s="37">
        <f t="shared" si="126"/>
        <v>0.93609945807200345</v>
      </c>
      <c r="V359" s="37" t="str">
        <f t="shared" si="127"/>
        <v/>
      </c>
      <c r="W359" s="37" t="str">
        <f t="shared" si="128"/>
        <v/>
      </c>
      <c r="X359" s="37">
        <f t="shared" si="129"/>
        <v>-0.38756414684746343</v>
      </c>
      <c r="Y359">
        <f t="shared" si="113"/>
        <v>16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39</v>
      </c>
      <c r="AC359">
        <f t="shared" si="115"/>
        <v>89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685</v>
      </c>
      <c r="AP359" t="s">
        <v>1041</v>
      </c>
      <c r="AQ359">
        <v>-93.609945807200347</v>
      </c>
      <c r="AR359">
        <v>38.756414684746346</v>
      </c>
      <c r="AS359">
        <v>20.846646281476989</v>
      </c>
      <c r="AT359">
        <v>93.609945807200347</v>
      </c>
      <c r="AU359">
        <v>-38.756414684746346</v>
      </c>
      <c r="AV359" t="s">
        <v>1479</v>
      </c>
    </row>
    <row r="360" spans="1:48" x14ac:dyDescent="0.25">
      <c r="A360">
        <v>3.6300000000000257E-9</v>
      </c>
      <c r="B360" t="s">
        <v>656</v>
      </c>
      <c r="C360">
        <v>6</v>
      </c>
      <c r="D360" s="2">
        <v>1</v>
      </c>
      <c r="E360">
        <v>12</v>
      </c>
      <c r="F360">
        <v>19</v>
      </c>
      <c r="G360">
        <v>67</v>
      </c>
      <c r="H360">
        <v>64.650000000000006</v>
      </c>
      <c r="I360">
        <v>19079.273191200002</v>
      </c>
      <c r="J360" t="s">
        <v>1019</v>
      </c>
      <c r="K360" t="s">
        <v>1019</v>
      </c>
      <c r="L360">
        <v>19.861728205620025</v>
      </c>
      <c r="M360">
        <v>18.278750220653134</v>
      </c>
      <c r="N360">
        <v>1.278</v>
      </c>
      <c r="O360">
        <v>-2.1638507812959644</v>
      </c>
      <c r="P360">
        <v>4.236658932714616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 xml:space="preserve"> </v>
      </c>
      <c r="V360" s="37" t="str">
        <f t="shared" si="127"/>
        <v xml:space="preserve"> </v>
      </c>
      <c r="W360" s="37">
        <f t="shared" si="128"/>
        <v>0.86717520308357243</v>
      </c>
      <c r="X360" s="37" t="str">
        <f t="shared" si="129"/>
        <v/>
      </c>
      <c r="Y360" t="str">
        <f t="shared" si="113"/>
        <v xml:space="preserve"> </v>
      </c>
      <c r="Z360" s="1" t="str">
        <f t="shared" si="130"/>
        <v xml:space="preserve"> </v>
      </c>
      <c r="AA360">
        <f t="shared" si="114"/>
        <v>27</v>
      </c>
      <c r="AB360" s="1" t="str">
        <f t="shared" si="131"/>
        <v xml:space="preserve"> 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>
        <f t="shared" si="133"/>
        <v>4.2366589363446163</v>
      </c>
      <c r="AH360" t="str">
        <f t="shared" si="134"/>
        <v xml:space="preserve"> </v>
      </c>
      <c r="AI360">
        <f t="shared" si="118"/>
        <v>37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656</v>
      </c>
      <c r="AP360" t="s">
        <v>1034</v>
      </c>
      <c r="AQ360" t="e">
        <v>#VALUE!</v>
      </c>
      <c r="AR360">
        <v>-86.717520308357237</v>
      </c>
      <c r="AS360">
        <v>3.6349574632637216</v>
      </c>
      <c r="AT360" t="e">
        <v>#VALUE!</v>
      </c>
      <c r="AU360">
        <v>86.717520308357237</v>
      </c>
      <c r="AV360" t="s">
        <v>1480</v>
      </c>
    </row>
    <row r="361" spans="1:48" x14ac:dyDescent="0.25">
      <c r="A361">
        <v>3.6400000000000259E-9</v>
      </c>
      <c r="B361" t="s">
        <v>410</v>
      </c>
      <c r="C361">
        <v>14</v>
      </c>
      <c r="D361" s="2">
        <v>0</v>
      </c>
      <c r="E361">
        <v>9</v>
      </c>
      <c r="F361">
        <v>23</v>
      </c>
      <c r="G361">
        <v>72</v>
      </c>
      <c r="H361">
        <v>63.19</v>
      </c>
      <c r="I361">
        <v>25993.931731629997</v>
      </c>
      <c r="J361">
        <v>21.963851233924224</v>
      </c>
      <c r="K361">
        <v>17.80501549732319</v>
      </c>
      <c r="L361">
        <v>13.341262181620859</v>
      </c>
      <c r="M361">
        <v>11.347708101756538</v>
      </c>
      <c r="N361">
        <v>2.823</v>
      </c>
      <c r="O361">
        <v>361.29682533793391</v>
      </c>
      <c r="P361">
        <v>5.7619876562747274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/>
      </c>
      <c r="V361" s="37" t="str">
        <f t="shared" si="127"/>
        <v/>
      </c>
      <c r="W361" s="37">
        <f t="shared" si="128"/>
        <v>0.25419468363838083</v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>
        <f t="shared" si="114"/>
        <v>99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5.7619876599147277</v>
      </c>
      <c r="AH361" t="str">
        <f t="shared" si="134"/>
        <v xml:space="preserve"> </v>
      </c>
      <c r="AI361">
        <f t="shared" si="118"/>
        <v>12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410</v>
      </c>
      <c r="AP361" t="s">
        <v>1079</v>
      </c>
      <c r="AQ361">
        <v>-38.91691687468446</v>
      </c>
      <c r="AR361">
        <v>-25.419468363838082</v>
      </c>
      <c r="AS361">
        <v>13.942079442949829</v>
      </c>
      <c r="AT361">
        <v>38.91691687468446</v>
      </c>
      <c r="AU361">
        <v>25.419468363838082</v>
      </c>
      <c r="AV361" t="s">
        <v>1481</v>
      </c>
    </row>
    <row r="362" spans="1:48" x14ac:dyDescent="0.25">
      <c r="A362">
        <v>3.6500000000000261E-9</v>
      </c>
      <c r="B362" t="s">
        <v>409</v>
      </c>
      <c r="C362">
        <v>4</v>
      </c>
      <c r="D362" s="2">
        <v>5</v>
      </c>
      <c r="E362">
        <v>7</v>
      </c>
      <c r="F362">
        <v>16</v>
      </c>
      <c r="G362">
        <v>79</v>
      </c>
      <c r="H362">
        <v>76</v>
      </c>
      <c r="I362">
        <v>17032.031299999999</v>
      </c>
      <c r="J362">
        <v>13.210498870154701</v>
      </c>
      <c r="K362">
        <v>12.387938060309699</v>
      </c>
      <c r="L362">
        <v>8.3121526265140719</v>
      </c>
      <c r="M362">
        <v>8.1656310589269623</v>
      </c>
      <c r="N362">
        <v>5.6530000000000005</v>
      </c>
      <c r="O362">
        <v>7.2258064516129092</v>
      </c>
      <c r="P362">
        <v>3.3684210526315788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>
        <f t="shared" si="129"/>
        <v>-0.21858535632959208</v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>
        <f t="shared" si="131"/>
        <v>94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3.3684210562815786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78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409</v>
      </c>
      <c r="AP362" t="s">
        <v>1041</v>
      </c>
      <c r="AQ362">
        <v>16.446266464239301</v>
      </c>
      <c r="AR362">
        <v>21.85853563295921</v>
      </c>
      <c r="AS362">
        <v>3.9473684210526327</v>
      </c>
      <c r="AT362">
        <v>-16.446266464239301</v>
      </c>
      <c r="AU362">
        <v>-21.85853563295921</v>
      </c>
      <c r="AV362" t="s">
        <v>1482</v>
      </c>
    </row>
    <row r="363" spans="1:48" x14ac:dyDescent="0.25">
      <c r="A363">
        <v>3.6600000000000262E-9</v>
      </c>
      <c r="B363" t="s">
        <v>374</v>
      </c>
      <c r="C363">
        <v>15</v>
      </c>
      <c r="D363" s="2">
        <v>2</v>
      </c>
      <c r="E363">
        <v>22</v>
      </c>
      <c r="F363">
        <v>39</v>
      </c>
      <c r="G363">
        <v>53</v>
      </c>
      <c r="H363">
        <v>49.27</v>
      </c>
      <c r="I363">
        <v>176826.03913000002</v>
      </c>
      <c r="J363">
        <v>14.491176470588236</v>
      </c>
      <c r="K363">
        <v>13.454396504642274</v>
      </c>
      <c r="L363">
        <v>10.093080691925921</v>
      </c>
      <c r="M363">
        <v>9.662173127009984</v>
      </c>
      <c r="N363">
        <v>3.4</v>
      </c>
      <c r="O363">
        <v>0.7228915662650609</v>
      </c>
      <c r="P363">
        <v>1.5486097016440024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 t="str">
        <f t="shared" si="127"/>
        <v/>
      </c>
      <c r="W363" s="37" t="str">
        <f t="shared" si="128"/>
        <v/>
      </c>
      <c r="X363" s="37" t="str">
        <f t="shared" si="129"/>
        <v/>
      </c>
      <c r="Y363" t="str">
        <f t="shared" si="137"/>
        <v xml:space="preserve"> </v>
      </c>
      <c r="Z363" s="1" t="str">
        <f t="shared" si="130"/>
        <v xml:space="preserve"> </v>
      </c>
      <c r="AA363" t="str">
        <f t="shared" si="138"/>
        <v xml:space="preserve"> </v>
      </c>
      <c r="AB363" s="1" t="str">
        <f t="shared" si="131"/>
        <v xml:space="preserve"> 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 t="str">
        <f t="shared" si="133"/>
        <v xml:space="preserve"> </v>
      </c>
      <c r="AH363" t="str">
        <f t="shared" si="134"/>
        <v xml:space="preserve"> </v>
      </c>
      <c r="AI363" t="str">
        <f t="shared" si="142"/>
        <v xml:space="preserve"> 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374</v>
      </c>
      <c r="AP363" t="s">
        <v>1097</v>
      </c>
      <c r="AQ363">
        <v>8.3462396580155982</v>
      </c>
      <c r="AR363">
        <v>5.1162628166808943</v>
      </c>
      <c r="AS363">
        <v>7.5705297341181144</v>
      </c>
      <c r="AT363">
        <v>-8.3462396580155982</v>
      </c>
      <c r="AU363">
        <v>-5.1162628166808943</v>
      </c>
      <c r="AV363" t="s">
        <v>1483</v>
      </c>
    </row>
    <row r="364" spans="1:48" x14ac:dyDescent="0.25">
      <c r="A364">
        <v>3.6700000000000264E-9</v>
      </c>
      <c r="B364" t="s">
        <v>528</v>
      </c>
      <c r="C364">
        <v>16</v>
      </c>
      <c r="D364" s="2">
        <v>1</v>
      </c>
      <c r="E364">
        <v>6</v>
      </c>
      <c r="F364">
        <v>23</v>
      </c>
      <c r="G364">
        <v>360</v>
      </c>
      <c r="H364">
        <v>351.5</v>
      </c>
      <c r="I364">
        <v>28156.678322</v>
      </c>
      <c r="J364">
        <v>19.727242114715455</v>
      </c>
      <c r="K364">
        <v>17.857142857142858</v>
      </c>
      <c r="L364">
        <v>14.308316441150501</v>
      </c>
      <c r="M364">
        <v>13.602410885063467</v>
      </c>
      <c r="N364">
        <v>16.11</v>
      </c>
      <c r="O364">
        <v>29.208361838556762</v>
      </c>
      <c r="P364">
        <v>0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>
        <f t="shared" si="128"/>
        <v>0.34510619520156727</v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>
        <f t="shared" si="138"/>
        <v>83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528</v>
      </c>
      <c r="AP364" t="s">
        <v>1028</v>
      </c>
      <c r="AQ364">
        <v>-24.770816548964248</v>
      </c>
      <c r="AR364">
        <v>-34.510619520156723</v>
      </c>
      <c r="AS364">
        <v>2.4182076813655806</v>
      </c>
      <c r="AT364">
        <v>24.770816548964248</v>
      </c>
      <c r="AU364">
        <v>34.510619520156723</v>
      </c>
      <c r="AV364" t="s">
        <v>1484</v>
      </c>
    </row>
    <row r="365" spans="1:48" x14ac:dyDescent="0.25">
      <c r="A365">
        <v>3.6800000000000266E-9</v>
      </c>
      <c r="B365" t="s">
        <v>408</v>
      </c>
      <c r="C365">
        <v>18</v>
      </c>
      <c r="D365" s="2">
        <v>0</v>
      </c>
      <c r="E365">
        <v>9</v>
      </c>
      <c r="F365">
        <v>27</v>
      </c>
      <c r="G365">
        <v>76.5</v>
      </c>
      <c r="H365">
        <v>67.03</v>
      </c>
      <c r="I365">
        <v>50609.388624140003</v>
      </c>
      <c r="J365">
        <v>19.206303724928365</v>
      </c>
      <c r="K365">
        <v>19.367234903207166</v>
      </c>
      <c r="L365">
        <v>6.899796695813043</v>
      </c>
      <c r="M365">
        <v>6.7531122840516584</v>
      </c>
      <c r="N365">
        <v>4.992</v>
      </c>
      <c r="O365">
        <v>190.97560975609758</v>
      </c>
      <c r="P365">
        <v>4.6755184245860058</v>
      </c>
      <c r="Q365" s="36" t="str">
        <f t="shared" si="122"/>
        <v xml:space="preserve"> </v>
      </c>
      <c r="R365" t="str">
        <f t="shared" si="123"/>
        <v xml:space="preserve"> </v>
      </c>
      <c r="S365" s="37" t="str">
        <f t="shared" si="124"/>
        <v/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>
        <f t="shared" si="129"/>
        <v>-0.35135909809224442</v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>
        <f t="shared" si="131"/>
        <v>49</v>
      </c>
      <c r="AC365" t="str">
        <f t="shared" si="139"/>
        <v xml:space="preserve"> 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>
        <f t="shared" si="133"/>
        <v>4.6755184282660061</v>
      </c>
      <c r="AH365" t="str">
        <f t="shared" si="134"/>
        <v xml:space="preserve"> </v>
      </c>
      <c r="AI365">
        <f t="shared" si="142"/>
        <v>24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408</v>
      </c>
      <c r="AP365" t="s">
        <v>1079</v>
      </c>
      <c r="AQ365">
        <v>-21.475986593136142</v>
      </c>
      <c r="AR365">
        <v>35.135909809224444</v>
      </c>
      <c r="AS365">
        <v>14.1280023869909</v>
      </c>
      <c r="AT365">
        <v>21.475986593136142</v>
      </c>
      <c r="AU365">
        <v>-35.135909809224444</v>
      </c>
      <c r="AV365" t="s">
        <v>1485</v>
      </c>
    </row>
    <row r="366" spans="1:48" x14ac:dyDescent="0.25">
      <c r="A366">
        <v>3.6900000000000268E-9</v>
      </c>
      <c r="B366" t="s">
        <v>500</v>
      </c>
      <c r="C366">
        <v>2</v>
      </c>
      <c r="D366" s="2">
        <v>2</v>
      </c>
      <c r="E366">
        <v>18</v>
      </c>
      <c r="F366">
        <v>22</v>
      </c>
      <c r="G366">
        <v>72.5</v>
      </c>
      <c r="H366">
        <v>69.900000000000006</v>
      </c>
      <c r="I366">
        <v>25100.473202400004</v>
      </c>
      <c r="J366">
        <v>24.432016777350576</v>
      </c>
      <c r="K366">
        <v>22.570229254116889</v>
      </c>
      <c r="L366">
        <v>16.202120326714923</v>
      </c>
      <c r="M366">
        <v>15.012578589263498</v>
      </c>
      <c r="N366">
        <v>2.8610000000000002</v>
      </c>
      <c r="O366">
        <v>39.96245451616948</v>
      </c>
      <c r="P366">
        <v>3.266094420600858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>
        <f t="shared" si="128"/>
        <v>0.52314023222099704</v>
      </c>
      <c r="X366" s="37" t="str">
        <f t="shared" si="129"/>
        <v/>
      </c>
      <c r="Y366" t="str">
        <f t="shared" si="137"/>
        <v xml:space="preserve"> </v>
      </c>
      <c r="Z366" s="1" t="str">
        <f t="shared" si="130"/>
        <v xml:space="preserve"> </v>
      </c>
      <c r="AA366">
        <f t="shared" si="138"/>
        <v>58</v>
      </c>
      <c r="AB366" s="1" t="str">
        <f t="shared" si="131"/>
        <v xml:space="preserve"> 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3.2660944242908578</v>
      </c>
      <c r="AH366" t="str">
        <f t="shared" si="134"/>
        <v xml:space="preserve"> </v>
      </c>
      <c r="AI366">
        <f t="shared" si="142"/>
        <v>87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500</v>
      </c>
      <c r="AP366" t="s">
        <v>1097</v>
      </c>
      <c r="AQ366">
        <v>-54.527564751389221</v>
      </c>
      <c r="AR366">
        <v>-52.314023222099706</v>
      </c>
      <c r="AS366">
        <v>3.7195994277539279</v>
      </c>
      <c r="AT366">
        <v>54.527564751389221</v>
      </c>
      <c r="AU366">
        <v>52.314023222099706</v>
      </c>
      <c r="AV366" t="s">
        <v>1486</v>
      </c>
    </row>
    <row r="367" spans="1:48" x14ac:dyDescent="0.25">
      <c r="A367">
        <v>3.7000000000000269E-9</v>
      </c>
      <c r="B367" t="s">
        <v>501</v>
      </c>
      <c r="C367">
        <v>2</v>
      </c>
      <c r="D367" s="2">
        <v>0</v>
      </c>
      <c r="E367">
        <v>10</v>
      </c>
      <c r="F367">
        <v>12</v>
      </c>
      <c r="G367">
        <v>17.25</v>
      </c>
      <c r="H367">
        <v>16.37</v>
      </c>
      <c r="I367">
        <v>6178.8349898200004</v>
      </c>
      <c r="J367">
        <v>11.503865073787773</v>
      </c>
      <c r="K367">
        <v>10.769736842105264</v>
      </c>
      <c r="L367" t="s">
        <v>1019</v>
      </c>
      <c r="M367" t="s">
        <v>1019</v>
      </c>
      <c r="N367">
        <v>1.423</v>
      </c>
      <c r="O367">
        <v>11.666666666666679</v>
      </c>
      <c r="P367">
        <v>4.3616371411117889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 t="str">
        <f t="shared" si="127"/>
        <v/>
      </c>
      <c r="W367" s="37" t="str">
        <f t="shared" si="128"/>
        <v xml:space="preserve"> </v>
      </c>
      <c r="X367" s="37" t="str">
        <f t="shared" si="129"/>
        <v xml:space="preserve"> </v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4.3616371448117892</v>
      </c>
      <c r="AH367" t="str">
        <f t="shared" si="134"/>
        <v xml:space="preserve"> </v>
      </c>
      <c r="AI367">
        <f t="shared" si="142"/>
        <v>32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501</v>
      </c>
      <c r="AP367" t="s">
        <v>1026</v>
      </c>
      <c r="AQ367">
        <v>27.240380060276127</v>
      </c>
      <c r="AR367" t="e">
        <v>#VALUE!</v>
      </c>
      <c r="AS367">
        <v>5.3756872327428207</v>
      </c>
      <c r="AT367">
        <v>-27.240380060276127</v>
      </c>
      <c r="AU367" t="e">
        <v>#VALUE!</v>
      </c>
      <c r="AV367" t="s">
        <v>1487</v>
      </c>
    </row>
    <row r="368" spans="1:48" x14ac:dyDescent="0.25">
      <c r="A368">
        <v>3.7100000000000271E-9</v>
      </c>
      <c r="B368" t="s">
        <v>475</v>
      </c>
      <c r="C368">
        <v>6</v>
      </c>
      <c r="D368" s="2">
        <v>4</v>
      </c>
      <c r="E368">
        <v>16</v>
      </c>
      <c r="F368">
        <v>26</v>
      </c>
      <c r="G368">
        <v>65</v>
      </c>
      <c r="H368">
        <v>62.98</v>
      </c>
      <c r="I368">
        <v>22007.428644079999</v>
      </c>
      <c r="J368">
        <v>10.156426382841476</v>
      </c>
      <c r="K368">
        <v>11.459243085880638</v>
      </c>
      <c r="L368">
        <v>6.0120897763841903</v>
      </c>
      <c r="M368">
        <v>6.7534902672939481</v>
      </c>
      <c r="N368">
        <v>6.125</v>
      </c>
      <c r="O368">
        <v>29.915254237288153</v>
      </c>
      <c r="P368">
        <v>3.9456970466814862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 t="str">
        <f t="shared" si="127"/>
        <v/>
      </c>
      <c r="W368" s="37" t="str">
        <f t="shared" si="128"/>
        <v/>
      </c>
      <c r="X368" s="37">
        <f t="shared" si="129"/>
        <v>-0.43481126954499127</v>
      </c>
      <c r="Y368" t="str">
        <f t="shared" si="137"/>
        <v xml:space="preserve"> </v>
      </c>
      <c r="Z368" s="1" t="str">
        <f t="shared" si="130"/>
        <v xml:space="preserve"> </v>
      </c>
      <c r="AA368" t="str">
        <f t="shared" si="138"/>
        <v xml:space="preserve"> </v>
      </c>
      <c r="AB368" s="1">
        <f t="shared" si="131"/>
        <v>30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3.9456970503914861</v>
      </c>
      <c r="AH368" t="str">
        <f t="shared" si="134"/>
        <v xml:space="preserve"> </v>
      </c>
      <c r="AI368">
        <f t="shared" si="142"/>
        <v>49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475</v>
      </c>
      <c r="AP368" t="s">
        <v>1024</v>
      </c>
      <c r="AQ368">
        <v>35.762657261589922</v>
      </c>
      <c r="AR368">
        <v>43.481126954499125</v>
      </c>
      <c r="AS368">
        <v>3.2073674182280243</v>
      </c>
      <c r="AT368">
        <v>-35.762657261589922</v>
      </c>
      <c r="AU368">
        <v>-43.481126954499125</v>
      </c>
      <c r="AV368" t="s">
        <v>1488</v>
      </c>
    </row>
    <row r="369" spans="1:48" x14ac:dyDescent="0.25">
      <c r="A369">
        <v>3.7200000000000273E-9</v>
      </c>
      <c r="B369" t="s">
        <v>412</v>
      </c>
      <c r="C369">
        <v>1</v>
      </c>
      <c r="D369" s="2">
        <v>2</v>
      </c>
      <c r="E369">
        <v>14</v>
      </c>
      <c r="F369">
        <v>17</v>
      </c>
      <c r="G369">
        <v>11</v>
      </c>
      <c r="H369">
        <v>7.23</v>
      </c>
      <c r="I369">
        <v>3750.0150154799999</v>
      </c>
      <c r="J369">
        <v>1.8120300751879699</v>
      </c>
      <c r="K369">
        <v>1.8243754731264195</v>
      </c>
      <c r="L369">
        <v>3.6089352341240484</v>
      </c>
      <c r="M369">
        <v>4.1647479985711735</v>
      </c>
      <c r="N369">
        <v>3.8170000000000002</v>
      </c>
      <c r="O369">
        <v>-1.5873015873015885</v>
      </c>
      <c r="P369">
        <v>2.8354080221300135</v>
      </c>
      <c r="Q369" s="36" t="str">
        <f t="shared" si="122"/>
        <v xml:space="preserve"> </v>
      </c>
      <c r="R369" t="str">
        <f t="shared" si="123"/>
        <v xml:space="preserve"> </v>
      </c>
      <c r="S369" s="37">
        <f t="shared" si="124"/>
        <v>0.52143845461903171</v>
      </c>
      <c r="T369" s="37" t="str">
        <f t="shared" si="125"/>
        <v/>
      </c>
      <c r="U369" s="37" t="str">
        <f t="shared" si="126"/>
        <v/>
      </c>
      <c r="V369" s="37">
        <f t="shared" si="127"/>
        <v>-0.88539276256774169</v>
      </c>
      <c r="W369" s="37" t="str">
        <f t="shared" si="128"/>
        <v/>
      </c>
      <c r="X369" s="37">
        <f t="shared" si="129"/>
        <v>-0.6607286984833316</v>
      </c>
      <c r="Y369" t="str">
        <f t="shared" si="137"/>
        <v xml:space="preserve"> </v>
      </c>
      <c r="Z369" s="1">
        <f t="shared" si="130"/>
        <v>1</v>
      </c>
      <c r="AA369" t="str">
        <f t="shared" si="138"/>
        <v xml:space="preserve"> </v>
      </c>
      <c r="AB369" s="1">
        <f t="shared" si="131"/>
        <v>4</v>
      </c>
      <c r="AC369">
        <f t="shared" si="139"/>
        <v>2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>
        <f t="shared" si="133"/>
        <v>2.8354080258500134</v>
      </c>
      <c r="AH369" t="str">
        <f t="shared" si="134"/>
        <v xml:space="preserve"> </v>
      </c>
      <c r="AI369">
        <f t="shared" si="142"/>
        <v>136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412</v>
      </c>
      <c r="AP369" t="s">
        <v>1030</v>
      </c>
      <c r="AQ369">
        <v>88.539276256774173</v>
      </c>
      <c r="AR369">
        <v>66.072869848333156</v>
      </c>
      <c r="AS369">
        <v>52.143845089903174</v>
      </c>
      <c r="AT369">
        <v>-88.539276256774173</v>
      </c>
      <c r="AU369">
        <v>-66.072869848333156</v>
      </c>
      <c r="AV369" t="s">
        <v>1489</v>
      </c>
    </row>
    <row r="370" spans="1:48" x14ac:dyDescent="0.25">
      <c r="A370">
        <v>3.7300000000000274E-9</v>
      </c>
      <c r="B370" t="s">
        <v>422</v>
      </c>
      <c r="C370">
        <v>12</v>
      </c>
      <c r="D370" s="2">
        <v>0</v>
      </c>
      <c r="E370">
        <v>5</v>
      </c>
      <c r="F370">
        <v>17</v>
      </c>
      <c r="G370">
        <v>58</v>
      </c>
      <c r="H370">
        <v>51.94</v>
      </c>
      <c r="I370">
        <v>26253.057937399997</v>
      </c>
      <c r="J370">
        <v>15.849862679279827</v>
      </c>
      <c r="K370">
        <v>14.635108481262327</v>
      </c>
      <c r="L370">
        <v>10.439331463539011</v>
      </c>
      <c r="M370">
        <v>9.6955089276559239</v>
      </c>
      <c r="N370">
        <v>3.1019999999999999</v>
      </c>
      <c r="O370">
        <v>-2.6315789473684044</v>
      </c>
      <c r="P370">
        <v>3.6253369272237199</v>
      </c>
      <c r="Q370" s="36">
        <f t="shared" si="122"/>
        <v>70.588235297847646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>
        <f t="shared" si="140"/>
        <v>96</v>
      </c>
      <c r="AF370" t="str">
        <f t="shared" si="141"/>
        <v xml:space="preserve"> </v>
      </c>
      <c r="AG370">
        <f t="shared" si="133"/>
        <v>3.6253369309537198</v>
      </c>
      <c r="AH370" t="str">
        <f t="shared" si="134"/>
        <v xml:space="preserve"> </v>
      </c>
      <c r="AI370">
        <f t="shared" si="142"/>
        <v>63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422</v>
      </c>
      <c r="AP370" t="s">
        <v>1030</v>
      </c>
      <c r="AQ370">
        <v>-0.24717581823134882</v>
      </c>
      <c r="AR370">
        <v>1.861204404283634</v>
      </c>
      <c r="AS370">
        <v>11.667308432807101</v>
      </c>
      <c r="AT370">
        <v>0.24717581823134882</v>
      </c>
      <c r="AU370">
        <v>-1.861204404283634</v>
      </c>
      <c r="AV370" t="s">
        <v>1490</v>
      </c>
    </row>
    <row r="371" spans="1:48" x14ac:dyDescent="0.25">
      <c r="A371">
        <v>3.7400000000000272E-9</v>
      </c>
      <c r="B371" t="s">
        <v>990</v>
      </c>
      <c r="C371">
        <v>9</v>
      </c>
      <c r="D371" s="2">
        <v>1</v>
      </c>
      <c r="E371">
        <v>14</v>
      </c>
      <c r="F371">
        <v>24</v>
      </c>
      <c r="G371">
        <v>115</v>
      </c>
      <c r="H371">
        <v>110.07</v>
      </c>
      <c r="I371">
        <v>155371.28975999999</v>
      </c>
      <c r="J371">
        <v>18.678092652299338</v>
      </c>
      <c r="K371">
        <v>17.460342639593907</v>
      </c>
      <c r="L371">
        <v>13.061227401352017</v>
      </c>
      <c r="M371">
        <v>12.413863868769166</v>
      </c>
      <c r="N371">
        <v>5.657</v>
      </c>
      <c r="O371">
        <v>13.816793893129775</v>
      </c>
      <c r="P371">
        <v>3.5341146543108932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>
        <f t="shared" si="128"/>
        <v>0.22786897862893518</v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>
        <f t="shared" si="138"/>
        <v>106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3.5341146580508931</v>
      </c>
      <c r="AH371" t="str">
        <f t="shared" si="134"/>
        <v xml:space="preserve"> </v>
      </c>
      <c r="AI371">
        <f t="shared" si="142"/>
        <v>69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990</v>
      </c>
      <c r="AP371" t="s">
        <v>1020</v>
      </c>
      <c r="AQ371">
        <v>-18.135158389229943</v>
      </c>
      <c r="AR371">
        <v>-22.786897862893518</v>
      </c>
      <c r="AS371">
        <v>4.4789679294994222</v>
      </c>
      <c r="AT371">
        <v>18.135158389229943</v>
      </c>
      <c r="AU371">
        <v>22.786897862893518</v>
      </c>
      <c r="AV371" t="s">
        <v>1491</v>
      </c>
    </row>
    <row r="372" spans="1:48" x14ac:dyDescent="0.25">
      <c r="A372">
        <v>3.750000000000027E-9</v>
      </c>
      <c r="B372" t="s">
        <v>258</v>
      </c>
      <c r="C372">
        <v>7</v>
      </c>
      <c r="D372" s="2">
        <v>1</v>
      </c>
      <c r="E372">
        <v>8</v>
      </c>
      <c r="F372">
        <v>16</v>
      </c>
      <c r="G372">
        <v>46</v>
      </c>
      <c r="H372">
        <v>42.53</v>
      </c>
      <c r="I372">
        <v>245843.58380234003</v>
      </c>
      <c r="J372">
        <v>13.808441558441558</v>
      </c>
      <c r="K372">
        <v>13.36580766813325</v>
      </c>
      <c r="L372">
        <v>10.430439959052016</v>
      </c>
      <c r="M372">
        <v>9.8056211504939004</v>
      </c>
      <c r="N372">
        <v>3.0009999999999999</v>
      </c>
      <c r="O372">
        <v>2.9032258064516157</v>
      </c>
      <c r="P372">
        <v>3.4023042558194221</v>
      </c>
      <c r="Q372" s="36" t="str">
        <f t="shared" si="122"/>
        <v xml:space="preserve"> </v>
      </c>
      <c r="R372" t="str">
        <f t="shared" si="123"/>
        <v xml:space="preserve"> </v>
      </c>
      <c r="S372" s="37" t="str">
        <f t="shared" si="124"/>
        <v/>
      </c>
      <c r="T372" s="37" t="str">
        <f t="shared" si="125"/>
        <v/>
      </c>
      <c r="U372" s="37" t="str">
        <f t="shared" si="126"/>
        <v/>
      </c>
      <c r="V372" s="37" t="str">
        <f t="shared" si="127"/>
        <v/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 t="str">
        <f t="shared" si="130"/>
        <v xml:space="preserve"> </v>
      </c>
      <c r="AA372" t="str">
        <f t="shared" si="138"/>
        <v xml:space="preserve"> </v>
      </c>
      <c r="AB372" s="1" t="str">
        <f t="shared" si="131"/>
        <v xml:space="preserve"> </v>
      </c>
      <c r="AC372" t="str">
        <f t="shared" si="139"/>
        <v xml:space="preserve"> 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3.402304259569422</v>
      </c>
      <c r="AH372" t="str">
        <f t="shared" si="134"/>
        <v xml:space="preserve"> </v>
      </c>
      <c r="AI372">
        <f t="shared" si="142"/>
        <v>76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258</v>
      </c>
      <c r="AP372" t="s">
        <v>1047</v>
      </c>
      <c r="AQ372">
        <v>12.664399894487921</v>
      </c>
      <c r="AR372">
        <v>1.9447922800432393</v>
      </c>
      <c r="AS372">
        <v>8.1589466259111241</v>
      </c>
      <c r="AT372">
        <v>-12.664399894487921</v>
      </c>
      <c r="AU372">
        <v>-1.9447922800432393</v>
      </c>
      <c r="AV372" t="s">
        <v>1492</v>
      </c>
    </row>
    <row r="373" spans="1:48" x14ac:dyDescent="0.25">
      <c r="A373">
        <v>3.7600000000000267E-9</v>
      </c>
      <c r="B373" t="s">
        <v>991</v>
      </c>
      <c r="C373">
        <v>2</v>
      </c>
      <c r="D373" s="2">
        <v>0</v>
      </c>
      <c r="E373">
        <v>12</v>
      </c>
      <c r="F373">
        <v>14</v>
      </c>
      <c r="G373">
        <v>52</v>
      </c>
      <c r="H373">
        <v>50.1</v>
      </c>
      <c r="I373">
        <v>14180.7288981</v>
      </c>
      <c r="J373">
        <v>8.8735387885228487</v>
      </c>
      <c r="K373">
        <v>8.1916285153695227</v>
      </c>
      <c r="L373" t="s">
        <v>1019</v>
      </c>
      <c r="M373" t="s">
        <v>1019</v>
      </c>
      <c r="N373">
        <v>5.7250000000000005</v>
      </c>
      <c r="O373">
        <v>9.4117647058823604</v>
      </c>
      <c r="P373">
        <v>4.4750499001996005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 t="str">
        <f t="shared" si="127"/>
        <v/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 t="str">
        <f t="shared" si="130"/>
        <v xml:space="preserve"> </v>
      </c>
      <c r="AA373" t="str">
        <f t="shared" si="138"/>
        <v xml:space="preserve"> 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4.4750499039596008</v>
      </c>
      <c r="AH373" t="str">
        <f t="shared" si="134"/>
        <v xml:space="preserve"> </v>
      </c>
      <c r="AI373">
        <f t="shared" si="142"/>
        <v>27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991</v>
      </c>
      <c r="AP373" t="s">
        <v>1026</v>
      </c>
      <c r="AQ373">
        <v>43.876661832166484</v>
      </c>
      <c r="AR373" t="e">
        <v>#VALUE!</v>
      </c>
      <c r="AS373">
        <v>3.7924151696606678</v>
      </c>
      <c r="AT373">
        <v>-43.876661832166484</v>
      </c>
      <c r="AU373" t="e">
        <v>#VALUE!</v>
      </c>
      <c r="AV373" t="s">
        <v>1493</v>
      </c>
    </row>
    <row r="374" spans="1:48" x14ac:dyDescent="0.25">
      <c r="A374">
        <v>3.7700000000000265E-9</v>
      </c>
      <c r="B374" t="s">
        <v>259</v>
      </c>
      <c r="C374">
        <v>12</v>
      </c>
      <c r="D374" s="2">
        <v>2</v>
      </c>
      <c r="E374">
        <v>15</v>
      </c>
      <c r="F374">
        <v>29</v>
      </c>
      <c r="G374">
        <v>94</v>
      </c>
      <c r="H374">
        <v>91.42</v>
      </c>
      <c r="I374">
        <v>227764.54943717999</v>
      </c>
      <c r="J374">
        <v>20.763116057233702</v>
      </c>
      <c r="K374">
        <v>19.372748463657555</v>
      </c>
      <c r="L374">
        <v>14.468038085791509</v>
      </c>
      <c r="M374">
        <v>13.888124761227534</v>
      </c>
      <c r="N374">
        <v>4.4030000000000005</v>
      </c>
      <c r="O374">
        <v>1.6806722689075646</v>
      </c>
      <c r="P374">
        <v>3.1798293590024063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>
        <f t="shared" si="128"/>
        <v>0.36012141901200234</v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>
        <f t="shared" si="138"/>
        <v>78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3.1798293627724061</v>
      </c>
      <c r="AH374" t="str">
        <f t="shared" si="134"/>
        <v xml:space="preserve"> </v>
      </c>
      <c r="AI374">
        <f t="shared" si="142"/>
        <v>94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259</v>
      </c>
      <c r="AP374" t="s">
        <v>1020</v>
      </c>
      <c r="AQ374">
        <v>-31.322509730312966</v>
      </c>
      <c r="AR374">
        <v>-36.012141901200238</v>
      </c>
      <c r="AS374">
        <v>2.8221395755852141</v>
      </c>
      <c r="AT374">
        <v>31.322509730312966</v>
      </c>
      <c r="AU374">
        <v>36.012141901200238</v>
      </c>
      <c r="AV374" t="s">
        <v>1494</v>
      </c>
    </row>
    <row r="375" spans="1:48" x14ac:dyDescent="0.25">
      <c r="A375">
        <v>3.7800000000000262E-9</v>
      </c>
      <c r="B375" t="s">
        <v>421</v>
      </c>
      <c r="C375">
        <v>13</v>
      </c>
      <c r="D375" s="2">
        <v>1</v>
      </c>
      <c r="E375">
        <v>6</v>
      </c>
      <c r="F375">
        <v>20</v>
      </c>
      <c r="G375">
        <v>74</v>
      </c>
      <c r="H375">
        <v>64.42</v>
      </c>
      <c r="I375">
        <v>37569.744000000006</v>
      </c>
      <c r="J375">
        <v>13.260601070399341</v>
      </c>
      <c r="K375">
        <v>12.419510314247155</v>
      </c>
      <c r="L375" t="s">
        <v>1019</v>
      </c>
      <c r="M375" t="s">
        <v>1019</v>
      </c>
      <c r="N375">
        <v>4.7780000000000005</v>
      </c>
      <c r="O375">
        <v>20.028370342080851</v>
      </c>
      <c r="P375">
        <v>1.3489599503259857</v>
      </c>
      <c r="Q375" s="36" t="str">
        <f t="shared" si="122"/>
        <v xml:space="preserve"> </v>
      </c>
      <c r="R375" t="str">
        <f t="shared" si="123"/>
        <v xml:space="preserve"> </v>
      </c>
      <c r="S375" s="37" t="str">
        <f t="shared" si="124"/>
        <v/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 t="str">
        <f t="shared" si="139"/>
        <v xml:space="preserve"> 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 t="str">
        <f t="shared" si="133"/>
        <v xml:space="preserve"> </v>
      </c>
      <c r="AH375" t="str">
        <f t="shared" si="134"/>
        <v xml:space="preserve"> </v>
      </c>
      <c r="AI375" t="str">
        <f t="shared" si="142"/>
        <v xml:space="preserve"> 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421</v>
      </c>
      <c r="AP375" t="s">
        <v>1026</v>
      </c>
      <c r="AQ375">
        <v>16.12938018084137</v>
      </c>
      <c r="AR375" t="e">
        <v>#VALUE!</v>
      </c>
      <c r="AS375">
        <v>14.87115802545793</v>
      </c>
      <c r="AT375">
        <v>-16.12938018084137</v>
      </c>
      <c r="AU375" t="e">
        <v>#VALUE!</v>
      </c>
      <c r="AV375" t="s">
        <v>1495</v>
      </c>
    </row>
    <row r="376" spans="1:48" x14ac:dyDescent="0.25">
      <c r="A376">
        <v>3.790000000000026E-9</v>
      </c>
      <c r="B376" t="s">
        <v>413</v>
      </c>
      <c r="C376">
        <v>13</v>
      </c>
      <c r="D376" s="2">
        <v>2</v>
      </c>
      <c r="E376">
        <v>7</v>
      </c>
      <c r="F376">
        <v>22</v>
      </c>
      <c r="G376">
        <v>178</v>
      </c>
      <c r="H376">
        <v>162.49</v>
      </c>
      <c r="I376">
        <v>21505.365286460001</v>
      </c>
      <c r="J376">
        <v>14.086692674469008</v>
      </c>
      <c r="K376">
        <v>13.17522095191762</v>
      </c>
      <c r="L376">
        <v>9.74602859510399</v>
      </c>
      <c r="M376">
        <v>9.2223230601042552</v>
      </c>
      <c r="N376">
        <v>11.535</v>
      </c>
      <c r="O376">
        <v>12.697674418604658</v>
      </c>
      <c r="P376">
        <v>1.8628838697766015</v>
      </c>
      <c r="Q376" s="36" t="str">
        <f t="shared" si="122"/>
        <v xml:space="preserve"> </v>
      </c>
      <c r="R376" t="str">
        <f t="shared" si="123"/>
        <v xml:space="preserve"> </v>
      </c>
      <c r="S376" s="37" t="str">
        <f t="shared" si="124"/>
        <v/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 t="str">
        <f t="shared" si="131"/>
        <v xml:space="preserve"> </v>
      </c>
      <c r="AC376" t="str">
        <f t="shared" si="139"/>
        <v xml:space="preserve"> 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413</v>
      </c>
      <c r="AP376" t="s">
        <v>1024</v>
      </c>
      <c r="AQ376">
        <v>10.904517861788165</v>
      </c>
      <c r="AR376">
        <v>8.3788543830115252</v>
      </c>
      <c r="AS376">
        <v>9.5452027817096265</v>
      </c>
      <c r="AT376">
        <v>-10.904517861788165</v>
      </c>
      <c r="AU376">
        <v>-8.3788543830115252</v>
      </c>
      <c r="AV376" t="s">
        <v>1496</v>
      </c>
    </row>
    <row r="377" spans="1:48" x14ac:dyDescent="0.25">
      <c r="A377">
        <v>3.8000000000000258E-9</v>
      </c>
      <c r="B377" t="s">
        <v>417</v>
      </c>
      <c r="C377">
        <v>4</v>
      </c>
      <c r="D377" s="2">
        <v>4</v>
      </c>
      <c r="E377">
        <v>10</v>
      </c>
      <c r="F377">
        <v>18</v>
      </c>
      <c r="G377">
        <v>28</v>
      </c>
      <c r="H377">
        <v>26.59</v>
      </c>
      <c r="I377">
        <v>7468.1028178799997</v>
      </c>
      <c r="J377">
        <v>7.3595350124550238</v>
      </c>
      <c r="K377">
        <v>7.2393139123332428</v>
      </c>
      <c r="L377">
        <v>6.4358716151002726</v>
      </c>
      <c r="M377">
        <v>6.8276113387978139</v>
      </c>
      <c r="N377">
        <v>3.7370000000000001</v>
      </c>
      <c r="O377">
        <v>29.882352941176482</v>
      </c>
      <c r="P377">
        <v>1.4817600601729972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 t="str">
        <f t="shared" si="127"/>
        <v/>
      </c>
      <c r="W377" s="37" t="str">
        <f t="shared" si="128"/>
        <v/>
      </c>
      <c r="X377" s="37">
        <f t="shared" si="129"/>
        <v>-0.39497209076980633</v>
      </c>
      <c r="Y377" t="str">
        <f t="shared" si="137"/>
        <v xml:space="preserve"> </v>
      </c>
      <c r="Z377" s="1" t="str">
        <f t="shared" si="130"/>
        <v xml:space="preserve"> </v>
      </c>
      <c r="AA377" t="str">
        <f t="shared" si="138"/>
        <v xml:space="preserve"> </v>
      </c>
      <c r="AB377" s="1">
        <f t="shared" si="131"/>
        <v>36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417</v>
      </c>
      <c r="AP377" t="s">
        <v>1028</v>
      </c>
      <c r="AQ377">
        <v>53.452429509153923</v>
      </c>
      <c r="AR377">
        <v>39.497209076980631</v>
      </c>
      <c r="AS377">
        <v>5.3027453930048818</v>
      </c>
      <c r="AT377">
        <v>-53.452429509153923</v>
      </c>
      <c r="AU377">
        <v>-39.497209076980631</v>
      </c>
      <c r="AV377" t="s">
        <v>1497</v>
      </c>
    </row>
    <row r="378" spans="1:48" x14ac:dyDescent="0.25">
      <c r="A378">
        <v>3.8100000000000255E-9</v>
      </c>
      <c r="B378" t="s">
        <v>499</v>
      </c>
      <c r="C378">
        <v>6</v>
      </c>
      <c r="D378" s="2">
        <v>0</v>
      </c>
      <c r="E378">
        <v>8</v>
      </c>
      <c r="F378">
        <v>14</v>
      </c>
      <c r="G378">
        <v>100</v>
      </c>
      <c r="H378">
        <v>91.9</v>
      </c>
      <c r="I378">
        <v>8684.3016862000004</v>
      </c>
      <c r="J378">
        <v>10.924869234427009</v>
      </c>
      <c r="K378">
        <v>10.995453457765015</v>
      </c>
      <c r="L378">
        <v>7.0869889394925183</v>
      </c>
      <c r="M378">
        <v>7.1408823915038679</v>
      </c>
      <c r="N378">
        <v>8.011000000000001</v>
      </c>
      <c r="O378">
        <v>37.307692307692299</v>
      </c>
      <c r="P378">
        <v>3.3656147986942329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 t="str">
        <f t="shared" si="128"/>
        <v/>
      </c>
      <c r="X378" s="37">
        <f t="shared" si="129"/>
        <v>-0.33376139904060831</v>
      </c>
      <c r="Y378" t="str">
        <f t="shared" si="137"/>
        <v xml:space="preserve"> </v>
      </c>
      <c r="Z378" s="1" t="str">
        <f t="shared" si="130"/>
        <v xml:space="preserve"> </v>
      </c>
      <c r="AA378" t="str">
        <f t="shared" si="138"/>
        <v xml:space="preserve"> </v>
      </c>
      <c r="AB378" s="1">
        <f t="shared" si="131"/>
        <v>53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3.3656148025042327</v>
      </c>
      <c r="AH378" t="str">
        <f t="shared" si="134"/>
        <v xml:space="preserve"> </v>
      </c>
      <c r="AI378">
        <f t="shared" si="142"/>
        <v>79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499</v>
      </c>
      <c r="AP378" t="s">
        <v>1022</v>
      </c>
      <c r="AQ378">
        <v>30.902411642562377</v>
      </c>
      <c r="AR378">
        <v>33.376139904060828</v>
      </c>
      <c r="AS378">
        <v>8.8139281828073948</v>
      </c>
      <c r="AT378">
        <v>-30.902411642562377</v>
      </c>
      <c r="AU378">
        <v>-33.376139904060828</v>
      </c>
      <c r="AV378" t="s">
        <v>1498</v>
      </c>
    </row>
    <row r="379" spans="1:48" x14ac:dyDescent="0.25">
      <c r="A379">
        <v>3.8200000000000253E-9</v>
      </c>
      <c r="B379" t="s">
        <v>330</v>
      </c>
      <c r="C379">
        <v>4</v>
      </c>
      <c r="D379" s="2">
        <v>1</v>
      </c>
      <c r="E379">
        <v>11</v>
      </c>
      <c r="F379">
        <v>16</v>
      </c>
      <c r="G379">
        <v>85</v>
      </c>
      <c r="H379">
        <v>86.4</v>
      </c>
      <c r="I379">
        <v>9611.0680896000013</v>
      </c>
      <c r="J379">
        <v>21.471172962226643</v>
      </c>
      <c r="K379">
        <v>18.807139747496734</v>
      </c>
      <c r="L379">
        <v>17.78930618736479</v>
      </c>
      <c r="M379">
        <v>16.07373267326733</v>
      </c>
      <c r="N379">
        <v>3.6040000000000001</v>
      </c>
      <c r="O379">
        <v>19.999999999999996</v>
      </c>
      <c r="P379">
        <v>0.33333333333333337</v>
      </c>
      <c r="Q379" s="36" t="str">
        <f t="shared" si="122"/>
        <v xml:space="preserve"> 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>
        <f t="shared" si="128"/>
        <v>0.6723495080206594</v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>
        <f t="shared" si="138"/>
        <v>44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330</v>
      </c>
      <c r="AP379" t="s">
        <v>1047</v>
      </c>
      <c r="AQ379">
        <v>-35.800826450175236</v>
      </c>
      <c r="AR379">
        <v>-67.234950802065939</v>
      </c>
      <c r="AS379">
        <v>-1.620370370370372</v>
      </c>
      <c r="AT379">
        <v>35.800826450175236</v>
      </c>
      <c r="AU379">
        <v>67.234950802065939</v>
      </c>
      <c r="AV379" t="s">
        <v>1499</v>
      </c>
    </row>
    <row r="380" spans="1:48" x14ac:dyDescent="0.25">
      <c r="A380">
        <v>3.830000000000025E-9</v>
      </c>
      <c r="B380" t="s">
        <v>583</v>
      </c>
      <c r="C380">
        <v>16</v>
      </c>
      <c r="D380" s="2">
        <v>0</v>
      </c>
      <c r="E380">
        <v>4</v>
      </c>
      <c r="F380">
        <v>20</v>
      </c>
      <c r="G380">
        <v>71</v>
      </c>
      <c r="H380">
        <v>64.7</v>
      </c>
      <c r="I380">
        <v>40729.593649500006</v>
      </c>
      <c r="J380">
        <v>31.998021760633033</v>
      </c>
      <c r="K380">
        <v>30.518867924528301</v>
      </c>
      <c r="L380">
        <v>24.620470877036375</v>
      </c>
      <c r="M380">
        <v>22.429114824754006</v>
      </c>
      <c r="N380">
        <v>2.3460000000000001</v>
      </c>
      <c r="O380">
        <v>130.41707511798774</v>
      </c>
      <c r="P380">
        <v>3.1561051004636784</v>
      </c>
      <c r="Q380" s="36">
        <f t="shared" si="122"/>
        <v>80.000000003829996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>
        <f t="shared" si="126"/>
        <v>1.0238101604925207</v>
      </c>
      <c r="V380" s="37" t="str">
        <f t="shared" si="127"/>
        <v/>
      </c>
      <c r="W380" s="37">
        <f t="shared" si="128"/>
        <v>1.3145384044091295</v>
      </c>
      <c r="X380" s="37" t="str">
        <f t="shared" si="129"/>
        <v/>
      </c>
      <c r="Y380">
        <f t="shared" si="137"/>
        <v>12</v>
      </c>
      <c r="Z380" s="1" t="str">
        <f t="shared" si="130"/>
        <v xml:space="preserve"> </v>
      </c>
      <c r="AA380">
        <f t="shared" si="138"/>
        <v>9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45</v>
      </c>
      <c r="AF380" t="str">
        <f t="shared" si="141"/>
        <v xml:space="preserve"> </v>
      </c>
      <c r="AG380">
        <f t="shared" si="133"/>
        <v>3.1561051042936783</v>
      </c>
      <c r="AH380" t="str">
        <f t="shared" si="134"/>
        <v xml:space="preserve"> </v>
      </c>
      <c r="AI380">
        <f t="shared" si="142"/>
        <v>101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583</v>
      </c>
      <c r="AP380" t="s">
        <v>1034</v>
      </c>
      <c r="AQ380">
        <v>-102.38101604925207</v>
      </c>
      <c r="AR380">
        <v>-131.45384044091296</v>
      </c>
      <c r="AS380">
        <v>9.7372488408037139</v>
      </c>
      <c r="AT380">
        <v>102.38101604925207</v>
      </c>
      <c r="AU380">
        <v>131.45384044091296</v>
      </c>
      <c r="AV380" t="s">
        <v>1500</v>
      </c>
    </row>
    <row r="381" spans="1:48" x14ac:dyDescent="0.25">
      <c r="A381">
        <v>3.8400000000000248E-9</v>
      </c>
      <c r="B381" t="s">
        <v>616</v>
      </c>
      <c r="C381">
        <v>12</v>
      </c>
      <c r="D381" s="2">
        <v>2</v>
      </c>
      <c r="E381">
        <v>7</v>
      </c>
      <c r="F381">
        <v>21</v>
      </c>
      <c r="G381">
        <v>91</v>
      </c>
      <c r="H381">
        <v>73.790000000000006</v>
      </c>
      <c r="I381">
        <v>114708.31865479001</v>
      </c>
      <c r="J381">
        <v>13.970087088224158</v>
      </c>
      <c r="K381">
        <v>12.737786984291388</v>
      </c>
      <c r="L381">
        <v>11.002194066206982</v>
      </c>
      <c r="M381">
        <v>10.160138139090074</v>
      </c>
      <c r="N381">
        <v>5.0229999999999997</v>
      </c>
      <c r="O381">
        <v>-11.439393939393941</v>
      </c>
      <c r="P381">
        <v>6.364005962867596</v>
      </c>
      <c r="Q381" s="36" t="str">
        <f t="shared" si="122"/>
        <v xml:space="preserve"> </v>
      </c>
      <c r="R381" t="str">
        <f t="shared" si="123"/>
        <v xml:space="preserve"> </v>
      </c>
      <c r="S381" s="37">
        <f t="shared" si="124"/>
        <v>0.23322943872277527</v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>
        <f t="shared" si="139"/>
        <v>65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>
        <f t="shared" si="133"/>
        <v>6.3640059667075963</v>
      </c>
      <c r="AH381" t="str">
        <f t="shared" si="134"/>
        <v xml:space="preserve"> </v>
      </c>
      <c r="AI381">
        <f t="shared" si="142"/>
        <v>10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616</v>
      </c>
      <c r="AP381" t="s">
        <v>1020</v>
      </c>
      <c r="AQ381">
        <v>11.642024611354939</v>
      </c>
      <c r="AR381">
        <v>-3.4301936229401031</v>
      </c>
      <c r="AS381">
        <v>23.322943488277524</v>
      </c>
      <c r="AT381">
        <v>-11.642024611354939</v>
      </c>
      <c r="AU381">
        <v>3.4301936229401031</v>
      </c>
      <c r="AV381" t="s">
        <v>1501</v>
      </c>
    </row>
    <row r="382" spans="1:48" x14ac:dyDescent="0.25">
      <c r="A382">
        <v>3.8500000000000245E-9</v>
      </c>
      <c r="B382" t="s">
        <v>419</v>
      </c>
      <c r="C382">
        <v>10</v>
      </c>
      <c r="D382" s="2">
        <v>0</v>
      </c>
      <c r="E382">
        <v>17</v>
      </c>
      <c r="F382">
        <v>27</v>
      </c>
      <c r="G382">
        <v>138</v>
      </c>
      <c r="H382">
        <v>125.25</v>
      </c>
      <c r="I382">
        <v>57239.25</v>
      </c>
      <c r="J382">
        <v>11.029411764705882</v>
      </c>
      <c r="K382">
        <v>10.318833415719229</v>
      </c>
      <c r="L382" t="s">
        <v>1019</v>
      </c>
      <c r="M382" t="s">
        <v>1019</v>
      </c>
      <c r="N382">
        <v>11.356</v>
      </c>
      <c r="O382">
        <v>7.8189300411522611</v>
      </c>
      <c r="P382">
        <v>3.295808383233533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 t="str">
        <f t="shared" si="127"/>
        <v/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 t="str">
        <f t="shared" si="130"/>
        <v xml:space="preserve"> 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3.2958083870835329</v>
      </c>
      <c r="AH382" t="str">
        <f t="shared" si="134"/>
        <v xml:space="preserve"> </v>
      </c>
      <c r="AI382">
        <f t="shared" si="142"/>
        <v>85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419</v>
      </c>
      <c r="AP382" t="s">
        <v>1026</v>
      </c>
      <c r="AQ382">
        <v>30.2412012822323</v>
      </c>
      <c r="AR382" t="e">
        <v>#VALUE!</v>
      </c>
      <c r="AS382">
        <v>10.179640718562876</v>
      </c>
      <c r="AT382">
        <v>-30.2412012822323</v>
      </c>
      <c r="AU382" t="e">
        <v>#VALUE!</v>
      </c>
      <c r="AV382" t="s">
        <v>1502</v>
      </c>
    </row>
    <row r="383" spans="1:48" x14ac:dyDescent="0.25">
      <c r="A383">
        <v>3.8600000000000243E-9</v>
      </c>
      <c r="B383" t="s">
        <v>670</v>
      </c>
      <c r="C383">
        <v>4</v>
      </c>
      <c r="D383" s="2">
        <v>2</v>
      </c>
      <c r="E383">
        <v>12</v>
      </c>
      <c r="F383">
        <v>18</v>
      </c>
      <c r="G383">
        <v>42.5</v>
      </c>
      <c r="H383">
        <v>41.17</v>
      </c>
      <c r="I383">
        <v>7147.154405100001</v>
      </c>
      <c r="J383">
        <v>16.119812059514487</v>
      </c>
      <c r="K383">
        <v>14.943738656987296</v>
      </c>
      <c r="L383">
        <v>12.511575334528199</v>
      </c>
      <c r="M383">
        <v>11.7605555829129</v>
      </c>
      <c r="N383">
        <v>2.3359999999999999</v>
      </c>
      <c r="O383">
        <v>-36.344086021505383</v>
      </c>
      <c r="P383">
        <v>1.9140150595093512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>
        <f t="shared" si="128"/>
        <v>0.17619690362759322</v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>
        <f t="shared" si="138"/>
        <v>122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670</v>
      </c>
      <c r="AP383" t="s">
        <v>1024</v>
      </c>
      <c r="AQ383">
        <v>-1.954551051064346</v>
      </c>
      <c r="AR383">
        <v>-17.619690362759322</v>
      </c>
      <c r="AS383">
        <v>3.230507651202319</v>
      </c>
      <c r="AT383">
        <v>1.954551051064346</v>
      </c>
      <c r="AU383">
        <v>17.619690362759322</v>
      </c>
      <c r="AV383" t="s">
        <v>1503</v>
      </c>
    </row>
    <row r="384" spans="1:48" x14ac:dyDescent="0.25">
      <c r="A384">
        <v>3.8700000000000241E-9</v>
      </c>
      <c r="B384" t="s">
        <v>418</v>
      </c>
      <c r="C384">
        <v>3</v>
      </c>
      <c r="D384" s="2">
        <v>0</v>
      </c>
      <c r="E384">
        <v>13</v>
      </c>
      <c r="F384">
        <v>16</v>
      </c>
      <c r="G384">
        <v>89</v>
      </c>
      <c r="H384">
        <v>85.67</v>
      </c>
      <c r="I384">
        <v>9601.8712401299999</v>
      </c>
      <c r="J384">
        <v>17.751761292996267</v>
      </c>
      <c r="K384">
        <v>17.018275725069529</v>
      </c>
      <c r="L384">
        <v>9.9998206247900576</v>
      </c>
      <c r="M384">
        <v>9.3800090367310975</v>
      </c>
      <c r="N384">
        <v>4.4790000000000001</v>
      </c>
      <c r="O384">
        <v>-9.5192037689931599</v>
      </c>
      <c r="P384">
        <v>3.5111474261701878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3.5111474300401877</v>
      </c>
      <c r="AH384" t="str">
        <f t="shared" si="134"/>
        <v xml:space="preserve"> </v>
      </c>
      <c r="AI384">
        <f t="shared" si="142"/>
        <v>72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418</v>
      </c>
      <c r="AP384" t="s">
        <v>1030</v>
      </c>
      <c r="AQ384">
        <v>-12.276299891774766</v>
      </c>
      <c r="AR384">
        <v>5.9929885627553077</v>
      </c>
      <c r="AS384">
        <v>3.8870082876152567</v>
      </c>
      <c r="AT384">
        <v>12.276299891774766</v>
      </c>
      <c r="AU384">
        <v>-5.9929885627553077</v>
      </c>
      <c r="AV384" t="s">
        <v>1504</v>
      </c>
    </row>
    <row r="385" spans="1:48" x14ac:dyDescent="0.25">
      <c r="A385">
        <v>3.8800000000000238E-9</v>
      </c>
      <c r="B385" t="s">
        <v>420</v>
      </c>
      <c r="C385">
        <v>10</v>
      </c>
      <c r="D385" s="2">
        <v>0</v>
      </c>
      <c r="E385">
        <v>17</v>
      </c>
      <c r="F385">
        <v>27</v>
      </c>
      <c r="G385">
        <v>115</v>
      </c>
      <c r="H385">
        <v>105.43</v>
      </c>
      <c r="I385">
        <v>25291.05752147</v>
      </c>
      <c r="J385">
        <v>16.564021995286726</v>
      </c>
      <c r="K385">
        <v>15.029223093371346</v>
      </c>
      <c r="L385">
        <v>11.330891416925803</v>
      </c>
      <c r="M385">
        <v>10.646991822419283</v>
      </c>
      <c r="N385">
        <v>6.3650000000000002</v>
      </c>
      <c r="O385">
        <v>-8.2733812949640129</v>
      </c>
      <c r="P385">
        <v>1.8514654272977329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420</v>
      </c>
      <c r="AP385" t="s">
        <v>1022</v>
      </c>
      <c r="AQ385">
        <v>-4.7640890535467939</v>
      </c>
      <c r="AR385">
        <v>-6.5202346114568321</v>
      </c>
      <c r="AS385">
        <v>9.0771127762496295</v>
      </c>
      <c r="AT385">
        <v>4.7640890535467939</v>
      </c>
      <c r="AU385">
        <v>6.5202346114568321</v>
      </c>
      <c r="AV385" t="s">
        <v>1505</v>
      </c>
    </row>
    <row r="386" spans="1:48" x14ac:dyDescent="0.25">
      <c r="A386">
        <v>3.8900000000000236E-9</v>
      </c>
      <c r="B386" t="s">
        <v>414</v>
      </c>
      <c r="C386">
        <v>6</v>
      </c>
      <c r="D386" s="2">
        <v>2</v>
      </c>
      <c r="E386">
        <v>8</v>
      </c>
      <c r="F386">
        <v>16</v>
      </c>
      <c r="G386">
        <v>30.5</v>
      </c>
      <c r="H386">
        <v>30.07</v>
      </c>
      <c r="I386">
        <v>21641.439139999999</v>
      </c>
      <c r="J386">
        <v>12.338941321296677</v>
      </c>
      <c r="K386">
        <v>11.801412872841444</v>
      </c>
      <c r="L386">
        <v>9.7441348126797322</v>
      </c>
      <c r="M386">
        <v>9.1920319139433406</v>
      </c>
      <c r="N386">
        <v>2.3570000000000002</v>
      </c>
      <c r="O386">
        <v>-10.727272727272736</v>
      </c>
      <c r="P386">
        <v>5.6168939142001992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5.6168939180901996</v>
      </c>
      <c r="AH386" t="str">
        <f t="shared" si="134"/>
        <v xml:space="preserve"> </v>
      </c>
      <c r="AI386">
        <f t="shared" si="142"/>
        <v>13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414</v>
      </c>
      <c r="AP386" t="s">
        <v>1030</v>
      </c>
      <c r="AQ386">
        <v>21.958691688610209</v>
      </c>
      <c r="AR386">
        <v>8.3966575849585112</v>
      </c>
      <c r="AS386">
        <v>1.429996674426337</v>
      </c>
      <c r="AT386">
        <v>-21.958691688610209</v>
      </c>
      <c r="AU386">
        <v>-8.3966575849585112</v>
      </c>
      <c r="AV386" t="s">
        <v>1506</v>
      </c>
    </row>
    <row r="387" spans="1:48" x14ac:dyDescent="0.25">
      <c r="A387">
        <v>3.9000000000000233E-9</v>
      </c>
      <c r="B387" t="s">
        <v>370</v>
      </c>
      <c r="C387">
        <v>2</v>
      </c>
      <c r="D387" s="2">
        <v>0</v>
      </c>
      <c r="E387">
        <v>13</v>
      </c>
      <c r="F387">
        <v>15</v>
      </c>
      <c r="G387">
        <v>65</v>
      </c>
      <c r="H387">
        <v>45.97</v>
      </c>
      <c r="I387">
        <v>6245.3253276800006</v>
      </c>
      <c r="J387">
        <v>10.026172300981461</v>
      </c>
      <c r="K387">
        <v>9.4123669123669114</v>
      </c>
      <c r="L387">
        <v>9.0151387093566662</v>
      </c>
      <c r="M387">
        <v>8.5989567279193828</v>
      </c>
      <c r="N387">
        <v>4.548</v>
      </c>
      <c r="O387">
        <v>-22.109375</v>
      </c>
      <c r="P387">
        <v>1.6162714814009136</v>
      </c>
      <c r="Q387" s="36" t="str">
        <f t="shared" si="122"/>
        <v xml:space="preserve"> </v>
      </c>
      <c r="R387" t="str">
        <f t="shared" si="123"/>
        <v xml:space="preserve"> </v>
      </c>
      <c r="S387" s="37">
        <f t="shared" si="124"/>
        <v>0.41396563365853811</v>
      </c>
      <c r="T387" s="37" t="str">
        <f t="shared" si="125"/>
        <v/>
      </c>
      <c r="U387" s="37" t="str">
        <f t="shared" si="126"/>
        <v/>
      </c>
      <c r="V387" s="37" t="str">
        <f t="shared" si="127"/>
        <v/>
      </c>
      <c r="W387" s="37" t="str">
        <f t="shared" si="128"/>
        <v/>
      </c>
      <c r="X387" s="37">
        <f t="shared" si="129"/>
        <v>-0.15249855016611147</v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>
        <f t="shared" si="131"/>
        <v>116</v>
      </c>
      <c r="AC387">
        <f t="shared" si="139"/>
        <v>10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370</v>
      </c>
      <c r="AP387" t="s">
        <v>1047</v>
      </c>
      <c r="AQ387">
        <v>36.586487985519987</v>
      </c>
      <c r="AR387">
        <v>15.249855016611146</v>
      </c>
      <c r="AS387">
        <v>41.396562975853811</v>
      </c>
      <c r="AT387">
        <v>-36.586487985519987</v>
      </c>
      <c r="AU387">
        <v>-15.249855016611146</v>
      </c>
      <c r="AV387" t="s">
        <v>1507</v>
      </c>
    </row>
    <row r="388" spans="1:48" x14ac:dyDescent="0.25">
      <c r="A388">
        <v>3.9100000000000231E-9</v>
      </c>
      <c r="B388" t="s">
        <v>538</v>
      </c>
      <c r="C388">
        <v>14</v>
      </c>
      <c r="D388" s="2">
        <v>0</v>
      </c>
      <c r="E388">
        <v>5</v>
      </c>
      <c r="F388">
        <v>19</v>
      </c>
      <c r="G388">
        <v>110</v>
      </c>
      <c r="H388">
        <v>92.26</v>
      </c>
      <c r="I388">
        <v>38103.380000000005</v>
      </c>
      <c r="J388">
        <v>7.2377814387699075</v>
      </c>
      <c r="K388">
        <v>6.7151903340854497</v>
      </c>
      <c r="L388" t="s">
        <v>1019</v>
      </c>
      <c r="M388" t="s">
        <v>1019</v>
      </c>
      <c r="N388">
        <v>12.06</v>
      </c>
      <c r="O388">
        <v>3.3085501858736053</v>
      </c>
      <c r="P388">
        <v>4.275959245610232</v>
      </c>
      <c r="Q388" s="36">
        <f t="shared" si="122"/>
        <v>73.684210530225798</v>
      </c>
      <c r="R388" t="str">
        <f t="shared" si="123"/>
        <v xml:space="preserve"> </v>
      </c>
      <c r="S388" s="37">
        <f t="shared" si="124"/>
        <v>0.19228268329434861</v>
      </c>
      <c r="T388" s="37" t="str">
        <f t="shared" si="125"/>
        <v/>
      </c>
      <c r="U388" s="37" t="str">
        <f t="shared" si="126"/>
        <v/>
      </c>
      <c r="V388" s="37" t="str">
        <f t="shared" si="127"/>
        <v/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 t="str">
        <f t="shared" si="130"/>
        <v xml:space="preserve"> </v>
      </c>
      <c r="AA388" t="str">
        <f t="shared" si="138"/>
        <v xml:space="preserve"> </v>
      </c>
      <c r="AB388" s="1" t="str">
        <f t="shared" si="131"/>
        <v xml:space="preserve"> </v>
      </c>
      <c r="AC388">
        <f t="shared" si="139"/>
        <v>110</v>
      </c>
      <c r="AD388" s="1" t="str">
        <f t="shared" si="132"/>
        <v xml:space="preserve"> </v>
      </c>
      <c r="AE388">
        <f t="shared" si="140"/>
        <v>80</v>
      </c>
      <c r="AF388" t="str">
        <f t="shared" si="141"/>
        <v xml:space="preserve"> </v>
      </c>
      <c r="AG388">
        <f t="shared" si="133"/>
        <v>4.2759592495202323</v>
      </c>
      <c r="AH388" t="str">
        <f t="shared" si="134"/>
        <v xml:space="preserve"> </v>
      </c>
      <c r="AI388">
        <f t="shared" si="142"/>
        <v>34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538</v>
      </c>
      <c r="AP388" t="s">
        <v>1026</v>
      </c>
      <c r="AQ388">
        <v>54.222496238102046</v>
      </c>
      <c r="AR388" t="e">
        <v>#VALUE!</v>
      </c>
      <c r="AS388">
        <v>19.228267938434861</v>
      </c>
      <c r="AT388">
        <v>-54.222496238102046</v>
      </c>
      <c r="AU388" t="e">
        <v>#VALUE!</v>
      </c>
      <c r="AV388" t="s">
        <v>1508</v>
      </c>
    </row>
    <row r="389" spans="1:48" x14ac:dyDescent="0.25">
      <c r="A389">
        <v>3.9200000000000229E-9</v>
      </c>
      <c r="B389" t="s">
        <v>437</v>
      </c>
      <c r="C389">
        <v>2</v>
      </c>
      <c r="D389" s="2">
        <v>6</v>
      </c>
      <c r="E389">
        <v>9</v>
      </c>
      <c r="F389">
        <v>17</v>
      </c>
      <c r="G389">
        <v>202</v>
      </c>
      <c r="H389">
        <v>203.13</v>
      </c>
      <c r="I389">
        <v>35418.658853699999</v>
      </c>
      <c r="J389">
        <v>27.376010781671159</v>
      </c>
      <c r="K389">
        <v>27.029940119760475</v>
      </c>
      <c r="L389">
        <v>20.552421770096828</v>
      </c>
      <c r="M389">
        <v>20.431318181818185</v>
      </c>
      <c r="N389">
        <v>7.6230000000000002</v>
      </c>
      <c r="O389">
        <v>10.441730368656067</v>
      </c>
      <c r="P389">
        <v>4.0520848717570033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>
        <f t="shared" si="126"/>
        <v>0.73147731407139349</v>
      </c>
      <c r="V389" s="37" t="str">
        <f t="shared" si="127"/>
        <v/>
      </c>
      <c r="W389" s="37">
        <f t="shared" si="128"/>
        <v>0.93210640560378288</v>
      </c>
      <c r="X389" s="37" t="str">
        <f t="shared" si="129"/>
        <v/>
      </c>
      <c r="Y389">
        <f t="shared" si="137"/>
        <v>25</v>
      </c>
      <c r="Z389" s="1" t="str">
        <f t="shared" si="130"/>
        <v xml:space="preserve"> </v>
      </c>
      <c r="AA389">
        <f t="shared" si="138"/>
        <v>22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4.0520848756770036</v>
      </c>
      <c r="AH389" t="str">
        <f t="shared" si="134"/>
        <v xml:space="preserve"> </v>
      </c>
      <c r="AI389">
        <f t="shared" si="142"/>
        <v>42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437</v>
      </c>
      <c r="AP389" t="s">
        <v>1034</v>
      </c>
      <c r="AQ389">
        <v>-73.147731407139347</v>
      </c>
      <c r="AR389">
        <v>-93.210640560378295</v>
      </c>
      <c r="AS389">
        <v>-0.55629399891694575</v>
      </c>
      <c r="AT389">
        <v>73.147731407139347</v>
      </c>
      <c r="AU389">
        <v>93.210640560378295</v>
      </c>
      <c r="AV389" t="s">
        <v>1509</v>
      </c>
    </row>
    <row r="390" spans="1:48" x14ac:dyDescent="0.25">
      <c r="A390">
        <v>3.9300000000000226E-9</v>
      </c>
      <c r="B390" t="s">
        <v>244</v>
      </c>
      <c r="C390">
        <v>12</v>
      </c>
      <c r="D390" s="2">
        <v>0</v>
      </c>
      <c r="E390">
        <v>8</v>
      </c>
      <c r="F390">
        <v>20</v>
      </c>
      <c r="G390">
        <v>120</v>
      </c>
      <c r="H390">
        <v>95.3</v>
      </c>
      <c r="I390">
        <v>43945.243091299999</v>
      </c>
      <c r="J390">
        <v>10.782982575243267</v>
      </c>
      <c r="K390">
        <v>8.5941022635043733</v>
      </c>
      <c r="L390">
        <v>7.4876903681868985</v>
      </c>
      <c r="M390">
        <v>6.4797292421015742</v>
      </c>
      <c r="N390">
        <v>9.702</v>
      </c>
      <c r="O390">
        <v>169.43925233644859</v>
      </c>
      <c r="P390">
        <v>3.5865687303252889</v>
      </c>
      <c r="Q390" s="36" t="str">
        <f t="shared" si="122"/>
        <v xml:space="preserve"> </v>
      </c>
      <c r="R390" t="str">
        <f t="shared" si="123"/>
        <v xml:space="preserve"> </v>
      </c>
      <c r="S390" s="37">
        <f t="shared" si="124"/>
        <v>0.25918153593419724</v>
      </c>
      <c r="T390" s="37" t="str">
        <f t="shared" si="125"/>
        <v/>
      </c>
      <c r="U390" s="37" t="str">
        <f t="shared" si="126"/>
        <v/>
      </c>
      <c r="V390" s="37" t="str">
        <f t="shared" si="127"/>
        <v/>
      </c>
      <c r="W390" s="37" t="str">
        <f t="shared" si="128"/>
        <v/>
      </c>
      <c r="X390" s="37">
        <f t="shared" si="129"/>
        <v>-0.29609197955441258</v>
      </c>
      <c r="Y390" t="str">
        <f t="shared" si="137"/>
        <v xml:space="preserve"> </v>
      </c>
      <c r="Z390" s="1" t="str">
        <f t="shared" si="130"/>
        <v xml:space="preserve"> </v>
      </c>
      <c r="AA390" t="str">
        <f t="shared" si="138"/>
        <v xml:space="preserve"> </v>
      </c>
      <c r="AB390" s="1">
        <f t="shared" si="131"/>
        <v>65</v>
      </c>
      <c r="AC390">
        <f t="shared" si="139"/>
        <v>44</v>
      </c>
      <c r="AD390" s="1" t="str">
        <f t="shared" si="132"/>
        <v xml:space="preserve"> </v>
      </c>
      <c r="AE390" t="str">
        <f t="shared" si="140"/>
        <v xml:space="preserve"> </v>
      </c>
      <c r="AF390" t="str">
        <f t="shared" si="141"/>
        <v xml:space="preserve"> </v>
      </c>
      <c r="AG390">
        <f t="shared" si="133"/>
        <v>3.5865687342552888</v>
      </c>
      <c r="AH390" t="str">
        <f t="shared" si="134"/>
        <v xml:space="preserve"> </v>
      </c>
      <c r="AI390">
        <f t="shared" si="142"/>
        <v>65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244</v>
      </c>
      <c r="AP390" t="s">
        <v>1079</v>
      </c>
      <c r="AQ390">
        <v>31.799816065381037</v>
      </c>
      <c r="AR390">
        <v>29.609197955441257</v>
      </c>
      <c r="AS390">
        <v>25.918153200419724</v>
      </c>
      <c r="AT390">
        <v>-31.799816065381037</v>
      </c>
      <c r="AU390">
        <v>-29.609197955441257</v>
      </c>
      <c r="AV390" t="s">
        <v>1510</v>
      </c>
    </row>
    <row r="391" spans="1:48" x14ac:dyDescent="0.25">
      <c r="A391">
        <v>3.9400000000000224E-9</v>
      </c>
      <c r="B391" t="s">
        <v>407</v>
      </c>
      <c r="C391">
        <v>18</v>
      </c>
      <c r="D391" s="2">
        <v>0</v>
      </c>
      <c r="E391">
        <v>3</v>
      </c>
      <c r="F391">
        <v>21</v>
      </c>
      <c r="G391">
        <v>138.5</v>
      </c>
      <c r="H391">
        <v>110.18</v>
      </c>
      <c r="I391">
        <v>8344.5067599600006</v>
      </c>
      <c r="J391">
        <v>11.643242100813694</v>
      </c>
      <c r="K391">
        <v>10.773442847364819</v>
      </c>
      <c r="L391">
        <v>8.5849028297721137</v>
      </c>
      <c r="M391">
        <v>8.1119761087237201</v>
      </c>
      <c r="N391">
        <v>9.463000000000001</v>
      </c>
      <c r="O391">
        <v>8.1012658227848036</v>
      </c>
      <c r="P391">
        <v>0.14067888909057905</v>
      </c>
      <c r="Q391" s="36">
        <f t="shared" si="122"/>
        <v>85.71428571822571</v>
      </c>
      <c r="R391" t="str">
        <f t="shared" si="123"/>
        <v xml:space="preserve"> </v>
      </c>
      <c r="S391" s="37">
        <f t="shared" si="124"/>
        <v>0.25703394839452887</v>
      </c>
      <c r="T391" s="37" t="str">
        <f t="shared" si="125"/>
        <v/>
      </c>
      <c r="U391" s="37" t="str">
        <f t="shared" si="126"/>
        <v/>
      </c>
      <c r="V391" s="37" t="str">
        <f t="shared" si="127"/>
        <v/>
      </c>
      <c r="W391" s="37" t="str">
        <f t="shared" si="128"/>
        <v/>
      </c>
      <c r="X391" s="37">
        <f t="shared" si="129"/>
        <v>-0.19294446491837458</v>
      </c>
      <c r="Y391" t="str">
        <f t="shared" si="137"/>
        <v xml:space="preserve"> </v>
      </c>
      <c r="Z391" s="1" t="str">
        <f t="shared" si="130"/>
        <v xml:space="preserve"> </v>
      </c>
      <c r="AA391" t="str">
        <f t="shared" si="138"/>
        <v xml:space="preserve"> </v>
      </c>
      <c r="AB391" s="1">
        <f t="shared" si="131"/>
        <v>104</v>
      </c>
      <c r="AC391">
        <f t="shared" si="139"/>
        <v>48</v>
      </c>
      <c r="AD391" s="1" t="str">
        <f t="shared" si="132"/>
        <v xml:space="preserve"> </v>
      </c>
      <c r="AE391">
        <f t="shared" si="140"/>
        <v>28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407</v>
      </c>
      <c r="AP391" t="s">
        <v>1028</v>
      </c>
      <c r="AQ391">
        <v>26.358848553283622</v>
      </c>
      <c r="AR391">
        <v>19.294446491837459</v>
      </c>
      <c r="AS391">
        <v>25.703394445452886</v>
      </c>
      <c r="AT391">
        <v>-26.358848553283622</v>
      </c>
      <c r="AU391">
        <v>-19.294446491837459</v>
      </c>
      <c r="AV391" t="s">
        <v>1511</v>
      </c>
    </row>
    <row r="392" spans="1:48" x14ac:dyDescent="0.25">
      <c r="A392">
        <v>3.9500000000000221E-9</v>
      </c>
      <c r="B392" t="s">
        <v>586</v>
      </c>
      <c r="C392">
        <v>10</v>
      </c>
      <c r="D392" s="2">
        <v>0</v>
      </c>
      <c r="E392">
        <v>2</v>
      </c>
      <c r="F392">
        <v>12</v>
      </c>
      <c r="G392">
        <v>47</v>
      </c>
      <c r="H392">
        <v>33.5</v>
      </c>
      <c r="I392">
        <v>4908.3139390000006</v>
      </c>
      <c r="J392">
        <v>10.692626875199489</v>
      </c>
      <c r="K392">
        <v>9.4499294781382233</v>
      </c>
      <c r="L392">
        <v>6.0579725812308851</v>
      </c>
      <c r="M392">
        <v>5.5328824769938647</v>
      </c>
      <c r="N392">
        <v>2.7640000000000002</v>
      </c>
      <c r="O392">
        <v>95.777777777777771</v>
      </c>
      <c r="P392">
        <v>0.11940298507462686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83.333333337283335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>
        <f t="shared" ref="S392:S455" si="148">IF(ISERROR((IF((G392/H392-1)&gt;($S$5/100),(G392/H392-1)+A392,"")))=TRUE," ",((IF((G392/H392-1)&gt;($S$5/100),(G392/H392-1)+A392,""))))</f>
        <v>0.40298507857686572</v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 t="str">
        <f t="shared" ref="V392:V455" si="151">IF(ISERROR((IF(((J392/$J$6-1))&lt;($V$5/100),((J392/$J$6-1)),"")))=TRUE," ",((IF(((J392/$J$6-1))&lt;($V$5/100),((J392/$J$6-1)),""))))</f>
        <v/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-0.4304978868136019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>
        <f t="shared" ref="AK392:AK455" si="159">IF(ISERROR((IF((AND(O392&lt;$AK$5,O392&gt;$AK$6))=TRUE,O392+A392," ")))=TRUE," ",((IF((AND(O392&lt;$AK$5,O392&gt;$AK$6))=TRUE,O392+A392," "))))</f>
        <v>95.777777781727778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586</v>
      </c>
      <c r="AP392" t="s">
        <v>1024</v>
      </c>
      <c r="AQ392">
        <v>32.371297593754733</v>
      </c>
      <c r="AR392">
        <v>43.049788681360191</v>
      </c>
      <c r="AS392">
        <v>40.298507462686572</v>
      </c>
      <c r="AT392">
        <v>-32.371297593754733</v>
      </c>
      <c r="AU392">
        <v>-43.049788681360191</v>
      </c>
      <c r="AV392" t="s">
        <v>1512</v>
      </c>
    </row>
    <row r="393" spans="1:48" x14ac:dyDescent="0.25">
      <c r="A393">
        <v>3.9600000000000219E-9</v>
      </c>
      <c r="B393" t="s">
        <v>574</v>
      </c>
      <c r="C393">
        <v>40</v>
      </c>
      <c r="D393" s="2">
        <v>0</v>
      </c>
      <c r="E393">
        <v>3</v>
      </c>
      <c r="F393">
        <v>43</v>
      </c>
      <c r="G393">
        <v>203</v>
      </c>
      <c r="H393">
        <v>144.9</v>
      </c>
      <c r="I393">
        <v>24699.956696099998</v>
      </c>
      <c r="J393">
        <v>17.188612099644129</v>
      </c>
      <c r="K393">
        <v>13.330266789328427</v>
      </c>
      <c r="L393">
        <v>6.6290380420631498</v>
      </c>
      <c r="M393">
        <v>5.3782166048237485</v>
      </c>
      <c r="N393">
        <v>7.1000000000000005</v>
      </c>
      <c r="O393">
        <v>65.491803278688536</v>
      </c>
      <c r="P393">
        <v>0.23740510697032438</v>
      </c>
      <c r="Q393" s="36">
        <f t="shared" si="146"/>
        <v>93.02325581791348</v>
      </c>
      <c r="R393" t="str">
        <f t="shared" si="147"/>
        <v xml:space="preserve"> </v>
      </c>
      <c r="S393" s="37">
        <f t="shared" si="148"/>
        <v>0.40096618753487923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-0.37681276652775553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>
        <f t="shared" si="159"/>
        <v>65.491803282648533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574</v>
      </c>
      <c r="AP393" t="s">
        <v>1079</v>
      </c>
      <c r="AQ393">
        <v>-8.7144951405154316</v>
      </c>
      <c r="AR393">
        <v>37.681276652775551</v>
      </c>
      <c r="AS393">
        <v>40.096618357487927</v>
      </c>
      <c r="AT393">
        <v>8.7144951405154316</v>
      </c>
      <c r="AU393">
        <v>-37.681276652775551</v>
      </c>
      <c r="AV393" t="s">
        <v>1513</v>
      </c>
    </row>
    <row r="394" spans="1:48" x14ac:dyDescent="0.25">
      <c r="A394">
        <v>3.9700000000000217E-9</v>
      </c>
      <c r="B394" t="s">
        <v>680</v>
      </c>
      <c r="C394">
        <v>39</v>
      </c>
      <c r="D394" s="2">
        <v>1</v>
      </c>
      <c r="E394">
        <v>8</v>
      </c>
      <c r="F394">
        <v>48</v>
      </c>
      <c r="G394">
        <v>100</v>
      </c>
      <c r="H394">
        <v>91.12</v>
      </c>
      <c r="I394">
        <v>107339.36</v>
      </c>
      <c r="J394">
        <v>31.584055459272097</v>
      </c>
      <c r="K394">
        <v>26.153846153846157</v>
      </c>
      <c r="L394">
        <v>21.190934191119222</v>
      </c>
      <c r="M394">
        <v>17.837208699345091</v>
      </c>
      <c r="N394">
        <v>2.3970000000000002</v>
      </c>
      <c r="O394">
        <v>21.27272727272727</v>
      </c>
      <c r="P394">
        <v>1.5364354697102723E-2</v>
      </c>
      <c r="Q394" s="36">
        <f t="shared" si="146"/>
        <v>81.250000003970001</v>
      </c>
      <c r="R394" t="str">
        <f t="shared" si="147"/>
        <v xml:space="preserve"> </v>
      </c>
      <c r="S394" s="37" t="str">
        <f t="shared" si="148"/>
        <v/>
      </c>
      <c r="T394" s="37" t="str">
        <f t="shared" si="149"/>
        <v/>
      </c>
      <c r="U394" s="37">
        <f t="shared" si="150"/>
        <v>0.99762762917658487</v>
      </c>
      <c r="V394" s="37" t="str">
        <f t="shared" si="151"/>
        <v/>
      </c>
      <c r="W394" s="37">
        <f t="shared" si="152"/>
        <v>0.99213212678229179</v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680</v>
      </c>
      <c r="AP394" t="s">
        <v>1097</v>
      </c>
      <c r="AQ394">
        <v>-99.762762917658492</v>
      </c>
      <c r="AR394">
        <v>-99.213212678229183</v>
      </c>
      <c r="AS394">
        <v>9.7453906935908599</v>
      </c>
      <c r="AT394">
        <v>99.762762917658492</v>
      </c>
      <c r="AU394">
        <v>99.213212678229183</v>
      </c>
      <c r="AV394" t="s">
        <v>1514</v>
      </c>
    </row>
    <row r="395" spans="1:48" x14ac:dyDescent="0.25">
      <c r="A395">
        <v>3.9800000000000214E-9</v>
      </c>
      <c r="B395" t="s">
        <v>502</v>
      </c>
      <c r="C395">
        <v>16</v>
      </c>
      <c r="D395" s="2">
        <v>0</v>
      </c>
      <c r="E395">
        <v>14</v>
      </c>
      <c r="F395">
        <v>30</v>
      </c>
      <c r="G395">
        <v>70</v>
      </c>
      <c r="H395">
        <v>55.27</v>
      </c>
      <c r="I395">
        <v>66996.226128220005</v>
      </c>
      <c r="J395">
        <v>14.010139416983524</v>
      </c>
      <c r="K395">
        <v>11.587002096436057</v>
      </c>
      <c r="L395">
        <v>11.756307920792079</v>
      </c>
      <c r="M395">
        <v>9.3441912886019001</v>
      </c>
      <c r="N395">
        <v>3.9450000000000003</v>
      </c>
      <c r="O395">
        <v>7.9591836734693944</v>
      </c>
      <c r="P395">
        <v>4.5666726976660028</v>
      </c>
      <c r="Q395" s="36" t="str">
        <f t="shared" si="146"/>
        <v xml:space="preserve"> </v>
      </c>
      <c r="R395" t="str">
        <f t="shared" si="147"/>
        <v xml:space="preserve"> </v>
      </c>
      <c r="S395" s="37">
        <f t="shared" si="148"/>
        <v>0.26650986466391535</v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>
        <f t="shared" si="152"/>
        <v>0.10519519763173157</v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4.5666727016460031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502</v>
      </c>
      <c r="AP395" t="s">
        <v>1097</v>
      </c>
      <c r="AQ395">
        <v>11.388701732518991</v>
      </c>
      <c r="AR395">
        <v>-10.519519763173157</v>
      </c>
      <c r="AS395">
        <v>26.650986068391536</v>
      </c>
      <c r="AT395">
        <v>-11.388701732518991</v>
      </c>
      <c r="AU395">
        <v>10.519519763173157</v>
      </c>
      <c r="AV395" t="s">
        <v>1515</v>
      </c>
    </row>
    <row r="396" spans="1:48" x14ac:dyDescent="0.25">
      <c r="A396">
        <v>3.9900000000000212E-9</v>
      </c>
      <c r="B396" t="s">
        <v>309</v>
      </c>
      <c r="C396">
        <v>11</v>
      </c>
      <c r="D396" s="2">
        <v>1</v>
      </c>
      <c r="E396">
        <v>14</v>
      </c>
      <c r="F396">
        <v>26</v>
      </c>
      <c r="G396">
        <v>70</v>
      </c>
      <c r="H396">
        <v>63.28</v>
      </c>
      <c r="I396">
        <v>7903.9904882400006</v>
      </c>
      <c r="J396">
        <v>11.020550330895158</v>
      </c>
      <c r="K396">
        <v>10.01582779360557</v>
      </c>
      <c r="L396">
        <v>7.6941483385699323</v>
      </c>
      <c r="M396">
        <v>7.2392403475768168</v>
      </c>
      <c r="N396">
        <v>5.742</v>
      </c>
      <c r="O396">
        <v>0.11834319526627229</v>
      </c>
      <c r="P396">
        <v>0</v>
      </c>
      <c r="Q396" s="36" t="str">
        <f t="shared" si="146"/>
        <v xml:space="preserve"> </v>
      </c>
      <c r="R396" t="str">
        <f t="shared" si="147"/>
        <v xml:space="preserve"> </v>
      </c>
      <c r="S396" s="37" t="str">
        <f t="shared" si="148"/>
        <v/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>
        <f t="shared" si="153"/>
        <v>-0.27668313462474103</v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309</v>
      </c>
      <c r="AP396" t="s">
        <v>1097</v>
      </c>
      <c r="AQ396">
        <v>30.297248058863779</v>
      </c>
      <c r="AR396">
        <v>27.668313462474103</v>
      </c>
      <c r="AS396">
        <v>10.619469026548668</v>
      </c>
      <c r="AT396">
        <v>-30.297248058863779</v>
      </c>
      <c r="AU396">
        <v>-27.668313462474103</v>
      </c>
      <c r="AV396" t="s">
        <v>1516</v>
      </c>
    </row>
    <row r="397" spans="1:48" x14ac:dyDescent="0.25">
      <c r="A397">
        <v>4.0000000000000209E-9</v>
      </c>
      <c r="B397" t="s">
        <v>282</v>
      </c>
      <c r="C397">
        <v>19</v>
      </c>
      <c r="D397" s="2">
        <v>0</v>
      </c>
      <c r="E397">
        <v>4</v>
      </c>
      <c r="F397">
        <v>23</v>
      </c>
      <c r="G397">
        <v>140</v>
      </c>
      <c r="H397">
        <v>109.35</v>
      </c>
      <c r="I397">
        <v>22853.755902599998</v>
      </c>
      <c r="J397">
        <v>10.994369595817414</v>
      </c>
      <c r="K397">
        <v>9.8531266894936014</v>
      </c>
      <c r="L397">
        <v>9.7137022955745422</v>
      </c>
      <c r="M397">
        <v>9.0514485625781216</v>
      </c>
      <c r="N397">
        <v>8.8460000000000001</v>
      </c>
      <c r="O397">
        <v>12.835820895522382</v>
      </c>
      <c r="P397">
        <v>2.5093735711019667</v>
      </c>
      <c r="Q397" s="36">
        <f t="shared" si="146"/>
        <v>82.608695656173907</v>
      </c>
      <c r="R397" t="str">
        <f t="shared" si="147"/>
        <v xml:space="preserve"> </v>
      </c>
      <c r="S397" s="37">
        <f t="shared" si="148"/>
        <v>0.28029264231732964</v>
      </c>
      <c r="T397" s="37" t="str">
        <f t="shared" si="149"/>
        <v/>
      </c>
      <c r="U397" s="37" t="str">
        <f t="shared" si="150"/>
        <v/>
      </c>
      <c r="V397" s="37" t="str">
        <f t="shared" si="151"/>
        <v/>
      </c>
      <c r="W397" s="37" t="str">
        <f t="shared" si="152"/>
        <v/>
      </c>
      <c r="X397" s="37" t="str">
        <f t="shared" si="153"/>
        <v/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2.5093735751019666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282</v>
      </c>
      <c r="AP397" t="s">
        <v>1028</v>
      </c>
      <c r="AQ397">
        <v>30.462835913187604</v>
      </c>
      <c r="AR397">
        <v>8.6827497150992805</v>
      </c>
      <c r="AS397">
        <v>28.029263831732965</v>
      </c>
      <c r="AT397">
        <v>-30.462835913187604</v>
      </c>
      <c r="AU397">
        <v>-8.6827497150992805</v>
      </c>
      <c r="AV397" t="s">
        <v>1517</v>
      </c>
    </row>
    <row r="398" spans="1:48" x14ac:dyDescent="0.25">
      <c r="A398">
        <v>4.0100000000000207E-9</v>
      </c>
      <c r="B398" t="s">
        <v>684</v>
      </c>
      <c r="C398">
        <v>3</v>
      </c>
      <c r="D398" s="2">
        <v>0</v>
      </c>
      <c r="E398">
        <v>8</v>
      </c>
      <c r="F398">
        <v>11</v>
      </c>
      <c r="G398">
        <v>240</v>
      </c>
      <c r="H398">
        <v>216.69</v>
      </c>
      <c r="I398">
        <v>8808.0146866199993</v>
      </c>
      <c r="J398">
        <v>9.0540258220866594</v>
      </c>
      <c r="K398">
        <v>8.4651144620673495</v>
      </c>
      <c r="L398" t="s">
        <v>1019</v>
      </c>
      <c r="M398" t="s">
        <v>1019</v>
      </c>
      <c r="N398">
        <v>10.92</v>
      </c>
      <c r="O398">
        <v>-97.514836795252222</v>
      </c>
      <c r="P398">
        <v>2.543264571507684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 t="str">
        <f t="shared" si="151"/>
        <v/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2.5432645755176839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>
        <f t="shared" si="160"/>
        <v>-97.514836791242217</v>
      </c>
      <c r="AM398" t="str">
        <f t="shared" si="144"/>
        <v xml:space="preserve"> </v>
      </c>
      <c r="AN398" t="str">
        <f t="shared" si="145"/>
        <v xml:space="preserve"> </v>
      </c>
      <c r="AO398" t="s">
        <v>684</v>
      </c>
      <c r="AP398" t="s">
        <v>1026</v>
      </c>
      <c r="AQ398">
        <v>42.735117848303751</v>
      </c>
      <c r="AR398" t="e">
        <v>#VALUE!</v>
      </c>
      <c r="AS398">
        <v>10.757303059670509</v>
      </c>
      <c r="AT398">
        <v>-42.735117848303751</v>
      </c>
      <c r="AU398" t="e">
        <v>#VALUE!</v>
      </c>
      <c r="AV398" t="s">
        <v>1518</v>
      </c>
    </row>
    <row r="399" spans="1:48" x14ac:dyDescent="0.25">
      <c r="A399">
        <v>4.0200000000000204E-9</v>
      </c>
      <c r="B399" t="s">
        <v>992</v>
      </c>
      <c r="C399">
        <v>13</v>
      </c>
      <c r="D399" s="2">
        <v>0</v>
      </c>
      <c r="E399">
        <v>5</v>
      </c>
      <c r="F399">
        <v>18</v>
      </c>
      <c r="G399">
        <v>71</v>
      </c>
      <c r="H399">
        <v>61.69</v>
      </c>
      <c r="I399">
        <v>10463.174398179999</v>
      </c>
      <c r="J399">
        <v>31.749871332990221</v>
      </c>
      <c r="K399">
        <v>34.794134235758598</v>
      </c>
      <c r="L399">
        <v>18.126575191170492</v>
      </c>
      <c r="M399">
        <v>16.846054054054054</v>
      </c>
      <c r="N399">
        <v>1.484</v>
      </c>
      <c r="O399">
        <v>4.1499104365298951</v>
      </c>
      <c r="P399">
        <v>3.7104879234884098</v>
      </c>
      <c r="Q399" s="36">
        <f t="shared" si="146"/>
        <v>72.222222226242224</v>
      </c>
      <c r="R399" t="str">
        <f t="shared" si="147"/>
        <v xml:space="preserve"> </v>
      </c>
      <c r="S399" s="37">
        <f t="shared" si="148"/>
        <v>0.1509158736909354</v>
      </c>
      <c r="T399" s="37" t="str">
        <f t="shared" si="149"/>
        <v/>
      </c>
      <c r="U399" s="37">
        <f t="shared" si="150"/>
        <v>1.0081151478273331</v>
      </c>
      <c r="V399" s="37" t="str">
        <f t="shared" si="151"/>
        <v/>
      </c>
      <c r="W399" s="37">
        <f t="shared" si="152"/>
        <v>0.70405572784983383</v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3.7104879275084097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992</v>
      </c>
      <c r="AP399" t="s">
        <v>1034</v>
      </c>
      <c r="AQ399">
        <v>-100.81151478273331</v>
      </c>
      <c r="AR399">
        <v>-70.405572784983377</v>
      </c>
      <c r="AS399">
        <v>15.091586967093541</v>
      </c>
      <c r="AT399">
        <v>100.81151478273331</v>
      </c>
      <c r="AU399">
        <v>70.405572784983377</v>
      </c>
      <c r="AV399" t="s">
        <v>1519</v>
      </c>
    </row>
    <row r="400" spans="1:48" x14ac:dyDescent="0.25">
      <c r="A400">
        <v>4.0300000000000202E-9</v>
      </c>
      <c r="B400" t="s">
        <v>568</v>
      </c>
      <c r="C400">
        <v>10</v>
      </c>
      <c r="D400" s="2">
        <v>2</v>
      </c>
      <c r="E400">
        <v>13</v>
      </c>
      <c r="F400">
        <v>25</v>
      </c>
      <c r="G400">
        <v>407.5</v>
      </c>
      <c r="H400">
        <v>418.84</v>
      </c>
      <c r="I400">
        <v>45332.964785759992</v>
      </c>
      <c r="J400">
        <v>18.698214285714283</v>
      </c>
      <c r="K400">
        <v>16.669585290137704</v>
      </c>
      <c r="L400">
        <v>12.614788423393641</v>
      </c>
      <c r="M400">
        <v>11.092612843551796</v>
      </c>
      <c r="N400">
        <v>21.661000000000001</v>
      </c>
      <c r="O400">
        <v>10.630975143403441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>
        <f t="shared" si="152"/>
        <v>0.18589983169951618</v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568</v>
      </c>
      <c r="AP400" t="s">
        <v>1047</v>
      </c>
      <c r="AQ400">
        <v>-18.26242365098738</v>
      </c>
      <c r="AR400">
        <v>-18.589983169951619</v>
      </c>
      <c r="AS400">
        <v>-2.7074777958170149</v>
      </c>
      <c r="AT400">
        <v>18.26242365098738</v>
      </c>
      <c r="AU400">
        <v>18.589983169951619</v>
      </c>
      <c r="AV400" t="s">
        <v>1520</v>
      </c>
    </row>
    <row r="401" spans="1:48" x14ac:dyDescent="0.25">
      <c r="A401">
        <v>4.04000000000002E-9</v>
      </c>
      <c r="B401" t="s">
        <v>636</v>
      </c>
      <c r="C401">
        <v>12</v>
      </c>
      <c r="D401" s="2">
        <v>2</v>
      </c>
      <c r="E401">
        <v>14</v>
      </c>
      <c r="F401">
        <v>28</v>
      </c>
      <c r="G401">
        <v>17</v>
      </c>
      <c r="H401">
        <v>15.7</v>
      </c>
      <c r="I401">
        <v>16231.762767999999</v>
      </c>
      <c r="J401">
        <v>9.9367088607594933</v>
      </c>
      <c r="K401">
        <v>9.2082111436950136</v>
      </c>
      <c r="L401" t="s">
        <v>1019</v>
      </c>
      <c r="M401" t="s">
        <v>1019</v>
      </c>
      <c r="N401">
        <v>1.58</v>
      </c>
      <c r="O401">
        <v>5.4285714285714342</v>
      </c>
      <c r="P401">
        <v>3.8598726114649686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 t="str">
        <f t="shared" si="151"/>
        <v/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3.8598726155049685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636</v>
      </c>
      <c r="AP401" t="s">
        <v>1026</v>
      </c>
      <c r="AQ401">
        <v>37.152326150979917</v>
      </c>
      <c r="AR401" t="e">
        <v>#VALUE!</v>
      </c>
      <c r="AS401">
        <v>8.2802547770700627</v>
      </c>
      <c r="AT401">
        <v>-37.152326150979917</v>
      </c>
      <c r="AU401" t="e">
        <v>#VALUE!</v>
      </c>
      <c r="AV401" t="s">
        <v>1521</v>
      </c>
    </row>
    <row r="402" spans="1:48" x14ac:dyDescent="0.25">
      <c r="A402">
        <v>4.0500000000000197E-9</v>
      </c>
      <c r="B402" t="s">
        <v>424</v>
      </c>
      <c r="C402">
        <v>3</v>
      </c>
      <c r="D402" s="2">
        <v>5</v>
      </c>
      <c r="E402">
        <v>5</v>
      </c>
      <c r="F402">
        <v>13</v>
      </c>
      <c r="G402">
        <v>64.5</v>
      </c>
      <c r="H402">
        <v>60.87</v>
      </c>
      <c r="I402">
        <v>7394.18519784</v>
      </c>
      <c r="J402">
        <v>15.619707467282524</v>
      </c>
      <c r="K402">
        <v>14.352746993633577</v>
      </c>
      <c r="L402">
        <v>10.119638848920864</v>
      </c>
      <c r="M402">
        <v>9.4151927710843371</v>
      </c>
      <c r="N402">
        <v>3.5300000000000002</v>
      </c>
      <c r="O402">
        <v>39.846153846153847</v>
      </c>
      <c r="P402">
        <v>2.0009857072449484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2.0009857112949483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424</v>
      </c>
      <c r="AP402" t="s">
        <v>1024</v>
      </c>
      <c r="AQ402">
        <v>1.2085093488545584</v>
      </c>
      <c r="AR402">
        <v>4.8665930413864906</v>
      </c>
      <c r="AS402">
        <v>5.9635288319369151</v>
      </c>
      <c r="AT402">
        <v>-1.2085093488545584</v>
      </c>
      <c r="AU402">
        <v>-4.8665930413864906</v>
      </c>
      <c r="AV402" t="s">
        <v>1522</v>
      </c>
    </row>
    <row r="403" spans="1:48" x14ac:dyDescent="0.25">
      <c r="A403">
        <v>4.0600000000000195E-9</v>
      </c>
      <c r="B403" t="s">
        <v>606</v>
      </c>
      <c r="C403">
        <v>9</v>
      </c>
      <c r="D403" s="2">
        <v>0</v>
      </c>
      <c r="E403">
        <v>16</v>
      </c>
      <c r="F403">
        <v>25</v>
      </c>
      <c r="G403">
        <v>190</v>
      </c>
      <c r="H403">
        <v>175.51</v>
      </c>
      <c r="I403">
        <v>31023.229738679998</v>
      </c>
      <c r="J403" t="s">
        <v>1019</v>
      </c>
      <c r="K403" t="s">
        <v>1019</v>
      </c>
      <c r="L403">
        <v>32.477456249092967</v>
      </c>
      <c r="M403">
        <v>27.876055823754101</v>
      </c>
      <c r="N403">
        <v>3.544</v>
      </c>
      <c r="O403">
        <v>10.989010989010985</v>
      </c>
      <c r="P403">
        <v>0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 xml:space="preserve"> </v>
      </c>
      <c r="V403" s="37" t="str">
        <f t="shared" si="151"/>
        <v xml:space="preserve"> </v>
      </c>
      <c r="W403" s="37">
        <f t="shared" si="152"/>
        <v>2.0531633672430951</v>
      </c>
      <c r="X403" s="37" t="str">
        <f t="shared" si="153"/>
        <v/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606</v>
      </c>
      <c r="AP403" t="s">
        <v>1097</v>
      </c>
      <c r="AQ403" t="e">
        <v>#VALUE!</v>
      </c>
      <c r="AR403">
        <v>-205.31633672430951</v>
      </c>
      <c r="AS403">
        <v>8.2559398324881794</v>
      </c>
      <c r="AT403" t="e">
        <v>#VALUE!</v>
      </c>
      <c r="AU403">
        <v>205.31633672430951</v>
      </c>
      <c r="AV403" t="s">
        <v>1523</v>
      </c>
    </row>
    <row r="404" spans="1:48" x14ac:dyDescent="0.25">
      <c r="A404">
        <v>4.0700000000000192E-9</v>
      </c>
      <c r="B404" t="s">
        <v>411</v>
      </c>
      <c r="C404">
        <v>5</v>
      </c>
      <c r="D404" s="2">
        <v>0</v>
      </c>
      <c r="E404">
        <v>4</v>
      </c>
      <c r="F404">
        <v>9</v>
      </c>
      <c r="G404">
        <v>86</v>
      </c>
      <c r="H404">
        <v>81.260000000000005</v>
      </c>
      <c r="I404">
        <v>11493.842802720001</v>
      </c>
      <c r="J404">
        <v>11.593665287487516</v>
      </c>
      <c r="K404">
        <v>10.683670786221406</v>
      </c>
      <c r="L404">
        <v>7.2651081619110816</v>
      </c>
      <c r="M404">
        <v>6.978022944550669</v>
      </c>
      <c r="N404">
        <v>7.0090000000000003</v>
      </c>
      <c r="O404">
        <v>6.7701863354037259</v>
      </c>
      <c r="P404">
        <v>1.5936500123061776</v>
      </c>
      <c r="Q404" s="36" t="str">
        <f t="shared" si="146"/>
        <v xml:space="preserve"> </v>
      </c>
      <c r="R404" t="str">
        <f t="shared" si="147"/>
        <v xml:space="preserve"> </v>
      </c>
      <c r="S404" s="37" t="str">
        <f t="shared" si="148"/>
        <v/>
      </c>
      <c r="T404" s="37" t="str">
        <f t="shared" si="149"/>
        <v/>
      </c>
      <c r="U404" s="37" t="str">
        <f t="shared" si="150"/>
        <v/>
      </c>
      <c r="V404" s="37" t="str">
        <f t="shared" si="151"/>
        <v/>
      </c>
      <c r="W404" s="37" t="str">
        <f t="shared" si="152"/>
        <v/>
      </c>
      <c r="X404" s="37">
        <f t="shared" si="153"/>
        <v>-0.31701664290209852</v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 t="str">
        <f t="shared" si="157"/>
        <v xml:space="preserve"> 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411</v>
      </c>
      <c r="AP404" t="s">
        <v>1026</v>
      </c>
      <c r="AQ404">
        <v>26.672411870681568</v>
      </c>
      <c r="AR404">
        <v>31.701664290209852</v>
      </c>
      <c r="AS404">
        <v>5.8331282303716314</v>
      </c>
      <c r="AT404">
        <v>-26.672411870681568</v>
      </c>
      <c r="AU404">
        <v>-31.701664290209852</v>
      </c>
      <c r="AV404" t="s">
        <v>1524</v>
      </c>
    </row>
    <row r="405" spans="1:48" x14ac:dyDescent="0.25">
      <c r="A405">
        <v>4.080000000000019E-9</v>
      </c>
      <c r="B405" t="s">
        <v>570</v>
      </c>
      <c r="C405">
        <v>8</v>
      </c>
      <c r="D405" s="2">
        <v>1</v>
      </c>
      <c r="E405">
        <v>13</v>
      </c>
      <c r="F405">
        <v>22</v>
      </c>
      <c r="G405">
        <v>125.5</v>
      </c>
      <c r="H405">
        <v>111.57</v>
      </c>
      <c r="I405">
        <v>8974.4842839299999</v>
      </c>
      <c r="J405">
        <v>16.429097334707699</v>
      </c>
      <c r="K405">
        <v>15.241803278688524</v>
      </c>
      <c r="L405">
        <v>8.2393023477733554</v>
      </c>
      <c r="M405">
        <v>7.7241393905056155</v>
      </c>
      <c r="N405">
        <v>6.7910000000000004</v>
      </c>
      <c r="O405">
        <v>5.0246305418719368</v>
      </c>
      <c r="P405">
        <v>2.1869678228914582</v>
      </c>
      <c r="Q405" s="36" t="str">
        <f t="shared" si="146"/>
        <v xml:space="preserve"> </v>
      </c>
      <c r="R405" t="str">
        <f t="shared" si="147"/>
        <v xml:space="preserve"> </v>
      </c>
      <c r="S405" s="37" t="str">
        <f t="shared" si="148"/>
        <v/>
      </c>
      <c r="T405" s="37" t="str">
        <f t="shared" si="149"/>
        <v/>
      </c>
      <c r="U405" s="37" t="str">
        <f t="shared" si="150"/>
        <v/>
      </c>
      <c r="V405" s="37" t="str">
        <f t="shared" si="151"/>
        <v/>
      </c>
      <c r="W405" s="37" t="str">
        <f t="shared" si="152"/>
        <v/>
      </c>
      <c r="X405" s="37">
        <f t="shared" si="153"/>
        <v>-0.22543391616256292</v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>
        <f t="shared" si="157"/>
        <v>2.1869678269714581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570</v>
      </c>
      <c r="AP405" t="s">
        <v>1028</v>
      </c>
      <c r="AQ405">
        <v>-3.9107178638416062</v>
      </c>
      <c r="AR405">
        <v>22.543391616256294</v>
      </c>
      <c r="AS405">
        <v>12.485435152818859</v>
      </c>
      <c r="AT405">
        <v>3.9107178638416062</v>
      </c>
      <c r="AU405">
        <v>-22.543391616256294</v>
      </c>
      <c r="AV405" t="s">
        <v>1525</v>
      </c>
    </row>
    <row r="406" spans="1:48" x14ac:dyDescent="0.25">
      <c r="A406">
        <v>4.0900000000000188E-9</v>
      </c>
      <c r="B406" t="s">
        <v>652</v>
      </c>
      <c r="C406">
        <v>6</v>
      </c>
      <c r="D406" s="2">
        <v>2</v>
      </c>
      <c r="E406">
        <v>4</v>
      </c>
      <c r="F406">
        <v>12</v>
      </c>
      <c r="G406">
        <v>122</v>
      </c>
      <c r="H406">
        <v>117.84</v>
      </c>
      <c r="I406">
        <v>16792.170422160001</v>
      </c>
      <c r="J406">
        <v>31.499599037690459</v>
      </c>
      <c r="K406">
        <v>28.063824720171471</v>
      </c>
      <c r="L406">
        <v>21.39717668738999</v>
      </c>
      <c r="M406">
        <v>18.896973007157847</v>
      </c>
      <c r="N406">
        <v>3.7410000000000001</v>
      </c>
      <c r="O406">
        <v>-4.1999999999999922</v>
      </c>
      <c r="P406">
        <v>1.25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>
        <f t="shared" si="150"/>
        <v>0.99228593132431175</v>
      </c>
      <c r="V406" s="37" t="str">
        <f t="shared" si="151"/>
        <v/>
      </c>
      <c r="W406" s="37">
        <f t="shared" si="152"/>
        <v>1.0115207152712768</v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652</v>
      </c>
      <c r="AP406" t="s">
        <v>1047</v>
      </c>
      <c r="AQ406">
        <v>-99.228593132431172</v>
      </c>
      <c r="AR406">
        <v>-101.15207152712769</v>
      </c>
      <c r="AS406">
        <v>3.5302104548540436</v>
      </c>
      <c r="AT406">
        <v>99.228593132431172</v>
      </c>
      <c r="AU406">
        <v>101.15207152712769</v>
      </c>
      <c r="AV406" t="s">
        <v>1526</v>
      </c>
    </row>
    <row r="407" spans="1:48" x14ac:dyDescent="0.25">
      <c r="A407">
        <v>4.1000000000000185E-9</v>
      </c>
      <c r="B407" t="s">
        <v>565</v>
      </c>
      <c r="C407">
        <v>6</v>
      </c>
      <c r="D407" s="2">
        <v>6</v>
      </c>
      <c r="E407">
        <v>14</v>
      </c>
      <c r="F407">
        <v>26</v>
      </c>
      <c r="G407">
        <v>165</v>
      </c>
      <c r="H407">
        <v>164.75</v>
      </c>
      <c r="I407">
        <v>19814.823038250001</v>
      </c>
      <c r="J407">
        <v>18.399597945052488</v>
      </c>
      <c r="K407">
        <v>17.026663910706905</v>
      </c>
      <c r="L407">
        <v>12.920061297645926</v>
      </c>
      <c r="M407">
        <v>12.268117747413953</v>
      </c>
      <c r="N407">
        <v>8.9540000000000006</v>
      </c>
      <c r="O407">
        <v>1.8367346938775526</v>
      </c>
      <c r="P407">
        <v>2.3229135053110772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/>
      </c>
      <c r="V407" s="37" t="str">
        <f t="shared" si="151"/>
        <v/>
      </c>
      <c r="W407" s="37">
        <f t="shared" si="152"/>
        <v>0.21459813705728603</v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>
        <f t="shared" si="157"/>
        <v>2.3229135094110771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565</v>
      </c>
      <c r="AP407" t="s">
        <v>1024</v>
      </c>
      <c r="AQ407">
        <v>-16.373735691333714</v>
      </c>
      <c r="AR407">
        <v>-21.459813705728603</v>
      </c>
      <c r="AS407">
        <v>0.15174506828528056</v>
      </c>
      <c r="AT407">
        <v>16.373735691333714</v>
      </c>
      <c r="AU407">
        <v>21.459813705728603</v>
      </c>
      <c r="AV407" t="s">
        <v>1527</v>
      </c>
    </row>
    <row r="408" spans="1:48" x14ac:dyDescent="0.25">
      <c r="A408">
        <v>4.1100000000000183E-9</v>
      </c>
      <c r="B408" t="s">
        <v>993</v>
      </c>
      <c r="C408">
        <v>3</v>
      </c>
      <c r="D408" s="2">
        <v>0</v>
      </c>
      <c r="E408">
        <v>3</v>
      </c>
      <c r="F408">
        <v>6</v>
      </c>
      <c r="G408">
        <v>39.833335876464844</v>
      </c>
      <c r="H408">
        <v>38.68</v>
      </c>
      <c r="I408">
        <v>12660.67540256</v>
      </c>
      <c r="J408" t="s">
        <v>1019</v>
      </c>
      <c r="K408" t="s">
        <v>1019</v>
      </c>
      <c r="L408">
        <v>30.368094430992738</v>
      </c>
      <c r="M408">
        <v>28.613001987073755</v>
      </c>
      <c r="N408">
        <v>0.72299999999999998</v>
      </c>
      <c r="O408">
        <v>21.281541623151316</v>
      </c>
      <c r="P408">
        <v>1.6416752843846949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 xml:space="preserve"> </v>
      </c>
      <c r="V408" s="37" t="str">
        <f t="shared" si="151"/>
        <v xml:space="preserve"> </v>
      </c>
      <c r="W408" s="37">
        <f t="shared" si="152"/>
        <v>1.8548650097027082</v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993</v>
      </c>
      <c r="AP408" t="s">
        <v>1024</v>
      </c>
      <c r="AQ408" t="e">
        <v>#VALUE!</v>
      </c>
      <c r="AR408">
        <v>-185.48650097027081</v>
      </c>
      <c r="AS408">
        <v>2.981737012577157</v>
      </c>
      <c r="AT408" t="e">
        <v>#VALUE!</v>
      </c>
      <c r="AU408">
        <v>185.48650097027081</v>
      </c>
      <c r="AV408" t="s">
        <v>1528</v>
      </c>
    </row>
    <row r="409" spans="1:48" x14ac:dyDescent="0.25">
      <c r="A409">
        <v>4.120000000000018E-9</v>
      </c>
      <c r="B409" t="s">
        <v>503</v>
      </c>
      <c r="C409">
        <v>8</v>
      </c>
      <c r="D409" s="2">
        <v>1</v>
      </c>
      <c r="E409">
        <v>5</v>
      </c>
      <c r="F409">
        <v>14</v>
      </c>
      <c r="G409">
        <v>314.5</v>
      </c>
      <c r="H409">
        <v>282.04000000000002</v>
      </c>
      <c r="I409">
        <v>29171.63806216</v>
      </c>
      <c r="J409">
        <v>23.140794223826717</v>
      </c>
      <c r="K409">
        <v>21.909422822962789</v>
      </c>
      <c r="L409">
        <v>18.099014356698717</v>
      </c>
      <c r="M409">
        <v>16.697209716378254</v>
      </c>
      <c r="N409">
        <v>11.718</v>
      </c>
      <c r="O409">
        <v>15.962962962962965</v>
      </c>
      <c r="P409">
        <v>0.64458941994043395</v>
      </c>
      <c r="Q409" s="36" t="str">
        <f t="shared" si="146"/>
        <v xml:space="preserve"> 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>
        <f t="shared" si="152"/>
        <v>0.70146476969305938</v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503</v>
      </c>
      <c r="AP409" t="s">
        <v>1024</v>
      </c>
      <c r="AQ409">
        <v>-46.360843249581649</v>
      </c>
      <c r="AR409">
        <v>-70.146476969305937</v>
      </c>
      <c r="AS409">
        <v>11.509005814778028</v>
      </c>
      <c r="AT409">
        <v>46.360843249581649</v>
      </c>
      <c r="AU409">
        <v>70.146476969305937</v>
      </c>
      <c r="AV409" t="s">
        <v>1529</v>
      </c>
    </row>
    <row r="410" spans="1:48" x14ac:dyDescent="0.25">
      <c r="A410">
        <v>4.1300000000000178E-9</v>
      </c>
      <c r="B410" t="s">
        <v>504</v>
      </c>
      <c r="C410">
        <v>16</v>
      </c>
      <c r="D410" s="2">
        <v>1</v>
      </c>
      <c r="E410">
        <v>11</v>
      </c>
      <c r="F410">
        <v>28</v>
      </c>
      <c r="G410">
        <v>95</v>
      </c>
      <c r="H410">
        <v>93.01</v>
      </c>
      <c r="I410">
        <v>34468.466148200001</v>
      </c>
      <c r="J410">
        <v>22.03506278133144</v>
      </c>
      <c r="K410">
        <v>20.600221483942416</v>
      </c>
      <c r="L410">
        <v>14.034185002916407</v>
      </c>
      <c r="M410">
        <v>13.212212367682136</v>
      </c>
      <c r="N410">
        <v>4.2210000000000001</v>
      </c>
      <c r="O410">
        <v>15.557002150445193</v>
      </c>
      <c r="P410">
        <v>0.95043543704977962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>
        <f t="shared" si="152"/>
        <v>0.31933545568900557</v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504</v>
      </c>
      <c r="AP410" t="s">
        <v>1028</v>
      </c>
      <c r="AQ410">
        <v>-39.3673155095289</v>
      </c>
      <c r="AR410">
        <v>-31.933545568900556</v>
      </c>
      <c r="AS410">
        <v>2.1395548865713376</v>
      </c>
      <c r="AT410">
        <v>39.3673155095289</v>
      </c>
      <c r="AU410">
        <v>31.933545568900556</v>
      </c>
      <c r="AV410" t="s">
        <v>1530</v>
      </c>
    </row>
    <row r="411" spans="1:48" x14ac:dyDescent="0.25">
      <c r="A411">
        <v>4.1400000000000176E-9</v>
      </c>
      <c r="B411" t="s">
        <v>596</v>
      </c>
      <c r="C411">
        <v>4</v>
      </c>
      <c r="D411" s="2">
        <v>1</v>
      </c>
      <c r="E411">
        <v>7</v>
      </c>
      <c r="F411">
        <v>12</v>
      </c>
      <c r="G411">
        <v>76</v>
      </c>
      <c r="H411">
        <v>76.260000000000005</v>
      </c>
      <c r="I411">
        <v>24751.750905600002</v>
      </c>
      <c r="J411">
        <v>23.356814701378255</v>
      </c>
      <c r="K411">
        <v>21.089601769911503</v>
      </c>
      <c r="L411">
        <v>11.017588219721551</v>
      </c>
      <c r="M411">
        <v>10.500175271112035</v>
      </c>
      <c r="N411">
        <v>3.069</v>
      </c>
      <c r="O411">
        <v>27.868852459016402</v>
      </c>
      <c r="P411">
        <v>1.9630212431156571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/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 t="str">
        <f t="shared" si="153"/>
        <v/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596</v>
      </c>
      <c r="AP411" t="s">
        <v>1024</v>
      </c>
      <c r="AQ411">
        <v>-47.727129080042332</v>
      </c>
      <c r="AR411">
        <v>-3.5749120553810965</v>
      </c>
      <c r="AS411">
        <v>-0.34093889325991222</v>
      </c>
      <c r="AT411">
        <v>47.727129080042332</v>
      </c>
      <c r="AU411">
        <v>3.5749120553810965</v>
      </c>
      <c r="AV411" t="s">
        <v>1531</v>
      </c>
    </row>
    <row r="412" spans="1:48" x14ac:dyDescent="0.25">
      <c r="A412">
        <v>4.1500000000000173E-9</v>
      </c>
      <c r="B412" t="s">
        <v>423</v>
      </c>
      <c r="C412">
        <v>15</v>
      </c>
      <c r="D412" s="2">
        <v>0</v>
      </c>
      <c r="E412">
        <v>6</v>
      </c>
      <c r="F412">
        <v>21</v>
      </c>
      <c r="G412">
        <v>205</v>
      </c>
      <c r="H412">
        <v>165.41</v>
      </c>
      <c r="I412">
        <v>47071.881569999998</v>
      </c>
      <c r="J412">
        <v>14.027306648575305</v>
      </c>
      <c r="K412">
        <v>12.192083732586422</v>
      </c>
      <c r="L412">
        <v>9.6652820167510036</v>
      </c>
      <c r="M412">
        <v>9.1033476626436673</v>
      </c>
      <c r="N412">
        <v>10.107000000000001</v>
      </c>
      <c r="O412">
        <v>45.670103092783513</v>
      </c>
      <c r="P412">
        <v>2.2429115531104529</v>
      </c>
      <c r="Q412" s="36">
        <f t="shared" si="146"/>
        <v>71.428571432721427</v>
      </c>
      <c r="R412" t="str">
        <f t="shared" si="147"/>
        <v xml:space="preserve"> </v>
      </c>
      <c r="S412" s="37">
        <f t="shared" si="148"/>
        <v>0.23934466287680001</v>
      </c>
      <c r="T412" s="37" t="str">
        <f t="shared" si="149"/>
        <v/>
      </c>
      <c r="U412" s="37" t="str">
        <f t="shared" si="150"/>
        <v/>
      </c>
      <c r="V412" s="37" t="str">
        <f t="shared" si="151"/>
        <v/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>
        <f t="shared" si="157"/>
        <v>2.2429115572604528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423</v>
      </c>
      <c r="AP412" t="s">
        <v>1024</v>
      </c>
      <c r="AQ412">
        <v>11.280122464766507</v>
      </c>
      <c r="AR412">
        <v>9.1379424506444309</v>
      </c>
      <c r="AS412">
        <v>23.934465872680001</v>
      </c>
      <c r="AT412">
        <v>-11.280122464766507</v>
      </c>
      <c r="AU412">
        <v>-9.1379424506444309</v>
      </c>
      <c r="AV412" t="s">
        <v>1532</v>
      </c>
    </row>
    <row r="413" spans="1:48" x14ac:dyDescent="0.25">
      <c r="A413">
        <v>4.1600000000000171E-9</v>
      </c>
      <c r="B413" t="s">
        <v>600</v>
      </c>
      <c r="C413">
        <v>13</v>
      </c>
      <c r="D413" s="2">
        <v>1</v>
      </c>
      <c r="E413">
        <v>4</v>
      </c>
      <c r="F413">
        <v>18</v>
      </c>
      <c r="G413">
        <v>185</v>
      </c>
      <c r="H413">
        <v>173.05</v>
      </c>
      <c r="I413">
        <v>19610.276922500001</v>
      </c>
      <c r="J413" t="s">
        <v>1019</v>
      </c>
      <c r="K413" t="s">
        <v>1019</v>
      </c>
      <c r="L413">
        <v>20.834383200789201</v>
      </c>
      <c r="M413">
        <v>19.255331800810737</v>
      </c>
      <c r="N413">
        <v>0.35499999999999998</v>
      </c>
      <c r="O413">
        <v>174.29033077719936</v>
      </c>
      <c r="P413">
        <v>0</v>
      </c>
      <c r="Q413" s="36">
        <f t="shared" si="146"/>
        <v>72.222222226382229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 xml:space="preserve"> </v>
      </c>
      <c r="V413" s="37" t="str">
        <f t="shared" si="151"/>
        <v xml:space="preserve"> </v>
      </c>
      <c r="W413" s="37">
        <f t="shared" si="152"/>
        <v>0.95861323251050679</v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600</v>
      </c>
      <c r="AP413" t="s">
        <v>1034</v>
      </c>
      <c r="AQ413" t="e">
        <v>#VALUE!</v>
      </c>
      <c r="AR413">
        <v>-95.861323251050678</v>
      </c>
      <c r="AS413">
        <v>6.9055186362322996</v>
      </c>
      <c r="AT413" t="e">
        <v>#VALUE!</v>
      </c>
      <c r="AU413">
        <v>95.861323251050678</v>
      </c>
      <c r="AV413" t="s">
        <v>1533</v>
      </c>
    </row>
    <row r="414" spans="1:48" x14ac:dyDescent="0.25">
      <c r="A414">
        <v>4.1700000000000168E-9</v>
      </c>
      <c r="B414" t="s">
        <v>506</v>
      </c>
      <c r="C414">
        <v>19</v>
      </c>
      <c r="D414" s="2">
        <v>1</v>
      </c>
      <c r="E414">
        <v>15</v>
      </c>
      <c r="F414">
        <v>35</v>
      </c>
      <c r="G414">
        <v>70</v>
      </c>
      <c r="H414">
        <v>64.7</v>
      </c>
      <c r="I414">
        <v>80266.819999999992</v>
      </c>
      <c r="J414">
        <v>24.396681749622925</v>
      </c>
      <c r="K414">
        <v>21.423841059602651</v>
      </c>
      <c r="L414">
        <v>14.120791886045495</v>
      </c>
      <c r="M414">
        <v>12.858914679813495</v>
      </c>
      <c r="N414">
        <v>2.6520000000000001</v>
      </c>
      <c r="O414">
        <v>12.068965517241391</v>
      </c>
      <c r="P414">
        <v>2.2967542503863987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 t="str">
        <f t="shared" si="151"/>
        <v/>
      </c>
      <c r="W414" s="37">
        <f t="shared" si="152"/>
        <v>0.32747725598557942</v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>
        <f t="shared" si="157"/>
        <v>2.2967542545563986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506</v>
      </c>
      <c r="AP414" t="s">
        <v>1028</v>
      </c>
      <c r="AQ414">
        <v>-54.304077847506683</v>
      </c>
      <c r="AR414">
        <v>-32.747725598557942</v>
      </c>
      <c r="AS414">
        <v>8.1916537867078745</v>
      </c>
      <c r="AT414">
        <v>54.304077847506683</v>
      </c>
      <c r="AU414">
        <v>32.747725598557942</v>
      </c>
      <c r="AV414" t="s">
        <v>1534</v>
      </c>
    </row>
    <row r="415" spans="1:48" x14ac:dyDescent="0.25">
      <c r="A415">
        <v>4.1800000000000166E-9</v>
      </c>
      <c r="B415" t="s">
        <v>425</v>
      </c>
      <c r="C415">
        <v>1</v>
      </c>
      <c r="D415" s="2">
        <v>0</v>
      </c>
      <c r="E415">
        <v>0</v>
      </c>
      <c r="F415">
        <v>1</v>
      </c>
      <c r="G415">
        <v>56</v>
      </c>
      <c r="H415">
        <v>47.78</v>
      </c>
      <c r="I415">
        <v>6814.3474305400005</v>
      </c>
      <c r="J415">
        <v>19.028275587415372</v>
      </c>
      <c r="K415">
        <v>16.55005195704884</v>
      </c>
      <c r="L415">
        <v>12.119527658613682</v>
      </c>
      <c r="M415">
        <v>10.975471653361055</v>
      </c>
      <c r="N415">
        <v>2.7210000000000001</v>
      </c>
      <c r="O415">
        <v>-36.336633663366335</v>
      </c>
      <c r="P415">
        <v>0.77019673503557962</v>
      </c>
      <c r="Q415" s="36">
        <f t="shared" si="146"/>
        <v>100.00000000418</v>
      </c>
      <c r="R415" t="str">
        <f t="shared" si="147"/>
        <v xml:space="preserve"> </v>
      </c>
      <c r="S415" s="37">
        <f t="shared" si="148"/>
        <v>0.17203851401675185</v>
      </c>
      <c r="T415" s="37" t="str">
        <f t="shared" si="149"/>
        <v/>
      </c>
      <c r="U415" s="37" t="str">
        <f t="shared" si="150"/>
        <v/>
      </c>
      <c r="V415" s="37" t="str">
        <f t="shared" si="151"/>
        <v/>
      </c>
      <c r="W415" s="37">
        <f t="shared" si="152"/>
        <v>0.13934101217062511</v>
      </c>
      <c r="X415" s="37" t="str">
        <f t="shared" si="153"/>
        <v/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425</v>
      </c>
      <c r="AP415" t="s">
        <v>1030</v>
      </c>
      <c r="AQ415">
        <v>-20.349994629484126</v>
      </c>
      <c r="AR415">
        <v>-13.934101217062512</v>
      </c>
      <c r="AS415">
        <v>17.203850983675185</v>
      </c>
      <c r="AT415">
        <v>20.349994629484126</v>
      </c>
      <c r="AU415">
        <v>13.934101217062512</v>
      </c>
      <c r="AV415" t="s">
        <v>1535</v>
      </c>
    </row>
    <row r="416" spans="1:48" x14ac:dyDescent="0.25">
      <c r="A416">
        <v>4.1900000000000163E-9</v>
      </c>
      <c r="B416" t="s">
        <v>428</v>
      </c>
      <c r="C416">
        <v>14</v>
      </c>
      <c r="D416" s="2">
        <v>0</v>
      </c>
      <c r="E416">
        <v>7</v>
      </c>
      <c r="F416">
        <v>21</v>
      </c>
      <c r="G416">
        <v>53</v>
      </c>
      <c r="H416">
        <v>47.98</v>
      </c>
      <c r="I416">
        <v>64794.725391979991</v>
      </c>
      <c r="J416">
        <v>16.811492641906096</v>
      </c>
      <c r="K416">
        <v>15.383135620391149</v>
      </c>
      <c r="L416">
        <v>9.2153902862098871</v>
      </c>
      <c r="M416">
        <v>8.9892935702199654</v>
      </c>
      <c r="N416">
        <v>2.8540000000000001</v>
      </c>
      <c r="O416">
        <v>21.594087533137138</v>
      </c>
      <c r="P416">
        <v>1.2546894539391413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>
        <f t="shared" si="153"/>
        <v>-0.13367316020971687</v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428</v>
      </c>
      <c r="AP416" t="s">
        <v>1026</v>
      </c>
      <c r="AQ416">
        <v>-6.3292908425777172</v>
      </c>
      <c r="AR416">
        <v>13.367316020971687</v>
      </c>
      <c r="AS416">
        <v>10.462692788661943</v>
      </c>
      <c r="AT416">
        <v>6.3292908425777172</v>
      </c>
      <c r="AU416">
        <v>-13.367316020971687</v>
      </c>
      <c r="AV416" t="s">
        <v>1536</v>
      </c>
    </row>
    <row r="417" spans="1:48" x14ac:dyDescent="0.25">
      <c r="A417">
        <v>4.2000000000000161E-9</v>
      </c>
      <c r="B417" t="s">
        <v>591</v>
      </c>
      <c r="C417">
        <v>12</v>
      </c>
      <c r="D417" s="2">
        <v>0</v>
      </c>
      <c r="E417">
        <v>6</v>
      </c>
      <c r="F417">
        <v>18</v>
      </c>
      <c r="G417">
        <v>40.5</v>
      </c>
      <c r="H417">
        <v>37.74</v>
      </c>
      <c r="I417">
        <v>5922.354179760001</v>
      </c>
      <c r="J417">
        <v>13.803950256035113</v>
      </c>
      <c r="K417">
        <v>12.11168164313222</v>
      </c>
      <c r="L417">
        <v>10.124989233900729</v>
      </c>
      <c r="M417">
        <v>9.6049846466347226</v>
      </c>
      <c r="N417">
        <v>2.4290000000000003</v>
      </c>
      <c r="O417">
        <v>15.172413793103463</v>
      </c>
      <c r="P417">
        <v>1.9024907260201376</v>
      </c>
      <c r="Q417" s="36" t="str">
        <f t="shared" si="146"/>
        <v xml:space="preserve"> </v>
      </c>
      <c r="R417" t="str">
        <f t="shared" si="147"/>
        <v xml:space="preserve"> </v>
      </c>
      <c r="S417" s="37" t="str">
        <f t="shared" si="148"/>
        <v/>
      </c>
      <c r="T417" s="37" t="str">
        <f t="shared" si="149"/>
        <v/>
      </c>
      <c r="U417" s="37" t="str">
        <f t="shared" si="150"/>
        <v/>
      </c>
      <c r="V417" s="37" t="str">
        <f t="shared" si="151"/>
        <v/>
      </c>
      <c r="W417" s="37" t="str">
        <f t="shared" si="152"/>
        <v/>
      </c>
      <c r="X417" s="37" t="str">
        <f t="shared" si="153"/>
        <v/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591</v>
      </c>
      <c r="AP417" t="s">
        <v>1022</v>
      </c>
      <c r="AQ417">
        <v>12.692806473844609</v>
      </c>
      <c r="AR417">
        <v>4.8162947689605833</v>
      </c>
      <c r="AS417">
        <v>7.3131955484896594</v>
      </c>
      <c r="AT417">
        <v>-12.692806473844609</v>
      </c>
      <c r="AU417">
        <v>-4.8162947689605833</v>
      </c>
      <c r="AV417" t="s">
        <v>1537</v>
      </c>
    </row>
    <row r="418" spans="1:48" x14ac:dyDescent="0.25">
      <c r="A418">
        <v>4.2100000000000159E-9</v>
      </c>
      <c r="B418" t="s">
        <v>429</v>
      </c>
      <c r="C418">
        <v>19</v>
      </c>
      <c r="D418" s="2">
        <v>0</v>
      </c>
      <c r="E418">
        <v>11</v>
      </c>
      <c r="F418">
        <v>30</v>
      </c>
      <c r="G418">
        <v>448</v>
      </c>
      <c r="H418">
        <v>398.53</v>
      </c>
      <c r="I418">
        <v>37312.89611401</v>
      </c>
      <c r="J418">
        <v>18.616807586303544</v>
      </c>
      <c r="K418">
        <v>16.227452257828087</v>
      </c>
      <c r="L418">
        <v>14.582294954683976</v>
      </c>
      <c r="M418">
        <v>12.957361856951318</v>
      </c>
      <c r="N418">
        <v>18.696000000000002</v>
      </c>
      <c r="O418">
        <v>15.759493670886068</v>
      </c>
      <c r="P418">
        <v>1.0508619175469851</v>
      </c>
      <c r="Q418" s="36" t="str">
        <f t="shared" si="146"/>
        <v xml:space="preserve"> </v>
      </c>
      <c r="R418" t="str">
        <f t="shared" si="147"/>
        <v xml:space="preserve"> </v>
      </c>
      <c r="S418" s="37" t="str">
        <f t="shared" si="148"/>
        <v/>
      </c>
      <c r="T418" s="37" t="str">
        <f t="shared" si="149"/>
        <v/>
      </c>
      <c r="U418" s="37" t="str">
        <f t="shared" si="150"/>
        <v/>
      </c>
      <c r="V418" s="37" t="str">
        <f t="shared" si="151"/>
        <v/>
      </c>
      <c r="W418" s="37">
        <f t="shared" si="152"/>
        <v>0.37086255846217475</v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 t="str">
        <f t="shared" si="157"/>
        <v xml:space="preserve"> 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429</v>
      </c>
      <c r="AP418" t="s">
        <v>1022</v>
      </c>
      <c r="AQ418">
        <v>-17.747542741685951</v>
      </c>
      <c r="AR418">
        <v>-37.086255846217476</v>
      </c>
      <c r="AS418">
        <v>12.413118209419615</v>
      </c>
      <c r="AT418">
        <v>17.747542741685951</v>
      </c>
      <c r="AU418">
        <v>37.086255846217476</v>
      </c>
      <c r="AV418" t="s">
        <v>1538</v>
      </c>
    </row>
    <row r="419" spans="1:48" x14ac:dyDescent="0.25">
      <c r="A419">
        <v>4.2200000000000156E-9</v>
      </c>
      <c r="B419" t="s">
        <v>994</v>
      </c>
      <c r="C419">
        <v>17</v>
      </c>
      <c r="D419" s="2">
        <v>1</v>
      </c>
      <c r="E419">
        <v>3</v>
      </c>
      <c r="F419">
        <v>21</v>
      </c>
      <c r="G419">
        <v>272.5</v>
      </c>
      <c r="H419">
        <v>230.99</v>
      </c>
      <c r="I419">
        <v>12300.41476546</v>
      </c>
      <c r="J419">
        <v>11.361467709409277</v>
      </c>
      <c r="K419">
        <v>10.057473766708757</v>
      </c>
      <c r="L419" t="s">
        <v>1019</v>
      </c>
      <c r="M419" t="s">
        <v>1019</v>
      </c>
      <c r="N419">
        <v>17.765000000000001</v>
      </c>
      <c r="O419">
        <v>65.483889115533387</v>
      </c>
      <c r="P419">
        <v>9.9571410017749683E-3</v>
      </c>
      <c r="Q419" s="36">
        <f t="shared" si="146"/>
        <v>80.952380956600948</v>
      </c>
      <c r="R419" t="str">
        <f t="shared" si="147"/>
        <v xml:space="preserve"> </v>
      </c>
      <c r="S419" s="37">
        <f t="shared" si="148"/>
        <v>0.17970475334333855</v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 t="str">
        <f t="shared" si="152"/>
        <v xml:space="preserve"> </v>
      </c>
      <c r="X419" s="37" t="str">
        <f t="shared" si="153"/>
        <v xml:space="preserve"> </v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 t="str">
        <f t="shared" si="157"/>
        <v xml:space="preserve"> 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>
        <f t="shared" si="159"/>
        <v>65.483889119753385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994</v>
      </c>
      <c r="AP419" t="s">
        <v>1026</v>
      </c>
      <c r="AQ419">
        <v>28.141014590161685</v>
      </c>
      <c r="AR419" t="e">
        <v>#VALUE!</v>
      </c>
      <c r="AS419">
        <v>17.970474912333856</v>
      </c>
      <c r="AT419">
        <v>-28.141014590161685</v>
      </c>
      <c r="AU419" t="e">
        <v>#VALUE!</v>
      </c>
      <c r="AV419" t="s">
        <v>1539</v>
      </c>
    </row>
    <row r="420" spans="1:48" x14ac:dyDescent="0.25">
      <c r="A420">
        <v>4.2300000000000154E-9</v>
      </c>
      <c r="B420" t="s">
        <v>430</v>
      </c>
      <c r="C420">
        <v>3</v>
      </c>
      <c r="D420" s="2">
        <v>5</v>
      </c>
      <c r="E420">
        <v>9</v>
      </c>
      <c r="F420">
        <v>17</v>
      </c>
      <c r="G420">
        <v>103</v>
      </c>
      <c r="H420">
        <v>104.79</v>
      </c>
      <c r="I420">
        <v>11920.71475707</v>
      </c>
      <c r="J420">
        <v>13.113502690526843</v>
      </c>
      <c r="K420">
        <v>12.724954462659383</v>
      </c>
      <c r="L420">
        <v>10.90838035687052</v>
      </c>
      <c r="M420">
        <v>10.86295925986863</v>
      </c>
      <c r="N420">
        <v>7.9910000000000005</v>
      </c>
      <c r="O420">
        <v>-19.160000000000004</v>
      </c>
      <c r="P420">
        <v>3.2006870884626397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3.2006870926926396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430</v>
      </c>
      <c r="AP420" t="s">
        <v>1020</v>
      </c>
      <c r="AQ420">
        <v>17.059747682948036</v>
      </c>
      <c r="AR420">
        <v>-2.5482631586375648</v>
      </c>
      <c r="AS420">
        <v>-1.7081782612844765</v>
      </c>
      <c r="AT420">
        <v>-17.059747682948036</v>
      </c>
      <c r="AU420">
        <v>2.5482631586375648</v>
      </c>
      <c r="AV420" t="s">
        <v>1540</v>
      </c>
    </row>
    <row r="421" spans="1:48" x14ac:dyDescent="0.25">
      <c r="A421">
        <v>4.2400000000000151E-9</v>
      </c>
      <c r="B421" t="s">
        <v>427</v>
      </c>
      <c r="C421">
        <v>21</v>
      </c>
      <c r="D421" s="2">
        <v>0</v>
      </c>
      <c r="E421">
        <v>13</v>
      </c>
      <c r="F421">
        <v>34</v>
      </c>
      <c r="G421">
        <v>54</v>
      </c>
      <c r="H421">
        <v>44.73</v>
      </c>
      <c r="I421">
        <v>61861.59</v>
      </c>
      <c r="J421">
        <v>26.25</v>
      </c>
      <c r="K421">
        <v>18.43775762572135</v>
      </c>
      <c r="L421">
        <v>10.699010788921074</v>
      </c>
      <c r="M421">
        <v>9.0709756772754861</v>
      </c>
      <c r="N421">
        <v>1.704</v>
      </c>
      <c r="O421">
        <v>-16.842105263157894</v>
      </c>
      <c r="P421">
        <v>4.5293986139056566</v>
      </c>
      <c r="Q421" s="36" t="str">
        <f t="shared" si="146"/>
        <v xml:space="preserve"> </v>
      </c>
      <c r="R421" t="str">
        <f t="shared" si="147"/>
        <v xml:space="preserve"> </v>
      </c>
      <c r="S421" s="37">
        <f t="shared" si="148"/>
        <v>0.20724346500458765</v>
      </c>
      <c r="T421" s="37" t="str">
        <f t="shared" si="149"/>
        <v/>
      </c>
      <c r="U421" s="37">
        <f t="shared" si="150"/>
        <v>0.66025940948287132</v>
      </c>
      <c r="V421" s="37" t="str">
        <f t="shared" si="151"/>
        <v/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4.5293986181456569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427</v>
      </c>
      <c r="AP421" t="s">
        <v>1079</v>
      </c>
      <c r="AQ421">
        <v>-66.025940948287129</v>
      </c>
      <c r="AR421">
        <v>-0.5800071161200071</v>
      </c>
      <c r="AS421">
        <v>20.724346076458765</v>
      </c>
      <c r="AT421">
        <v>66.025940948287129</v>
      </c>
      <c r="AU421">
        <v>0.5800071161200071</v>
      </c>
      <c r="AV421" t="s">
        <v>1541</v>
      </c>
    </row>
    <row r="422" spans="1:48" x14ac:dyDescent="0.25">
      <c r="A422">
        <v>4.2500000000000149E-9</v>
      </c>
      <c r="B422" t="s">
        <v>319</v>
      </c>
      <c r="C422">
        <v>11</v>
      </c>
      <c r="D422" s="2">
        <v>1</v>
      </c>
      <c r="E422">
        <v>9</v>
      </c>
      <c r="F422">
        <v>21</v>
      </c>
      <c r="G422">
        <v>100.5</v>
      </c>
      <c r="H422">
        <v>89.24</v>
      </c>
      <c r="I422">
        <v>7700.8450582799996</v>
      </c>
      <c r="J422" t="s">
        <v>1019</v>
      </c>
      <c r="K422" t="s">
        <v>1019</v>
      </c>
      <c r="L422">
        <v>13.93779105976896</v>
      </c>
      <c r="M422">
        <v>13.994020171457388</v>
      </c>
      <c r="N422">
        <v>3.3479999999999999</v>
      </c>
      <c r="O422">
        <v>154.5664152643098</v>
      </c>
      <c r="P422">
        <v>3.8435679067682655</v>
      </c>
      <c r="Q422" s="36" t="str">
        <f t="shared" si="146"/>
        <v xml:space="preserve"> 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 xml:space="preserve"> </v>
      </c>
      <c r="V422" s="37" t="str">
        <f t="shared" si="151"/>
        <v xml:space="preserve"> </v>
      </c>
      <c r="W422" s="37">
        <f t="shared" si="152"/>
        <v>0.31027358662559568</v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>
        <f t="shared" si="157"/>
        <v>3.8435679110182654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319</v>
      </c>
      <c r="AP422" t="s">
        <v>1034</v>
      </c>
      <c r="AQ422" t="e">
        <v>#VALUE!</v>
      </c>
      <c r="AR422">
        <v>-31.027358662559568</v>
      </c>
      <c r="AS422">
        <v>12.617660242043938</v>
      </c>
      <c r="AT422" t="e">
        <v>#VALUE!</v>
      </c>
      <c r="AU422">
        <v>31.027358662559568</v>
      </c>
      <c r="AV422" t="s">
        <v>1542</v>
      </c>
    </row>
    <row r="423" spans="1:48" x14ac:dyDescent="0.25">
      <c r="A423">
        <v>4.2600000000000147E-9</v>
      </c>
      <c r="B423" t="s">
        <v>431</v>
      </c>
      <c r="C423">
        <v>6</v>
      </c>
      <c r="D423" s="2">
        <v>1</v>
      </c>
      <c r="E423">
        <v>3</v>
      </c>
      <c r="F423">
        <v>10</v>
      </c>
      <c r="G423">
        <v>177.5</v>
      </c>
      <c r="H423">
        <v>167.76</v>
      </c>
      <c r="I423">
        <v>9341.1722253600001</v>
      </c>
      <c r="J423">
        <v>13.275302682598717</v>
      </c>
      <c r="K423">
        <v>12.5334329473291</v>
      </c>
      <c r="L423">
        <v>9.3224972972972964</v>
      </c>
      <c r="M423">
        <v>8.8557740693196401</v>
      </c>
      <c r="N423">
        <v>11.81</v>
      </c>
      <c r="O423">
        <v>12.304832713754646</v>
      </c>
      <c r="P423">
        <v>2.2728898426323321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>
        <f t="shared" si="153"/>
        <v>-0.12360416958068299</v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2.272889846892332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431</v>
      </c>
      <c r="AP423" t="s">
        <v>1024</v>
      </c>
      <c r="AQ423">
        <v>16.036395457075336</v>
      </c>
      <c r="AR423">
        <v>12.360416958068299</v>
      </c>
      <c r="AS423">
        <v>5.8059132093466914</v>
      </c>
      <c r="AT423">
        <v>-16.036395457075336</v>
      </c>
      <c r="AU423">
        <v>-12.360416958068299</v>
      </c>
      <c r="AV423" t="s">
        <v>1543</v>
      </c>
    </row>
    <row r="424" spans="1:48" x14ac:dyDescent="0.25">
      <c r="A424">
        <v>4.2700000000000144E-9</v>
      </c>
      <c r="B424" t="s">
        <v>576</v>
      </c>
      <c r="C424">
        <v>8</v>
      </c>
      <c r="D424" s="2">
        <v>0</v>
      </c>
      <c r="E424">
        <v>1</v>
      </c>
      <c r="F424">
        <v>9</v>
      </c>
      <c r="G424">
        <v>115</v>
      </c>
      <c r="H424">
        <v>91.49</v>
      </c>
      <c r="I424">
        <v>13679.128447880001</v>
      </c>
      <c r="J424">
        <v>21.58801321378008</v>
      </c>
      <c r="K424">
        <v>18.949875724937861</v>
      </c>
      <c r="L424">
        <v>15.438137931034483</v>
      </c>
      <c r="M424">
        <v>13.408827484583199</v>
      </c>
      <c r="N424">
        <v>4.2380000000000004</v>
      </c>
      <c r="O424">
        <v>-12.181818181818192</v>
      </c>
      <c r="P424" t="s">
        <v>145</v>
      </c>
      <c r="Q424" s="36">
        <f t="shared" si="146"/>
        <v>88.888888893158892</v>
      </c>
      <c r="R424" t="str">
        <f t="shared" si="147"/>
        <v xml:space="preserve"> </v>
      </c>
      <c r="S424" s="37">
        <f t="shared" si="148"/>
        <v>0.25696797891203749</v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>
        <f t="shared" si="152"/>
        <v>0.45131924212189456</v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 t="str">
        <f t="shared" si="157"/>
        <v xml:space="preserve"> 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576</v>
      </c>
      <c r="AP424" t="s">
        <v>1097</v>
      </c>
      <c r="AQ424">
        <v>-36.539817410357877</v>
      </c>
      <c r="AR424">
        <v>-45.131924212189453</v>
      </c>
      <c r="AS424">
        <v>25.696797464203748</v>
      </c>
      <c r="AT424">
        <v>36.539817410357877</v>
      </c>
      <c r="AU424">
        <v>45.131924212189453</v>
      </c>
      <c r="AV424" t="s">
        <v>1544</v>
      </c>
    </row>
    <row r="425" spans="1:48" x14ac:dyDescent="0.25">
      <c r="A425">
        <v>4.2800000000000142E-9</v>
      </c>
      <c r="B425" t="s">
        <v>433</v>
      </c>
      <c r="C425">
        <v>3</v>
      </c>
      <c r="D425" s="2">
        <v>7</v>
      </c>
      <c r="E425">
        <v>12</v>
      </c>
      <c r="F425">
        <v>22</v>
      </c>
      <c r="G425">
        <v>46</v>
      </c>
      <c r="H425">
        <v>47.22</v>
      </c>
      <c r="I425">
        <v>47887.505839259997</v>
      </c>
      <c r="J425">
        <v>15.646123260437374</v>
      </c>
      <c r="K425">
        <v>15.139467778134016</v>
      </c>
      <c r="L425">
        <v>11.093331639060629</v>
      </c>
      <c r="M425">
        <v>10.828380809258926</v>
      </c>
      <c r="N425">
        <v>3.0340000000000003</v>
      </c>
      <c r="O425">
        <v>-54.117647058823536</v>
      </c>
      <c r="P425">
        <v>5.2265988987717069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>
        <f t="shared" si="157"/>
        <v>5.2265989030517073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>
        <f t="shared" si="160"/>
        <v>-54.117647054543539</v>
      </c>
      <c r="AM425" t="str">
        <f t="shared" si="144"/>
        <v xml:space="preserve"> </v>
      </c>
      <c r="AN425" t="str">
        <f t="shared" si="145"/>
        <v xml:space="preserve"> </v>
      </c>
      <c r="AO425" t="s">
        <v>433</v>
      </c>
      <c r="AP425" t="s">
        <v>1030</v>
      </c>
      <c r="AQ425">
        <v>1.0414347997334317</v>
      </c>
      <c r="AR425">
        <v>-4.2869660766755135</v>
      </c>
      <c r="AS425">
        <v>-2.5836509953409581</v>
      </c>
      <c r="AT425">
        <v>-1.0414347997334317</v>
      </c>
      <c r="AU425">
        <v>4.2869660766755135</v>
      </c>
      <c r="AV425" t="s">
        <v>1545</v>
      </c>
    </row>
    <row r="426" spans="1:48" x14ac:dyDescent="0.25">
      <c r="A426">
        <v>4.2900000000000139E-9</v>
      </c>
      <c r="B426" t="s">
        <v>535</v>
      </c>
      <c r="C426">
        <v>15</v>
      </c>
      <c r="D426" s="2">
        <v>0</v>
      </c>
      <c r="E426">
        <v>7</v>
      </c>
      <c r="F426">
        <v>22</v>
      </c>
      <c r="G426">
        <v>191</v>
      </c>
      <c r="H426">
        <v>173.96</v>
      </c>
      <c r="I426">
        <v>53806.596033400005</v>
      </c>
      <c r="J426">
        <v>24.388055516612926</v>
      </c>
      <c r="K426">
        <v>24.262203626220366</v>
      </c>
      <c r="L426">
        <v>17.805008266360506</v>
      </c>
      <c r="M426">
        <v>17.292776761819805</v>
      </c>
      <c r="N426">
        <v>7.1930000000000005</v>
      </c>
      <c r="O426">
        <v>2.1962972576421982</v>
      </c>
      <c r="P426">
        <v>4.7522418946884333</v>
      </c>
      <c r="Q426" s="36" t="str">
        <f t="shared" si="146"/>
        <v xml:space="preserve"> </v>
      </c>
      <c r="R426" t="str">
        <f t="shared" si="147"/>
        <v xml:space="preserve"> </v>
      </c>
      <c r="S426" s="37" t="str">
        <f t="shared" si="148"/>
        <v/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>
        <f t="shared" si="152"/>
        <v>0.67382564001854695</v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4.7522418989784336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535</v>
      </c>
      <c r="AP426" t="s">
        <v>1034</v>
      </c>
      <c r="AQ426">
        <v>-54.249518668370513</v>
      </c>
      <c r="AR426">
        <v>-67.382564001854689</v>
      </c>
      <c r="AS426">
        <v>9.7953552540813948</v>
      </c>
      <c r="AT426">
        <v>54.249518668370513</v>
      </c>
      <c r="AU426">
        <v>67.382564001854689</v>
      </c>
      <c r="AV426" t="s">
        <v>1546</v>
      </c>
    </row>
    <row r="427" spans="1:48" x14ac:dyDescent="0.25">
      <c r="A427">
        <v>4.3000000000000137E-9</v>
      </c>
      <c r="B427" t="s">
        <v>388</v>
      </c>
      <c r="C427">
        <v>11</v>
      </c>
      <c r="D427" s="2">
        <v>0</v>
      </c>
      <c r="E427">
        <v>6</v>
      </c>
      <c r="F427">
        <v>17</v>
      </c>
      <c r="G427">
        <v>206</v>
      </c>
      <c r="H427">
        <v>188.64</v>
      </c>
      <c r="I427">
        <v>47329.775999999998</v>
      </c>
      <c r="J427">
        <v>20.479861035718162</v>
      </c>
      <c r="K427">
        <v>18.495930973624866</v>
      </c>
      <c r="L427">
        <v>15.128176357520422</v>
      </c>
      <c r="M427">
        <v>13.969155182803977</v>
      </c>
      <c r="N427">
        <v>8.5009999999999994</v>
      </c>
      <c r="O427">
        <v>18.864864864864849</v>
      </c>
      <c r="P427">
        <v>1.0846055979643767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/>
      </c>
      <c r="T427" s="37" t="str">
        <f t="shared" si="149"/>
        <v/>
      </c>
      <c r="U427" s="37" t="str">
        <f t="shared" si="150"/>
        <v/>
      </c>
      <c r="V427" s="37" t="str">
        <f t="shared" si="151"/>
        <v/>
      </c>
      <c r="W427" s="37">
        <f t="shared" si="152"/>
        <v>0.42218015825252331</v>
      </c>
      <c r="X427" s="37" t="str">
        <f t="shared" si="153"/>
        <v/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 t="str">
        <f t="shared" si="157"/>
        <v xml:space="preserve"> 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388</v>
      </c>
      <c r="AP427" t="s">
        <v>1026</v>
      </c>
      <c r="AQ427">
        <v>-29.530979007438862</v>
      </c>
      <c r="AR427">
        <v>-42.21801582525233</v>
      </c>
      <c r="AS427">
        <v>9.2027141645462329</v>
      </c>
      <c r="AT427">
        <v>29.530979007438862</v>
      </c>
      <c r="AU427">
        <v>42.21801582525233</v>
      </c>
      <c r="AV427" t="s">
        <v>1547</v>
      </c>
    </row>
    <row r="428" spans="1:48" x14ac:dyDescent="0.25">
      <c r="A428">
        <v>4.3100000000000134E-9</v>
      </c>
      <c r="B428" t="s">
        <v>558</v>
      </c>
      <c r="C428">
        <v>6</v>
      </c>
      <c r="D428" s="2">
        <v>1</v>
      </c>
      <c r="E428">
        <v>6</v>
      </c>
      <c r="F428">
        <v>13</v>
      </c>
      <c r="G428">
        <v>64</v>
      </c>
      <c r="H428">
        <v>41.77</v>
      </c>
      <c r="I428">
        <v>3784.14709335</v>
      </c>
      <c r="J428">
        <v>9.7822014051522252</v>
      </c>
      <c r="K428">
        <v>8.7568134171907754</v>
      </c>
      <c r="L428">
        <v>8.5276929057337227</v>
      </c>
      <c r="M428">
        <v>7.8994712678169545</v>
      </c>
      <c r="N428">
        <v>4.3680000000000003</v>
      </c>
      <c r="O428">
        <v>-4.4999999999999929</v>
      </c>
      <c r="P428" t="s">
        <v>145</v>
      </c>
      <c r="Q428" s="36" t="str">
        <f t="shared" si="146"/>
        <v xml:space="preserve"> </v>
      </c>
      <c r="R428" t="str">
        <f t="shared" si="147"/>
        <v xml:space="preserve"> </v>
      </c>
      <c r="S428" s="37">
        <f t="shared" si="148"/>
        <v>0.53220014795376336</v>
      </c>
      <c r="T428" s="37" t="str">
        <f t="shared" si="149"/>
        <v/>
      </c>
      <c r="U428" s="37" t="str">
        <f t="shared" si="150"/>
        <v/>
      </c>
      <c r="V428" s="37" t="str">
        <f t="shared" si="151"/>
        <v/>
      </c>
      <c r="W428" s="37" t="str">
        <f t="shared" si="152"/>
        <v/>
      </c>
      <c r="X428" s="37">
        <f t="shared" si="153"/>
        <v>-0.19832269537389724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 t="str">
        <f t="shared" si="157"/>
        <v xml:space="preserve"> 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558</v>
      </c>
      <c r="AP428" t="s">
        <v>1024</v>
      </c>
      <c r="AQ428">
        <v>38.129554558626481</v>
      </c>
      <c r="AR428">
        <v>19.832269537389724</v>
      </c>
      <c r="AS428">
        <v>53.220014364376333</v>
      </c>
      <c r="AT428">
        <v>-38.129554558626481</v>
      </c>
      <c r="AU428">
        <v>-19.832269537389724</v>
      </c>
      <c r="AV428" t="s">
        <v>1548</v>
      </c>
    </row>
    <row r="429" spans="1:48" x14ac:dyDescent="0.25">
      <c r="A429">
        <v>4.3200000000000132E-9</v>
      </c>
      <c r="B429" t="s">
        <v>599</v>
      </c>
      <c r="C429">
        <v>10</v>
      </c>
      <c r="D429" s="2">
        <v>0</v>
      </c>
      <c r="E429">
        <v>3</v>
      </c>
      <c r="F429">
        <v>13</v>
      </c>
      <c r="G429">
        <v>126</v>
      </c>
      <c r="H429">
        <v>112.67</v>
      </c>
      <c r="I429">
        <v>30833.297212739999</v>
      </c>
      <c r="J429">
        <v>18.613910457624318</v>
      </c>
      <c r="K429">
        <v>15.622573488630062</v>
      </c>
      <c r="L429">
        <v>13.985597843907053</v>
      </c>
      <c r="M429">
        <v>12.919783308621055</v>
      </c>
      <c r="N429">
        <v>5.4480000000000004</v>
      </c>
      <c r="O429">
        <v>-5.4545454545454595</v>
      </c>
      <c r="P429">
        <v>3.4596609567764269</v>
      </c>
      <c r="Q429" s="36">
        <f t="shared" si="146"/>
        <v>76.92307692739692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 t="str">
        <f t="shared" si="151"/>
        <v/>
      </c>
      <c r="W429" s="37">
        <f t="shared" si="152"/>
        <v>0.31476784014461012</v>
      </c>
      <c r="X429" s="37" t="str">
        <f t="shared" si="153"/>
        <v/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3.4596609610964268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599</v>
      </c>
      <c r="AP429" t="s">
        <v>1030</v>
      </c>
      <c r="AQ429">
        <v>-17.729218988732921</v>
      </c>
      <c r="AR429">
        <v>-31.47678401446101</v>
      </c>
      <c r="AS429">
        <v>11.831010916836782</v>
      </c>
      <c r="AT429">
        <v>17.729218988732921</v>
      </c>
      <c r="AU429">
        <v>31.47678401446101</v>
      </c>
      <c r="AV429" t="s">
        <v>1549</v>
      </c>
    </row>
    <row r="430" spans="1:48" x14ac:dyDescent="0.25">
      <c r="A430">
        <v>4.330000000000013E-9</v>
      </c>
      <c r="B430" t="s">
        <v>438</v>
      </c>
      <c r="C430">
        <v>17</v>
      </c>
      <c r="D430" s="2">
        <v>1</v>
      </c>
      <c r="E430">
        <v>11</v>
      </c>
      <c r="F430">
        <v>29</v>
      </c>
      <c r="G430">
        <v>68</v>
      </c>
      <c r="H430">
        <v>60.72</v>
      </c>
      <c r="I430">
        <v>27135.039359999999</v>
      </c>
      <c r="J430">
        <v>10.347648261758691</v>
      </c>
      <c r="K430">
        <v>9.7260932244113398</v>
      </c>
      <c r="L430" t="s">
        <v>1019</v>
      </c>
      <c r="M430" t="s">
        <v>1019</v>
      </c>
      <c r="N430">
        <v>5.8680000000000003</v>
      </c>
      <c r="O430">
        <v>1.8604651162790715</v>
      </c>
      <c r="P430">
        <v>3.5062582345191045</v>
      </c>
      <c r="Q430" s="36" t="str">
        <f t="shared" si="146"/>
        <v xml:space="preserve"> </v>
      </c>
      <c r="R430" t="str">
        <f t="shared" si="147"/>
        <v xml:space="preserve"> </v>
      </c>
      <c r="S430" s="37" t="str">
        <f t="shared" si="148"/>
        <v/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 xml:space="preserve"> </v>
      </c>
      <c r="X430" s="37" t="str">
        <f t="shared" si="153"/>
        <v xml:space="preserve"> </v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>
        <f t="shared" si="157"/>
        <v>3.5062582388491044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438</v>
      </c>
      <c r="AP430" t="s">
        <v>1026</v>
      </c>
      <c r="AQ430">
        <v>34.553217551984972</v>
      </c>
      <c r="AR430" t="e">
        <v>#VALUE!</v>
      </c>
      <c r="AS430">
        <v>11.989459815546777</v>
      </c>
      <c r="AT430">
        <v>-34.553217551984972</v>
      </c>
      <c r="AU430" t="e">
        <v>#VALUE!</v>
      </c>
      <c r="AV430" t="s">
        <v>1550</v>
      </c>
    </row>
    <row r="431" spans="1:48" x14ac:dyDescent="0.25">
      <c r="A431">
        <v>4.3400000000000127E-9</v>
      </c>
      <c r="B431" t="s">
        <v>508</v>
      </c>
      <c r="C431">
        <v>15</v>
      </c>
      <c r="D431" s="2">
        <v>0</v>
      </c>
      <c r="E431">
        <v>8</v>
      </c>
      <c r="F431">
        <v>23</v>
      </c>
      <c r="G431">
        <v>80</v>
      </c>
      <c r="H431">
        <v>71.3</v>
      </c>
      <c r="I431">
        <v>27090.201421199999</v>
      </c>
      <c r="J431">
        <v>10.030951041080472</v>
      </c>
      <c r="K431">
        <v>9.0036620785452701</v>
      </c>
      <c r="L431" t="s">
        <v>1019</v>
      </c>
      <c r="M431" t="s">
        <v>1019</v>
      </c>
      <c r="N431">
        <v>7.1080000000000005</v>
      </c>
      <c r="O431">
        <v>-14.259259259259263</v>
      </c>
      <c r="P431">
        <v>2.8106591865357644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 t="str">
        <f t="shared" si="152"/>
        <v xml:space="preserve"> </v>
      </c>
      <c r="X431" s="37" t="str">
        <f t="shared" si="153"/>
        <v xml:space="preserve"> </v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>
        <f t="shared" si="157"/>
        <v>2.8106591908757643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508</v>
      </c>
      <c r="AP431" t="s">
        <v>1026</v>
      </c>
      <c r="AQ431">
        <v>36.556263420891966</v>
      </c>
      <c r="AR431" t="e">
        <v>#VALUE!</v>
      </c>
      <c r="AS431">
        <v>12.201963534361848</v>
      </c>
      <c r="AT431">
        <v>-36.556263420891966</v>
      </c>
      <c r="AU431" t="e">
        <v>#VALUE!</v>
      </c>
      <c r="AV431" t="s">
        <v>1551</v>
      </c>
    </row>
    <row r="432" spans="1:48" x14ac:dyDescent="0.25">
      <c r="A432">
        <v>4.3500000000000125E-9</v>
      </c>
      <c r="B432" t="s">
        <v>657</v>
      </c>
      <c r="C432">
        <v>5</v>
      </c>
      <c r="D432" s="2">
        <v>5</v>
      </c>
      <c r="E432">
        <v>17</v>
      </c>
      <c r="F432">
        <v>27</v>
      </c>
      <c r="G432">
        <v>45</v>
      </c>
      <c r="H432">
        <v>40.229999999999997</v>
      </c>
      <c r="I432">
        <v>11513.883810509999</v>
      </c>
      <c r="J432">
        <v>7.8758809710258406</v>
      </c>
      <c r="K432">
        <v>7.6468352024329969</v>
      </c>
      <c r="L432">
        <v>6.40252846975089</v>
      </c>
      <c r="M432">
        <v>6.3879651595006939</v>
      </c>
      <c r="N432">
        <v>5.1080000000000005</v>
      </c>
      <c r="O432">
        <v>-13.378378378378375</v>
      </c>
      <c r="P432">
        <v>6.3211533681332348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/>
      </c>
      <c r="X432" s="37">
        <f t="shared" si="153"/>
        <v>-0.39810663644199829</v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>
        <f t="shared" si="157"/>
        <v>6.3211533724832352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657</v>
      </c>
      <c r="AP432" t="s">
        <v>1097</v>
      </c>
      <c r="AQ432">
        <v>50.186645751951446</v>
      </c>
      <c r="AR432">
        <v>39.810663644199828</v>
      </c>
      <c r="AS432">
        <v>11.856823266219241</v>
      </c>
      <c r="AT432">
        <v>-50.186645751951446</v>
      </c>
      <c r="AU432">
        <v>-39.810663644199828</v>
      </c>
      <c r="AV432" t="s">
        <v>1552</v>
      </c>
    </row>
    <row r="433" spans="1:48" x14ac:dyDescent="0.25">
      <c r="A433">
        <v>4.3600000000000122E-9</v>
      </c>
      <c r="B433" t="s">
        <v>516</v>
      </c>
      <c r="C433">
        <v>21</v>
      </c>
      <c r="D433" s="2">
        <v>0</v>
      </c>
      <c r="E433">
        <v>5</v>
      </c>
      <c r="F433">
        <v>26</v>
      </c>
      <c r="G433">
        <v>210</v>
      </c>
      <c r="H433">
        <v>164.15</v>
      </c>
      <c r="I433">
        <v>31173.158219455003</v>
      </c>
      <c r="J433">
        <v>17.795967042497832</v>
      </c>
      <c r="K433">
        <v>16.894812680115272</v>
      </c>
      <c r="L433">
        <v>15.117945045019853</v>
      </c>
      <c r="M433">
        <v>13.958772660805753</v>
      </c>
      <c r="N433">
        <v>9.2240000000000002</v>
      </c>
      <c r="O433">
        <v>-7.7368421052631478</v>
      </c>
      <c r="P433">
        <v>1.8032287541882424</v>
      </c>
      <c r="Q433" s="36">
        <f t="shared" si="146"/>
        <v>80.769230773590778</v>
      </c>
      <c r="R433" t="str">
        <f t="shared" si="147"/>
        <v xml:space="preserve"> </v>
      </c>
      <c r="S433" s="37">
        <f t="shared" si="148"/>
        <v>0.27931770158814506</v>
      </c>
      <c r="T433" s="37" t="str">
        <f t="shared" si="149"/>
        <v/>
      </c>
      <c r="U433" s="37" t="str">
        <f t="shared" si="150"/>
        <v/>
      </c>
      <c r="V433" s="37" t="str">
        <f t="shared" si="151"/>
        <v/>
      </c>
      <c r="W433" s="37">
        <f t="shared" si="152"/>
        <v>0.42121832588837615</v>
      </c>
      <c r="X433" s="37" t="str">
        <f t="shared" si="153"/>
        <v/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 t="str">
        <f t="shared" si="157"/>
        <v xml:space="preserve"> 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516</v>
      </c>
      <c r="AP433" t="s">
        <v>1020</v>
      </c>
      <c r="AQ433">
        <v>-12.555892316777495</v>
      </c>
      <c r="AR433">
        <v>-42.121832588837613</v>
      </c>
      <c r="AS433">
        <v>27.931769722814504</v>
      </c>
      <c r="AT433">
        <v>12.555892316777495</v>
      </c>
      <c r="AU433">
        <v>42.121832588837613</v>
      </c>
      <c r="AV433" t="s">
        <v>1553</v>
      </c>
    </row>
    <row r="434" spans="1:48" x14ac:dyDescent="0.25">
      <c r="A434">
        <v>4.370000000000012E-9</v>
      </c>
      <c r="B434" t="s">
        <v>436</v>
      </c>
      <c r="C434">
        <v>14</v>
      </c>
      <c r="D434" s="2">
        <v>0</v>
      </c>
      <c r="E434">
        <v>6</v>
      </c>
      <c r="F434">
        <v>20</v>
      </c>
      <c r="G434">
        <v>144</v>
      </c>
      <c r="H434">
        <v>136.88</v>
      </c>
      <c r="I434">
        <v>20677.105666719999</v>
      </c>
      <c r="J434">
        <v>15.529838892670751</v>
      </c>
      <c r="K434">
        <v>14.231648991474318</v>
      </c>
      <c r="L434">
        <v>10.450394082793174</v>
      </c>
      <c r="M434">
        <v>9.8975341287384193</v>
      </c>
      <c r="N434">
        <v>8.1389999999999993</v>
      </c>
      <c r="O434">
        <v>-3.4403669724770722</v>
      </c>
      <c r="P434">
        <v>1.9579193454120398</v>
      </c>
      <c r="Q434" s="36" t="str">
        <f t="shared" si="146"/>
        <v xml:space="preserve"> </v>
      </c>
      <c r="R434" t="str">
        <f t="shared" si="147"/>
        <v xml:space="preserve"> </v>
      </c>
      <c r="S434" s="37" t="str">
        <f t="shared" si="148"/>
        <v/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 t="str">
        <f t="shared" si="157"/>
        <v xml:space="preserve"> 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436</v>
      </c>
      <c r="AP434" t="s">
        <v>1024</v>
      </c>
      <c r="AQ434">
        <v>1.7769099073917327</v>
      </c>
      <c r="AR434">
        <v>1.7572061613377654</v>
      </c>
      <c r="AS434">
        <v>5.201636469900639</v>
      </c>
      <c r="AT434">
        <v>-1.7769099073917327</v>
      </c>
      <c r="AU434">
        <v>-1.7572061613377654</v>
      </c>
      <c r="AV434" t="s">
        <v>1554</v>
      </c>
    </row>
    <row r="435" spans="1:48" x14ac:dyDescent="0.25">
      <c r="A435">
        <v>4.3800000000000118E-9</v>
      </c>
      <c r="B435" t="s">
        <v>561</v>
      </c>
      <c r="C435">
        <v>14</v>
      </c>
      <c r="D435" s="2">
        <v>1</v>
      </c>
      <c r="E435">
        <v>14</v>
      </c>
      <c r="F435">
        <v>29</v>
      </c>
      <c r="G435">
        <v>82</v>
      </c>
      <c r="H435">
        <v>70.069999999999993</v>
      </c>
      <c r="I435">
        <v>12439.666889649998</v>
      </c>
      <c r="J435">
        <v>10.096541786743515</v>
      </c>
      <c r="K435">
        <v>9.1738675045823506</v>
      </c>
      <c r="L435">
        <v>7.1487992719055988</v>
      </c>
      <c r="M435">
        <v>6.6426379330456085</v>
      </c>
      <c r="N435">
        <v>6.94</v>
      </c>
      <c r="O435">
        <v>-7.8999999999999959</v>
      </c>
      <c r="P435">
        <v>2.2263450834879408</v>
      </c>
      <c r="Q435" s="36" t="str">
        <f t="shared" si="146"/>
        <v xml:space="preserve"> </v>
      </c>
      <c r="R435" t="str">
        <f t="shared" si="147"/>
        <v xml:space="preserve"> </v>
      </c>
      <c r="S435" s="37">
        <f t="shared" si="148"/>
        <v>0.17025831749545603</v>
      </c>
      <c r="T435" s="37" t="str">
        <f t="shared" si="149"/>
        <v/>
      </c>
      <c r="U435" s="37" t="str">
        <f t="shared" si="150"/>
        <v/>
      </c>
      <c r="V435" s="37" t="str">
        <f t="shared" si="151"/>
        <v/>
      </c>
      <c r="W435" s="37" t="str">
        <f t="shared" si="152"/>
        <v/>
      </c>
      <c r="X435" s="37">
        <f t="shared" si="153"/>
        <v>-0.32795069018479983</v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>
        <f t="shared" si="157"/>
        <v>2.2263450878679407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561</v>
      </c>
      <c r="AP435" t="s">
        <v>1097</v>
      </c>
      <c r="AQ435">
        <v>36.141415220274574</v>
      </c>
      <c r="AR435">
        <v>32.795069018479985</v>
      </c>
      <c r="AS435">
        <v>17.025831311545602</v>
      </c>
      <c r="AT435">
        <v>-36.141415220274574</v>
      </c>
      <c r="AU435">
        <v>-32.795069018479985</v>
      </c>
      <c r="AV435" t="s">
        <v>1555</v>
      </c>
    </row>
    <row r="436" spans="1:48" x14ac:dyDescent="0.25">
      <c r="A436">
        <v>4.3900000000000115E-9</v>
      </c>
      <c r="B436" t="s">
        <v>355</v>
      </c>
      <c r="C436">
        <v>14</v>
      </c>
      <c r="D436" s="2">
        <v>0</v>
      </c>
      <c r="E436">
        <v>10</v>
      </c>
      <c r="F436">
        <v>24</v>
      </c>
      <c r="G436">
        <v>32</v>
      </c>
      <c r="H436">
        <v>26.28</v>
      </c>
      <c r="I436">
        <v>18888.269443920002</v>
      </c>
      <c r="J436">
        <v>6.0441582336706539</v>
      </c>
      <c r="K436">
        <v>5.6177853783668237</v>
      </c>
      <c r="L436" t="s">
        <v>1019</v>
      </c>
      <c r="M436" t="s">
        <v>1019</v>
      </c>
      <c r="N436">
        <v>3.5710000000000002</v>
      </c>
      <c r="O436">
        <v>32.571428571428584</v>
      </c>
      <c r="P436">
        <v>3.4094368340943686</v>
      </c>
      <c r="Q436" s="36" t="str">
        <f t="shared" si="146"/>
        <v xml:space="preserve"> </v>
      </c>
      <c r="R436" t="str">
        <f t="shared" si="147"/>
        <v xml:space="preserve"> </v>
      </c>
      <c r="S436" s="37">
        <f t="shared" si="148"/>
        <v>0.21765601656656006</v>
      </c>
      <c r="T436" s="37" t="str">
        <f t="shared" si="149"/>
        <v/>
      </c>
      <c r="U436" s="37" t="str">
        <f t="shared" si="150"/>
        <v/>
      </c>
      <c r="V436" s="37">
        <f t="shared" si="151"/>
        <v>-0.61771921600552093</v>
      </c>
      <c r="W436" s="37" t="str">
        <f t="shared" si="152"/>
        <v xml:space="preserve"> </v>
      </c>
      <c r="X436" s="37" t="str">
        <f t="shared" si="153"/>
        <v xml:space="preserve"> </v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3.4094368384843685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355</v>
      </c>
      <c r="AP436" t="s">
        <v>1026</v>
      </c>
      <c r="AQ436">
        <v>61.771921600552091</v>
      </c>
      <c r="AR436" t="e">
        <v>#VALUE!</v>
      </c>
      <c r="AS436">
        <v>21.765601217656005</v>
      </c>
      <c r="AT436">
        <v>-61.771921600552091</v>
      </c>
      <c r="AU436" t="e">
        <v>#VALUE!</v>
      </c>
      <c r="AV436" t="s">
        <v>1556</v>
      </c>
    </row>
    <row r="437" spans="1:48" x14ac:dyDescent="0.25">
      <c r="A437">
        <v>4.4000000000000113E-9</v>
      </c>
      <c r="B437" t="s">
        <v>477</v>
      </c>
      <c r="C437">
        <v>21</v>
      </c>
      <c r="D437" s="2">
        <v>0</v>
      </c>
      <c r="E437">
        <v>11</v>
      </c>
      <c r="F437">
        <v>32</v>
      </c>
      <c r="G437">
        <v>187</v>
      </c>
      <c r="H437">
        <v>167.55</v>
      </c>
      <c r="I437">
        <v>62695.079769299999</v>
      </c>
      <c r="J437">
        <v>20.925440239790184</v>
      </c>
      <c r="K437">
        <v>19.048431105047751</v>
      </c>
      <c r="L437">
        <v>16.343402271819087</v>
      </c>
      <c r="M437">
        <v>15.071023293395882</v>
      </c>
      <c r="N437">
        <v>7.282</v>
      </c>
      <c r="O437">
        <v>9.7959183673469479</v>
      </c>
      <c r="P437">
        <v>1.320799761265294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 t="str">
        <f t="shared" si="151"/>
        <v/>
      </c>
      <c r="W437" s="37">
        <f t="shared" si="152"/>
        <v>0.53642196389162122</v>
      </c>
      <c r="X437" s="37" t="str">
        <f t="shared" si="153"/>
        <v/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 t="str">
        <f t="shared" si="157"/>
        <v xml:space="preserve"> 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477</v>
      </c>
      <c r="AP437" t="s">
        <v>1047</v>
      </c>
      <c r="AQ437">
        <v>-32.349177354983482</v>
      </c>
      <c r="AR437">
        <v>-53.642196389162123</v>
      </c>
      <c r="AS437">
        <v>11.60847508206504</v>
      </c>
      <c r="AT437">
        <v>32.349177354983482</v>
      </c>
      <c r="AU437">
        <v>53.642196389162123</v>
      </c>
      <c r="AV437" t="s">
        <v>1557</v>
      </c>
    </row>
    <row r="438" spans="1:48" x14ac:dyDescent="0.25">
      <c r="A438">
        <v>4.410000000000011E-9</v>
      </c>
      <c r="B438" t="s">
        <v>511</v>
      </c>
      <c r="C438">
        <v>2</v>
      </c>
      <c r="D438" s="2">
        <v>1</v>
      </c>
      <c r="E438">
        <v>25</v>
      </c>
      <c r="F438">
        <v>28</v>
      </c>
      <c r="G438">
        <v>22</v>
      </c>
      <c r="H438">
        <v>20.11</v>
      </c>
      <c r="I438">
        <v>12848.046508289999</v>
      </c>
      <c r="J438">
        <v>13.092447916666666</v>
      </c>
      <c r="K438">
        <v>11.393767705382436</v>
      </c>
      <c r="L438">
        <v>8.188154213036567</v>
      </c>
      <c r="M438">
        <v>7.7327729746637477</v>
      </c>
      <c r="N438">
        <v>1.536</v>
      </c>
      <c r="O438">
        <v>-20.408163265306118</v>
      </c>
      <c r="P438">
        <v>1.5266036797613127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 t="str">
        <f t="shared" si="151"/>
        <v/>
      </c>
      <c r="W438" s="37" t="str">
        <f t="shared" si="152"/>
        <v/>
      </c>
      <c r="X438" s="37">
        <f t="shared" si="153"/>
        <v>-0.23024228569998739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 t="str">
        <f t="shared" si="157"/>
        <v xml:space="preserve"> 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511</v>
      </c>
      <c r="AP438" t="s">
        <v>1097</v>
      </c>
      <c r="AQ438">
        <v>17.192914869294285</v>
      </c>
      <c r="AR438">
        <v>23.024228569998741</v>
      </c>
      <c r="AS438">
        <v>9.3983092988563008</v>
      </c>
      <c r="AT438">
        <v>-17.192914869294285</v>
      </c>
      <c r="AU438">
        <v>-23.024228569998741</v>
      </c>
      <c r="AV438" t="s">
        <v>1558</v>
      </c>
    </row>
    <row r="439" spans="1:48" x14ac:dyDescent="0.25">
      <c r="A439">
        <v>4.4200000000000108E-9</v>
      </c>
      <c r="B439" t="s">
        <v>439</v>
      </c>
      <c r="C439">
        <v>7</v>
      </c>
      <c r="D439" s="2">
        <v>1</v>
      </c>
      <c r="E439">
        <v>9</v>
      </c>
      <c r="F439">
        <v>17</v>
      </c>
      <c r="G439">
        <v>71</v>
      </c>
      <c r="H439">
        <v>62.68</v>
      </c>
      <c r="I439">
        <v>32580.287582839999</v>
      </c>
      <c r="J439">
        <v>18.419042021745518</v>
      </c>
      <c r="K439">
        <v>16.732514682327817</v>
      </c>
      <c r="L439">
        <v>11.637520196934286</v>
      </c>
      <c r="M439">
        <v>10.843296098876651</v>
      </c>
      <c r="N439">
        <v>3.403</v>
      </c>
      <c r="O439">
        <v>-6.2820512820512873</v>
      </c>
      <c r="P439">
        <v>2.3962986598596041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>
        <f t="shared" si="157"/>
        <v>2.396298664279604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439</v>
      </c>
      <c r="AP439" t="s">
        <v>1020</v>
      </c>
      <c r="AQ439">
        <v>-16.496715543860606</v>
      </c>
      <c r="AR439">
        <v>-9.402811840670978</v>
      </c>
      <c r="AS439">
        <v>13.273771537970646</v>
      </c>
      <c r="AT439">
        <v>16.496715543860606</v>
      </c>
      <c r="AU439">
        <v>9.402811840670978</v>
      </c>
      <c r="AV439" t="s">
        <v>1559</v>
      </c>
    </row>
    <row r="440" spans="1:48" x14ac:dyDescent="0.25">
      <c r="A440">
        <v>4.4300000000000106E-9</v>
      </c>
      <c r="B440" t="s">
        <v>260</v>
      </c>
      <c r="C440">
        <v>16</v>
      </c>
      <c r="D440" s="2">
        <v>2</v>
      </c>
      <c r="E440">
        <v>16</v>
      </c>
      <c r="F440">
        <v>34</v>
      </c>
      <c r="G440">
        <v>34.5</v>
      </c>
      <c r="H440">
        <v>30.96</v>
      </c>
      <c r="I440">
        <v>225326.88</v>
      </c>
      <c r="J440">
        <v>8.6191536748329618</v>
      </c>
      <c r="K440">
        <v>8.4682713347921226</v>
      </c>
      <c r="L440">
        <v>6.5954461093348016</v>
      </c>
      <c r="M440">
        <v>6.5861314508583266</v>
      </c>
      <c r="N440">
        <v>3.5190000000000001</v>
      </c>
      <c r="O440">
        <v>10.38461538461538</v>
      </c>
      <c r="P440">
        <v>6.6020671834625322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>
        <f t="shared" si="153"/>
        <v>-0.37997070037745329</v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>
        <f t="shared" si="157"/>
        <v>6.6020671878925326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260</v>
      </c>
      <c r="AP440" t="s">
        <v>1041</v>
      </c>
      <c r="AQ440">
        <v>45.485596226970301</v>
      </c>
      <c r="AR440">
        <v>37.997070037745331</v>
      </c>
      <c r="AS440">
        <v>11.43410852713178</v>
      </c>
      <c r="AT440">
        <v>-45.485596226970301</v>
      </c>
      <c r="AU440">
        <v>-37.997070037745331</v>
      </c>
      <c r="AV440" t="s">
        <v>1560</v>
      </c>
    </row>
    <row r="441" spans="1:48" x14ac:dyDescent="0.25">
      <c r="A441">
        <v>4.4400000000000103E-9</v>
      </c>
      <c r="B441" t="s">
        <v>470</v>
      </c>
      <c r="C441">
        <v>9</v>
      </c>
      <c r="D441" s="2">
        <v>1</v>
      </c>
      <c r="E441">
        <v>9</v>
      </c>
      <c r="F441">
        <v>19</v>
      </c>
      <c r="G441">
        <v>72</v>
      </c>
      <c r="H441">
        <v>63.62</v>
      </c>
      <c r="I441">
        <v>13766.726921490499</v>
      </c>
      <c r="J441">
        <v>12.857720291026675</v>
      </c>
      <c r="K441">
        <v>12.236968647816887</v>
      </c>
      <c r="L441">
        <v>9.5512837275263465</v>
      </c>
      <c r="M441">
        <v>9.4634718855553359</v>
      </c>
      <c r="N441">
        <v>4.9809999999999999</v>
      </c>
      <c r="O441">
        <v>27.258064516129039</v>
      </c>
      <c r="P441">
        <v>3.1845331656711733</v>
      </c>
      <c r="Q441" s="36" t="str">
        <f t="shared" si="146"/>
        <v xml:space="preserve"> </v>
      </c>
      <c r="R441" t="str">
        <f t="shared" si="147"/>
        <v xml:space="preserve"> </v>
      </c>
      <c r="S441" s="37" t="str">
        <f t="shared" si="148"/>
        <v/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>
        <f t="shared" si="153"/>
        <v>-0.10209625521878885</v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>
        <f t="shared" si="157"/>
        <v>3.1845331701111732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470</v>
      </c>
      <c r="AP441" t="s">
        <v>1020</v>
      </c>
      <c r="AQ441">
        <v>18.677519627901408</v>
      </c>
      <c r="AR441">
        <v>10.209625521878884</v>
      </c>
      <c r="AS441">
        <v>13.171958503615212</v>
      </c>
      <c r="AT441">
        <v>-18.677519627901408</v>
      </c>
      <c r="AU441">
        <v>-10.209625521878884</v>
      </c>
      <c r="AV441" t="s">
        <v>1561</v>
      </c>
    </row>
    <row r="442" spans="1:48" x14ac:dyDescent="0.25">
      <c r="A442">
        <v>4.4500000000000101E-9</v>
      </c>
      <c r="B442" t="s">
        <v>581</v>
      </c>
      <c r="C442">
        <v>10</v>
      </c>
      <c r="D442" s="2">
        <v>1</v>
      </c>
      <c r="E442">
        <v>5</v>
      </c>
      <c r="F442">
        <v>16</v>
      </c>
      <c r="G442">
        <v>400</v>
      </c>
      <c r="H442">
        <v>355.89</v>
      </c>
      <c r="I442">
        <v>18772.640532149999</v>
      </c>
      <c r="J442">
        <v>21.477972238986119</v>
      </c>
      <c r="K442">
        <v>18.892132922815584</v>
      </c>
      <c r="L442">
        <v>14.399080270855656</v>
      </c>
      <c r="M442">
        <v>13.411537395939751</v>
      </c>
      <c r="N442">
        <v>16.57</v>
      </c>
      <c r="O442">
        <v>29.770992366412209</v>
      </c>
      <c r="P442">
        <v>0</v>
      </c>
      <c r="Q442" s="36" t="str">
        <f t="shared" si="146"/>
        <v xml:space="preserve"> 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>
        <f t="shared" si="152"/>
        <v>0.35363878463224996</v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 t="str">
        <f t="shared" si="157"/>
        <v xml:space="preserve"> 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581</v>
      </c>
      <c r="AP442" t="s">
        <v>1024</v>
      </c>
      <c r="AQ442">
        <v>-35.843830500527993</v>
      </c>
      <c r="AR442">
        <v>-35.363878463224992</v>
      </c>
      <c r="AS442">
        <v>12.394279131192221</v>
      </c>
      <c r="AT442">
        <v>35.843830500527993</v>
      </c>
      <c r="AU442">
        <v>35.363878463224992</v>
      </c>
      <c r="AV442" t="s">
        <v>1562</v>
      </c>
    </row>
    <row r="443" spans="1:48" x14ac:dyDescent="0.25">
      <c r="A443">
        <v>4.4600000000000098E-9</v>
      </c>
      <c r="B443" t="s">
        <v>643</v>
      </c>
      <c r="C443">
        <v>13</v>
      </c>
      <c r="D443" s="2">
        <v>0</v>
      </c>
      <c r="E443">
        <v>4</v>
      </c>
      <c r="F443">
        <v>17</v>
      </c>
      <c r="G443">
        <v>95</v>
      </c>
      <c r="H443">
        <v>81.25</v>
      </c>
      <c r="I443">
        <v>27558.112318749998</v>
      </c>
      <c r="J443">
        <v>14.219460973048651</v>
      </c>
      <c r="K443">
        <v>12.862118094031977</v>
      </c>
      <c r="L443">
        <v>9.7312221527564997</v>
      </c>
      <c r="M443">
        <v>9.0444762189456203</v>
      </c>
      <c r="N443">
        <v>5.7140000000000004</v>
      </c>
      <c r="O443">
        <v>-8.6428571428571264</v>
      </c>
      <c r="P443">
        <v>2.1747692307692308</v>
      </c>
      <c r="Q443" s="36">
        <f t="shared" si="146"/>
        <v>76.470588239754122</v>
      </c>
      <c r="R443" t="str">
        <f t="shared" si="147"/>
        <v xml:space="preserve"> </v>
      </c>
      <c r="S443" s="37">
        <f t="shared" si="148"/>
        <v>0.1692307736907693</v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>
        <f t="shared" si="157"/>
        <v>2.1747692352292307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643</v>
      </c>
      <c r="AP443" t="s">
        <v>1097</v>
      </c>
      <c r="AQ443">
        <v>10.064785225605755</v>
      </c>
      <c r="AR443">
        <v>8.5180478193072506</v>
      </c>
      <c r="AS443">
        <v>16.92307692307693</v>
      </c>
      <c r="AT443">
        <v>-10.064785225605755</v>
      </c>
      <c r="AU443">
        <v>-8.5180478193072506</v>
      </c>
      <c r="AV443" t="s">
        <v>1563</v>
      </c>
    </row>
    <row r="444" spans="1:48" x14ac:dyDescent="0.25">
      <c r="A444">
        <v>4.4700000000000096E-9</v>
      </c>
      <c r="B444" t="s">
        <v>323</v>
      </c>
      <c r="C444">
        <v>10</v>
      </c>
      <c r="D444" s="2">
        <v>1</v>
      </c>
      <c r="E444">
        <v>16</v>
      </c>
      <c r="F444">
        <v>27</v>
      </c>
      <c r="G444">
        <v>79</v>
      </c>
      <c r="H444">
        <v>70.680000000000007</v>
      </c>
      <c r="I444">
        <v>36883.199060040009</v>
      </c>
      <c r="J444">
        <v>12.949798460974717</v>
      </c>
      <c r="K444">
        <v>12.543034605146408</v>
      </c>
      <c r="L444">
        <v>7.7318111050395775</v>
      </c>
      <c r="M444">
        <v>7.5753691962626801</v>
      </c>
      <c r="N444">
        <v>5.4580000000000002</v>
      </c>
      <c r="O444">
        <v>11.094890510948897</v>
      </c>
      <c r="P444">
        <v>3.6658177702320316</v>
      </c>
      <c r="Q444" s="36" t="str">
        <f t="shared" si="146"/>
        <v xml:space="preserve"> </v>
      </c>
      <c r="R444" t="str">
        <f t="shared" si="147"/>
        <v xml:space="preserve"> </v>
      </c>
      <c r="S444" s="37" t="str">
        <f t="shared" si="148"/>
        <v/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>
        <f t="shared" si="153"/>
        <v>-0.27314250699638831</v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>
        <f t="shared" si="157"/>
        <v>3.6658177747020315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323</v>
      </c>
      <c r="AP444" t="s">
        <v>1028</v>
      </c>
      <c r="AQ444">
        <v>18.095143825752068</v>
      </c>
      <c r="AR444">
        <v>27.31425069963883</v>
      </c>
      <c r="AS444">
        <v>11.771363893604981</v>
      </c>
      <c r="AT444">
        <v>-18.095143825752068</v>
      </c>
      <c r="AU444">
        <v>-27.31425069963883</v>
      </c>
      <c r="AV444" t="s">
        <v>1564</v>
      </c>
    </row>
    <row r="445" spans="1:48" x14ac:dyDescent="0.25">
      <c r="A445">
        <v>4.4800000000000093E-9</v>
      </c>
      <c r="B445" t="s">
        <v>443</v>
      </c>
      <c r="C445">
        <v>16</v>
      </c>
      <c r="D445" s="2">
        <v>0</v>
      </c>
      <c r="E445">
        <v>14</v>
      </c>
      <c r="F445">
        <v>30</v>
      </c>
      <c r="G445">
        <v>108</v>
      </c>
      <c r="H445">
        <v>89.82</v>
      </c>
      <c r="I445">
        <v>10948.802911199999</v>
      </c>
      <c r="J445">
        <v>18.94537017506855</v>
      </c>
      <c r="K445">
        <v>17.853309481216456</v>
      </c>
      <c r="L445">
        <v>11.000791585350003</v>
      </c>
      <c r="M445">
        <v>10.382391434877528</v>
      </c>
      <c r="N445">
        <v>4.7409999999999997</v>
      </c>
      <c r="O445">
        <v>-1.616766467065863</v>
      </c>
      <c r="P445">
        <v>2.3847695390781563</v>
      </c>
      <c r="Q445" s="36" t="str">
        <f t="shared" si="146"/>
        <v xml:space="preserve"> </v>
      </c>
      <c r="R445" t="str">
        <f t="shared" si="147"/>
        <v xml:space="preserve"> </v>
      </c>
      <c r="S445" s="37">
        <f t="shared" si="148"/>
        <v>0.20240481409923858</v>
      </c>
      <c r="T445" s="37" t="str">
        <f t="shared" si="149"/>
        <v/>
      </c>
      <c r="U445" s="37" t="str">
        <f t="shared" si="150"/>
        <v/>
      </c>
      <c r="V445" s="37" t="str">
        <f t="shared" si="151"/>
        <v/>
      </c>
      <c r="W445" s="37" t="str">
        <f t="shared" si="152"/>
        <v/>
      </c>
      <c r="X445" s="37" t="str">
        <f t="shared" si="153"/>
        <v/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>
        <f t="shared" si="157"/>
        <v>2.3847695435581562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443</v>
      </c>
      <c r="AP445" t="s">
        <v>1028</v>
      </c>
      <c r="AQ445">
        <v>-19.825634663976068</v>
      </c>
      <c r="AR445">
        <v>-3.4170090830458744</v>
      </c>
      <c r="AS445">
        <v>20.240480961923858</v>
      </c>
      <c r="AT445">
        <v>19.825634663976068</v>
      </c>
      <c r="AU445">
        <v>3.4170090830458744</v>
      </c>
      <c r="AV445" t="s">
        <v>1565</v>
      </c>
    </row>
    <row r="446" spans="1:48" x14ac:dyDescent="0.25">
      <c r="A446">
        <v>4.4900000000000091E-9</v>
      </c>
      <c r="B446" t="s">
        <v>444</v>
      </c>
      <c r="C446">
        <v>19</v>
      </c>
      <c r="D446" s="2">
        <v>1</v>
      </c>
      <c r="E446">
        <v>9</v>
      </c>
      <c r="F446">
        <v>29</v>
      </c>
      <c r="G446">
        <v>55</v>
      </c>
      <c r="H446">
        <v>49.16</v>
      </c>
      <c r="I446">
        <v>60836.916496239995</v>
      </c>
      <c r="J446">
        <v>20.147540983606557</v>
      </c>
      <c r="K446">
        <v>18.922247882986913</v>
      </c>
      <c r="L446">
        <v>12.132873611739283</v>
      </c>
      <c r="M446">
        <v>11.58895729551374</v>
      </c>
      <c r="N446">
        <v>2.44</v>
      </c>
      <c r="O446">
        <v>14.621848739495814</v>
      </c>
      <c r="P446">
        <v>1.5480065093572011</v>
      </c>
      <c r="Q446" s="36" t="str">
        <f t="shared" si="146"/>
        <v xml:space="preserve"> 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>
        <f t="shared" si="152"/>
        <v>0.14059564784379819</v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444</v>
      </c>
      <c r="AP446" t="s">
        <v>1028</v>
      </c>
      <c r="AQ446">
        <v>-27.429121889426945</v>
      </c>
      <c r="AR446">
        <v>-14.05956478437982</v>
      </c>
      <c r="AS446">
        <v>11.879576891781941</v>
      </c>
      <c r="AT446">
        <v>27.429121889426945</v>
      </c>
      <c r="AU446">
        <v>14.05956478437982</v>
      </c>
      <c r="AV446" t="s">
        <v>1566</v>
      </c>
    </row>
    <row r="447" spans="1:48" x14ac:dyDescent="0.25">
      <c r="A447">
        <v>4.5000000000000089E-9</v>
      </c>
      <c r="B447" t="s">
        <v>445</v>
      </c>
      <c r="C447">
        <v>2</v>
      </c>
      <c r="D447" s="2">
        <v>5</v>
      </c>
      <c r="E447">
        <v>3</v>
      </c>
      <c r="F447">
        <v>10</v>
      </c>
      <c r="G447">
        <v>79</v>
      </c>
      <c r="H447">
        <v>81.98</v>
      </c>
      <c r="I447">
        <v>9144.0822379399997</v>
      </c>
      <c r="J447">
        <v>12.411809235427706</v>
      </c>
      <c r="K447">
        <v>11.611898016997166</v>
      </c>
      <c r="L447" t="s">
        <v>1019</v>
      </c>
      <c r="M447" t="s">
        <v>1019</v>
      </c>
      <c r="N447">
        <v>6.1440000000000001</v>
      </c>
      <c r="O447">
        <v>26.048387096774189</v>
      </c>
      <c r="P447">
        <v>0.82703098316662615</v>
      </c>
      <c r="Q447" s="36" t="str">
        <f t="shared" si="146"/>
        <v xml:space="preserve"> </v>
      </c>
      <c r="R447" t="str">
        <f t="shared" si="147"/>
        <v xml:space="preserve"> </v>
      </c>
      <c r="S447" s="37" t="str">
        <f t="shared" si="148"/>
        <v/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 t="str">
        <f t="shared" si="152"/>
        <v xml:space="preserve"> </v>
      </c>
      <c r="X447" s="37" t="str">
        <f t="shared" si="153"/>
        <v xml:space="preserve"> 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445</v>
      </c>
      <c r="AP447" t="s">
        <v>1026</v>
      </c>
      <c r="AQ447">
        <v>21.497816869237131</v>
      </c>
      <c r="AR447" t="e">
        <v>#VALUE!</v>
      </c>
      <c r="AS447">
        <v>-3.6350329348621702</v>
      </c>
      <c r="AT447">
        <v>-21.497816869237131</v>
      </c>
      <c r="AU447" t="e">
        <v>#VALUE!</v>
      </c>
      <c r="AV447" t="s">
        <v>1567</v>
      </c>
    </row>
    <row r="448" spans="1:48" x14ac:dyDescent="0.25">
      <c r="A448">
        <v>4.5100000000000086E-9</v>
      </c>
      <c r="B448" t="s">
        <v>442</v>
      </c>
      <c r="C448">
        <v>15</v>
      </c>
      <c r="D448" s="2">
        <v>1</v>
      </c>
      <c r="E448">
        <v>2</v>
      </c>
      <c r="F448">
        <v>18</v>
      </c>
      <c r="G448">
        <v>265</v>
      </c>
      <c r="H448">
        <v>240.66</v>
      </c>
      <c r="I448">
        <v>96884.032092120004</v>
      </c>
      <c r="J448">
        <v>19.679450486548365</v>
      </c>
      <c r="K448">
        <v>17.711215778628201</v>
      </c>
      <c r="L448">
        <v>17.304095220832579</v>
      </c>
      <c r="M448">
        <v>15.967069044313483</v>
      </c>
      <c r="N448">
        <v>11.035</v>
      </c>
      <c r="O448">
        <v>14.05017921146953</v>
      </c>
      <c r="P448">
        <v>0.28671154325604586</v>
      </c>
      <c r="Q448" s="36">
        <f t="shared" si="146"/>
        <v>83.333333337843328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 t="str">
        <f t="shared" si="151"/>
        <v/>
      </c>
      <c r="W448" s="37">
        <f t="shared" si="152"/>
        <v>0.62673545693739041</v>
      </c>
      <c r="X448" s="37" t="str">
        <f t="shared" si="153"/>
        <v/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 t="str">
        <f t="shared" si="157"/>
        <v xml:space="preserve"> 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442</v>
      </c>
      <c r="AP448" t="s">
        <v>1047</v>
      </c>
      <c r="AQ448">
        <v>-24.468544166644545</v>
      </c>
      <c r="AR448">
        <v>-62.673545693739044</v>
      </c>
      <c r="AS448">
        <v>10.113853569350951</v>
      </c>
      <c r="AT448">
        <v>24.468544166644545</v>
      </c>
      <c r="AU448">
        <v>62.673545693739044</v>
      </c>
      <c r="AV448" t="s">
        <v>1568</v>
      </c>
    </row>
    <row r="449" spans="1:48" x14ac:dyDescent="0.25">
      <c r="A449">
        <v>4.5200000000000084E-9</v>
      </c>
      <c r="B449" t="s">
        <v>995</v>
      </c>
      <c r="C449">
        <v>27</v>
      </c>
      <c r="D449" s="2">
        <v>0</v>
      </c>
      <c r="E449">
        <v>10</v>
      </c>
      <c r="F449">
        <v>37</v>
      </c>
      <c r="G449">
        <v>50</v>
      </c>
      <c r="H449">
        <v>37.08</v>
      </c>
      <c r="I449">
        <v>10745.635383360001</v>
      </c>
      <c r="J449">
        <v>13.299856527977042</v>
      </c>
      <c r="K449">
        <v>12.093933463796477</v>
      </c>
      <c r="L449">
        <v>8.4242505914860359</v>
      </c>
      <c r="M449">
        <v>7.70845402377374</v>
      </c>
      <c r="N449">
        <v>2.7880000000000003</v>
      </c>
      <c r="O449">
        <v>4.018691588785039</v>
      </c>
      <c r="P449">
        <v>3.6839266450916943</v>
      </c>
      <c r="Q449" s="36">
        <f t="shared" si="146"/>
        <v>72.972972977492972</v>
      </c>
      <c r="R449" t="str">
        <f t="shared" si="147"/>
        <v xml:space="preserve"> </v>
      </c>
      <c r="S449" s="37">
        <f t="shared" si="148"/>
        <v>0.34843581897523196</v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/>
      </c>
      <c r="X449" s="37">
        <f t="shared" si="153"/>
        <v>-0.20804717262548944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>
        <f t="shared" si="157"/>
        <v>3.6839266496116942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995</v>
      </c>
      <c r="AP449" t="s">
        <v>1028</v>
      </c>
      <c r="AQ449">
        <v>15.881097351062568</v>
      </c>
      <c r="AR449">
        <v>20.804717262548944</v>
      </c>
      <c r="AS449">
        <v>34.843581445523199</v>
      </c>
      <c r="AT449">
        <v>-15.881097351062568</v>
      </c>
      <c r="AU449">
        <v>-20.804717262548944</v>
      </c>
      <c r="AV449" t="s">
        <v>1569</v>
      </c>
    </row>
    <row r="450" spans="1:48" x14ac:dyDescent="0.25">
      <c r="A450">
        <v>4.5300000000000081E-9</v>
      </c>
      <c r="B450" t="s">
        <v>646</v>
      </c>
      <c r="C450">
        <v>3</v>
      </c>
      <c r="D450" s="2">
        <v>5</v>
      </c>
      <c r="E450">
        <v>19</v>
      </c>
      <c r="F450">
        <v>27</v>
      </c>
      <c r="G450">
        <v>59</v>
      </c>
      <c r="H450">
        <v>59.04</v>
      </c>
      <c r="I450">
        <v>8127.8231932799999</v>
      </c>
      <c r="J450">
        <v>31.896272285251214</v>
      </c>
      <c r="K450">
        <v>26.72702580353101</v>
      </c>
      <c r="L450">
        <v>16.122727861771057</v>
      </c>
      <c r="M450">
        <v>14.134576094674557</v>
      </c>
      <c r="N450">
        <v>1.7230000000000001</v>
      </c>
      <c r="O450">
        <v>370.00000000000006</v>
      </c>
      <c r="P450">
        <v>0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>
        <f t="shared" si="150"/>
        <v>1.0173747119625167</v>
      </c>
      <c r="V450" s="37" t="str">
        <f t="shared" si="151"/>
        <v/>
      </c>
      <c r="W450" s="37">
        <f t="shared" si="152"/>
        <v>0.51567664998282492</v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 t="str">
        <f t="shared" si="157"/>
        <v xml:space="preserve"> 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646</v>
      </c>
      <c r="AP450" t="s">
        <v>1041</v>
      </c>
      <c r="AQ450">
        <v>-101.73747119625168</v>
      </c>
      <c r="AR450">
        <v>-51.567664998282496</v>
      </c>
      <c r="AS450">
        <v>-6.7750677506772661E-2</v>
      </c>
      <c r="AT450">
        <v>101.73747119625168</v>
      </c>
      <c r="AU450">
        <v>51.567664998282496</v>
      </c>
      <c r="AV450" t="s">
        <v>1570</v>
      </c>
    </row>
    <row r="451" spans="1:48" x14ac:dyDescent="0.25">
      <c r="A451">
        <v>4.5400000000000079E-9</v>
      </c>
      <c r="B451" t="s">
        <v>512</v>
      </c>
      <c r="C451">
        <v>6</v>
      </c>
      <c r="D451" s="2">
        <v>2</v>
      </c>
      <c r="E451">
        <v>9</v>
      </c>
      <c r="F451">
        <v>17</v>
      </c>
      <c r="G451">
        <v>93</v>
      </c>
      <c r="H451">
        <v>96.61</v>
      </c>
      <c r="I451">
        <v>23249.650373780001</v>
      </c>
      <c r="J451">
        <v>14.425862326414812</v>
      </c>
      <c r="K451">
        <v>14.019735887389349</v>
      </c>
      <c r="L451">
        <v>8.9885294417797734</v>
      </c>
      <c r="M451">
        <v>8.5116544259760349</v>
      </c>
      <c r="N451">
        <v>7.3730000000000002</v>
      </c>
      <c r="O451">
        <v>9.8026315789473699</v>
      </c>
      <c r="P451">
        <v>3.1539178138909016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/>
      </c>
      <c r="X451" s="37">
        <f t="shared" si="153"/>
        <v>-0.15500005275830442</v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3.1539178184309016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512</v>
      </c>
      <c r="AP451" t="s">
        <v>1026</v>
      </c>
      <c r="AQ451">
        <v>8.7593384101536831</v>
      </c>
      <c r="AR451">
        <v>15.500005275830443</v>
      </c>
      <c r="AS451">
        <v>-3.7366732222337218</v>
      </c>
      <c r="AT451">
        <v>-8.7593384101536831</v>
      </c>
      <c r="AU451">
        <v>-15.500005275830443</v>
      </c>
      <c r="AV451" t="s">
        <v>1571</v>
      </c>
    </row>
    <row r="452" spans="1:48" x14ac:dyDescent="0.25">
      <c r="A452">
        <v>4.5500000000000077E-9</v>
      </c>
      <c r="B452" t="s">
        <v>261</v>
      </c>
      <c r="C452">
        <v>8</v>
      </c>
      <c r="D452" s="2">
        <v>3</v>
      </c>
      <c r="E452">
        <v>12</v>
      </c>
      <c r="F452">
        <v>23</v>
      </c>
      <c r="G452">
        <v>136</v>
      </c>
      <c r="H452">
        <v>124.01</v>
      </c>
      <c r="I452">
        <v>32837.848000000005</v>
      </c>
      <c r="J452">
        <v>11.03782821539831</v>
      </c>
      <c r="K452">
        <v>10.542378644903511</v>
      </c>
      <c r="L452" t="s">
        <v>1019</v>
      </c>
      <c r="M452" t="s">
        <v>1019</v>
      </c>
      <c r="N452">
        <v>8.9169999999999998</v>
      </c>
      <c r="O452">
        <v>-8.596491228070164</v>
      </c>
      <c r="P452">
        <v>2.6078542053060234</v>
      </c>
      <c r="Q452" s="36" t="str">
        <f t="shared" si="146"/>
        <v xml:space="preserve"> </v>
      </c>
      <c r="R452" t="str">
        <f t="shared" si="147"/>
        <v xml:space="preserve"> </v>
      </c>
      <c r="S452" s="37" t="str">
        <f t="shared" si="148"/>
        <v/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 xml:space="preserve"> </v>
      </c>
      <c r="X452" s="37" t="str">
        <f t="shared" si="153"/>
        <v xml:space="preserve"> </v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>
        <f t="shared" si="157"/>
        <v>2.6078542098560233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261</v>
      </c>
      <c r="AP452" t="s">
        <v>1026</v>
      </c>
      <c r="AQ452">
        <v>30.187968933826383</v>
      </c>
      <c r="AR452" t="e">
        <v>#VALUE!</v>
      </c>
      <c r="AS452">
        <v>9.6685751149100838</v>
      </c>
      <c r="AT452">
        <v>-30.187968933826383</v>
      </c>
      <c r="AU452" t="e">
        <v>#VALUE!</v>
      </c>
      <c r="AV452" t="s">
        <v>1572</v>
      </c>
    </row>
    <row r="453" spans="1:48" x14ac:dyDescent="0.25">
      <c r="A453">
        <v>4.5600000000000074E-9</v>
      </c>
      <c r="B453" t="s">
        <v>651</v>
      </c>
      <c r="C453">
        <v>13</v>
      </c>
      <c r="D453" s="2">
        <v>0</v>
      </c>
      <c r="E453">
        <v>14</v>
      </c>
      <c r="F453">
        <v>27</v>
      </c>
      <c r="G453">
        <v>98</v>
      </c>
      <c r="H453">
        <v>89.48</v>
      </c>
      <c r="I453">
        <v>10922.64947192</v>
      </c>
      <c r="J453">
        <v>18.997876857749471</v>
      </c>
      <c r="K453">
        <v>17.076335877862597</v>
      </c>
      <c r="L453">
        <v>12.073617362937487</v>
      </c>
      <c r="M453">
        <v>11.426795362483023</v>
      </c>
      <c r="N453">
        <v>4.2839999999999998</v>
      </c>
      <c r="O453">
        <v>19.340659340659343</v>
      </c>
      <c r="P453">
        <v>1.5042467590523023</v>
      </c>
      <c r="Q453" s="36" t="str">
        <f t="shared" si="146"/>
        <v xml:space="preserve"> 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>
        <f t="shared" si="152"/>
        <v>0.13502504506215529</v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 t="str">
        <f t="shared" si="157"/>
        <v xml:space="preserve"> 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651</v>
      </c>
      <c r="AP453" t="s">
        <v>1028</v>
      </c>
      <c r="AQ453">
        <v>-20.157728812477881</v>
      </c>
      <c r="AR453">
        <v>-13.50250450621553</v>
      </c>
      <c r="AS453">
        <v>9.5216808225301754</v>
      </c>
      <c r="AT453">
        <v>20.157728812477881</v>
      </c>
      <c r="AU453">
        <v>13.50250450621553</v>
      </c>
      <c r="AV453" t="s">
        <v>1573</v>
      </c>
    </row>
    <row r="454" spans="1:48" x14ac:dyDescent="0.25">
      <c r="A454">
        <v>4.5700000000000072E-9</v>
      </c>
      <c r="B454" t="s">
        <v>478</v>
      </c>
      <c r="C454">
        <v>9</v>
      </c>
      <c r="D454" s="2">
        <v>1</v>
      </c>
      <c r="E454">
        <v>6</v>
      </c>
      <c r="F454">
        <v>16</v>
      </c>
      <c r="G454">
        <v>72</v>
      </c>
      <c r="H454">
        <v>60.96</v>
      </c>
      <c r="I454">
        <v>22289.418057600004</v>
      </c>
      <c r="J454">
        <v>10.260898838579363</v>
      </c>
      <c r="K454">
        <v>9.7833413577274921</v>
      </c>
      <c r="L454">
        <v>7.7334346666666667</v>
      </c>
      <c r="M454">
        <v>7.6712390499908132</v>
      </c>
      <c r="N454">
        <v>5.9409999999999998</v>
      </c>
      <c r="O454">
        <v>-13.53591160220995</v>
      </c>
      <c r="P454">
        <v>2.3818897637795273</v>
      </c>
      <c r="Q454" s="36" t="str">
        <f t="shared" si="146"/>
        <v xml:space="preserve"> </v>
      </c>
      <c r="R454" t="str">
        <f t="shared" si="147"/>
        <v xml:space="preserve"> </v>
      </c>
      <c r="S454" s="37">
        <f t="shared" si="148"/>
        <v>0.1811023667747243</v>
      </c>
      <c r="T454" s="37" t="str">
        <f t="shared" si="149"/>
        <v/>
      </c>
      <c r="U454" s="37" t="str">
        <f t="shared" si="150"/>
        <v/>
      </c>
      <c r="V454" s="37" t="str">
        <f t="shared" si="151"/>
        <v/>
      </c>
      <c r="W454" s="37" t="str">
        <f t="shared" si="152"/>
        <v/>
      </c>
      <c r="X454" s="37">
        <f t="shared" si="153"/>
        <v>-0.27298987808215713</v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>
        <f t="shared" si="157"/>
        <v>2.3818897683495273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478</v>
      </c>
      <c r="AP454" t="s">
        <v>1020</v>
      </c>
      <c r="AQ454">
        <v>35.101890108559033</v>
      </c>
      <c r="AR454">
        <v>27.298987808215713</v>
      </c>
      <c r="AS454">
        <v>18.11023622047243</v>
      </c>
      <c r="AT454">
        <v>-35.101890108559033</v>
      </c>
      <c r="AU454">
        <v>-27.298987808215713</v>
      </c>
      <c r="AV454" t="s">
        <v>1574</v>
      </c>
    </row>
    <row r="455" spans="1:48" x14ac:dyDescent="0.25">
      <c r="A455">
        <v>4.5800000000000069E-9</v>
      </c>
      <c r="B455" t="s">
        <v>446</v>
      </c>
      <c r="C455">
        <v>17</v>
      </c>
      <c r="D455" s="2">
        <v>1</v>
      </c>
      <c r="E455">
        <v>8</v>
      </c>
      <c r="F455">
        <v>26</v>
      </c>
      <c r="G455">
        <v>101.5</v>
      </c>
      <c r="H455">
        <v>87.94</v>
      </c>
      <c r="I455">
        <v>16043.902607979999</v>
      </c>
      <c r="J455">
        <v>18.282744282744279</v>
      </c>
      <c r="K455">
        <v>15.805176132278936</v>
      </c>
      <c r="L455">
        <v>13.356263683002631</v>
      </c>
      <c r="M455">
        <v>12.299474016942725</v>
      </c>
      <c r="N455">
        <v>4.4610000000000003</v>
      </c>
      <c r="O455">
        <v>30.000000000000014</v>
      </c>
      <c r="P455">
        <v>0.60609506481692066</v>
      </c>
      <c r="Q455" s="36" t="str">
        <f t="shared" si="146"/>
        <v xml:space="preserve"> </v>
      </c>
      <c r="R455" t="str">
        <f t="shared" si="147"/>
        <v xml:space="preserve"> </v>
      </c>
      <c r="S455" s="37">
        <f t="shared" si="148"/>
        <v>0.15419604733642484</v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>
        <f t="shared" si="152"/>
        <v>0.25560495524712934</v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446</v>
      </c>
      <c r="AP455" t="s">
        <v>1097</v>
      </c>
      <c r="AQ455">
        <v>-15.634659910839455</v>
      </c>
      <c r="AR455">
        <v>-25.560495524712934</v>
      </c>
      <c r="AS455">
        <v>15.419604275642484</v>
      </c>
      <c r="AT455">
        <v>15.634659910839455</v>
      </c>
      <c r="AU455">
        <v>25.560495524712934</v>
      </c>
      <c r="AV455" t="s">
        <v>1575</v>
      </c>
    </row>
    <row r="456" spans="1:48" x14ac:dyDescent="0.25">
      <c r="A456">
        <v>4.5900000000000067E-9</v>
      </c>
      <c r="B456" t="s">
        <v>996</v>
      </c>
      <c r="C456">
        <v>19</v>
      </c>
      <c r="D456" s="2">
        <v>0</v>
      </c>
      <c r="E456">
        <v>4</v>
      </c>
      <c r="F456">
        <v>23</v>
      </c>
      <c r="G456">
        <v>144</v>
      </c>
      <c r="H456">
        <v>108.26</v>
      </c>
      <c r="I456">
        <v>12327.790839499999</v>
      </c>
      <c r="J456">
        <v>21.717151454363091</v>
      </c>
      <c r="K456">
        <v>20.656363289448578</v>
      </c>
      <c r="L456">
        <v>14.735973924380705</v>
      </c>
      <c r="M456">
        <v>13.851093137254901</v>
      </c>
      <c r="N456">
        <v>4.9850000000000003</v>
      </c>
      <c r="O456">
        <v>144.7610584977142</v>
      </c>
      <c r="P456" t="s">
        <v>145</v>
      </c>
      <c r="Q456" s="36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>82.608695656763913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>
        <f t="shared" ref="S456:S511" si="172">IF(ISERROR((IF((G456/H456-1)&gt;($S$5/100),(G456/H456-1)+A456,"")))=TRUE," ",((IF((G456/H456-1)&gt;($S$5/100),(G456/H456-1)+A456,""))))</f>
        <v>0.33013117030217437</v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>
        <f t="shared" ref="W456:W511" si="176">IF(ISERROR((IF(((L456/$L$6-1))&gt;($W$5/100),((L456/$L$6-1)),"")))=TRUE," ",((IF(((L456/$L$6-1))&gt;($W$5/100),((L456/$L$6-1)),""))))</f>
        <v>0.38530971827035154</v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996</v>
      </c>
      <c r="AP456" t="s">
        <v>1041</v>
      </c>
      <c r="AQ456">
        <v>-37.356590663889321</v>
      </c>
      <c r="AR456">
        <v>-38.530971827035152</v>
      </c>
      <c r="AS456">
        <v>33.013116571217438</v>
      </c>
      <c r="AT456">
        <v>37.356590663889321</v>
      </c>
      <c r="AU456">
        <v>38.530971827035152</v>
      </c>
      <c r="AV456" t="s">
        <v>1576</v>
      </c>
    </row>
    <row r="457" spans="1:48" x14ac:dyDescent="0.25">
      <c r="A457">
        <v>4.6000000000000064E-9</v>
      </c>
      <c r="B457" t="s">
        <v>997</v>
      </c>
      <c r="C457">
        <v>12</v>
      </c>
      <c r="D457" s="2">
        <v>6</v>
      </c>
      <c r="E457">
        <v>22</v>
      </c>
      <c r="F457">
        <v>40</v>
      </c>
      <c r="G457">
        <v>33</v>
      </c>
      <c r="H457">
        <v>33.270000000000003</v>
      </c>
      <c r="I457">
        <v>25326.796449630001</v>
      </c>
      <c r="J457">
        <v>37.466216216216218</v>
      </c>
      <c r="K457">
        <v>32.521994134897362</v>
      </c>
      <c r="L457">
        <v>16.716018788982822</v>
      </c>
      <c r="M457">
        <v>14.079628872632703</v>
      </c>
      <c r="N457">
        <v>0.79600000000000004</v>
      </c>
      <c r="O457">
        <v>31.052631578947366</v>
      </c>
      <c r="P457">
        <v>0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>
        <f t="shared" si="174"/>
        <v>1.3696624004073414</v>
      </c>
      <c r="V457" s="37" t="str">
        <f t="shared" si="175"/>
        <v/>
      </c>
      <c r="W457" s="37">
        <f t="shared" si="176"/>
        <v>0.57145115741923291</v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 t="str">
        <f t="shared" si="181"/>
        <v xml:space="preserve"> 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997</v>
      </c>
      <c r="AP457" t="s">
        <v>1041</v>
      </c>
      <c r="AQ457">
        <v>-136.96624004073414</v>
      </c>
      <c r="AR457">
        <v>-57.145115741923291</v>
      </c>
      <c r="AS457">
        <v>-0.81154192966637062</v>
      </c>
      <c r="AT457">
        <v>136.96624004073414</v>
      </c>
      <c r="AU457">
        <v>57.145115741923291</v>
      </c>
      <c r="AV457" t="s">
        <v>1577</v>
      </c>
    </row>
    <row r="458" spans="1:48" x14ac:dyDescent="0.25">
      <c r="A458">
        <v>4.6100000000000062E-9</v>
      </c>
      <c r="B458" t="s">
        <v>440</v>
      </c>
      <c r="C458">
        <v>15</v>
      </c>
      <c r="D458" s="2">
        <v>1</v>
      </c>
      <c r="E458">
        <v>19</v>
      </c>
      <c r="F458">
        <v>35</v>
      </c>
      <c r="G458">
        <v>106</v>
      </c>
      <c r="H458">
        <v>99.42</v>
      </c>
      <c r="I458">
        <v>95497.208721959993</v>
      </c>
      <c r="J458">
        <v>17.662106946171612</v>
      </c>
      <c r="K458">
        <v>16.424913266149016</v>
      </c>
      <c r="L458">
        <v>13.06640992306316</v>
      </c>
      <c r="M458">
        <v>12.07377049906099</v>
      </c>
      <c r="N458">
        <v>5.6859999999999999</v>
      </c>
      <c r="O458">
        <v>16.305660566128076</v>
      </c>
      <c r="P458">
        <v>3.1563065781532891</v>
      </c>
      <c r="Q458" s="36" t="str">
        <f t="shared" si="170"/>
        <v xml:space="preserve"> </v>
      </c>
      <c r="R458" t="str">
        <f t="shared" si="171"/>
        <v xml:space="preserve"> </v>
      </c>
      <c r="S458" s="37" t="str">
        <f t="shared" si="172"/>
        <v/>
      </c>
      <c r="T458" s="37" t="str">
        <f t="shared" si="173"/>
        <v/>
      </c>
      <c r="U458" s="37" t="str">
        <f t="shared" si="174"/>
        <v/>
      </c>
      <c r="V458" s="37" t="str">
        <f t="shared" si="175"/>
        <v/>
      </c>
      <c r="W458" s="37">
        <f t="shared" si="176"/>
        <v>0.22835618074590647</v>
      </c>
      <c r="X458" s="37" t="str">
        <f t="shared" si="177"/>
        <v/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>
        <f t="shared" si="181"/>
        <v>3.156306582763289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440</v>
      </c>
      <c r="AP458" t="s">
        <v>1097</v>
      </c>
      <c r="AQ458">
        <v>-11.709254280663629</v>
      </c>
      <c r="AR458">
        <v>-22.835618074590649</v>
      </c>
      <c r="AS458">
        <v>6.6183866425266524</v>
      </c>
      <c r="AT458">
        <v>11.709254280663629</v>
      </c>
      <c r="AU458">
        <v>22.835618074590649</v>
      </c>
      <c r="AV458" t="s">
        <v>1578</v>
      </c>
    </row>
    <row r="459" spans="1:48" x14ac:dyDescent="0.25">
      <c r="A459">
        <v>4.620000000000006E-9</v>
      </c>
      <c r="B459" t="s">
        <v>441</v>
      </c>
      <c r="C459">
        <v>9</v>
      </c>
      <c r="D459" s="2">
        <v>0</v>
      </c>
      <c r="E459">
        <v>5</v>
      </c>
      <c r="F459">
        <v>14</v>
      </c>
      <c r="G459">
        <v>59.5</v>
      </c>
      <c r="H459">
        <v>49.4</v>
      </c>
      <c r="I459">
        <v>12002.297704799999</v>
      </c>
      <c r="J459">
        <v>14.15878475207796</v>
      </c>
      <c r="K459">
        <v>12.161496799606104</v>
      </c>
      <c r="L459">
        <v>8.544807528840316</v>
      </c>
      <c r="M459">
        <v>7.8987413243651909</v>
      </c>
      <c r="N459">
        <v>3.1859999999999999</v>
      </c>
      <c r="O459">
        <v>33.108108108108105</v>
      </c>
      <c r="P459">
        <v>0.17611336032388666</v>
      </c>
      <c r="Q459" s="36" t="str">
        <f t="shared" si="170"/>
        <v xml:space="preserve"> </v>
      </c>
      <c r="R459" t="str">
        <f t="shared" si="171"/>
        <v xml:space="preserve"> </v>
      </c>
      <c r="S459" s="37">
        <f t="shared" si="172"/>
        <v>0.20445344591554654</v>
      </c>
      <c r="T459" s="37" t="str">
        <f t="shared" si="173"/>
        <v/>
      </c>
      <c r="U459" s="37" t="str">
        <f t="shared" si="174"/>
        <v/>
      </c>
      <c r="V459" s="37" t="str">
        <f t="shared" si="175"/>
        <v/>
      </c>
      <c r="W459" s="37" t="str">
        <f t="shared" si="176"/>
        <v/>
      </c>
      <c r="X459" s="37">
        <f t="shared" si="177"/>
        <v>-0.19671377194367379</v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441</v>
      </c>
      <c r="AP459" t="s">
        <v>1024</v>
      </c>
      <c r="AQ459">
        <v>10.448550051504624</v>
      </c>
      <c r="AR459">
        <v>19.671377194367381</v>
      </c>
      <c r="AS459">
        <v>20.445344129554655</v>
      </c>
      <c r="AT459">
        <v>-10.448550051504624</v>
      </c>
      <c r="AU459">
        <v>-19.671377194367381</v>
      </c>
      <c r="AV459" t="s">
        <v>1579</v>
      </c>
    </row>
    <row r="460" spans="1:48" x14ac:dyDescent="0.25">
      <c r="A460">
        <v>4.6300000000000057E-9</v>
      </c>
      <c r="B460" t="s">
        <v>619</v>
      </c>
      <c r="C460">
        <v>1</v>
      </c>
      <c r="D460" s="2">
        <v>1</v>
      </c>
      <c r="E460">
        <v>2</v>
      </c>
      <c r="F460">
        <v>4</v>
      </c>
      <c r="G460">
        <v>21</v>
      </c>
      <c r="H460">
        <v>18.55</v>
      </c>
      <c r="I460">
        <v>8714.5876844300001</v>
      </c>
      <c r="J460" t="s">
        <v>1019</v>
      </c>
      <c r="K460">
        <v>35.67307692307692</v>
      </c>
      <c r="L460">
        <v>23.530290713331137</v>
      </c>
      <c r="M460">
        <v>17.249743542435425</v>
      </c>
      <c r="N460">
        <v>0.215</v>
      </c>
      <c r="O460" t="s">
        <v>140</v>
      </c>
      <c r="P460" t="s">
        <v>145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>
        <f t="shared" si="176"/>
        <v>1.2120519869387687</v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619</v>
      </c>
      <c r="AP460" t="s">
        <v>1028</v>
      </c>
      <c r="AQ460" t="e">
        <v>#VALUE!</v>
      </c>
      <c r="AR460">
        <v>-121.20519869387687</v>
      </c>
      <c r="AS460">
        <v>13.207547169811317</v>
      </c>
      <c r="AT460" t="e">
        <v>#VALUE!</v>
      </c>
      <c r="AU460">
        <v>121.20519869387687</v>
      </c>
      <c r="AV460" t="s">
        <v>1580</v>
      </c>
    </row>
    <row r="461" spans="1:48" x14ac:dyDescent="0.25">
      <c r="A461">
        <v>4.6400000000000055E-9</v>
      </c>
      <c r="B461" t="s">
        <v>276</v>
      </c>
      <c r="C461">
        <v>7</v>
      </c>
      <c r="D461" s="2">
        <v>9</v>
      </c>
      <c r="E461">
        <v>18</v>
      </c>
      <c r="F461">
        <v>34</v>
      </c>
      <c r="G461">
        <v>21</v>
      </c>
      <c r="H461">
        <v>20.49</v>
      </c>
      <c r="I461">
        <v>8714.5876844300001</v>
      </c>
      <c r="J461" t="s">
        <v>1019</v>
      </c>
      <c r="K461" t="s">
        <v>1019</v>
      </c>
      <c r="L461">
        <v>23.199406947890822</v>
      </c>
      <c r="M461">
        <v>19.080328571428574</v>
      </c>
      <c r="N461">
        <v>0.215</v>
      </c>
      <c r="O461" t="s">
        <v>140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 t="str">
        <f t="shared" si="172"/>
        <v/>
      </c>
      <c r="T461" s="37" t="str">
        <f t="shared" si="173"/>
        <v/>
      </c>
      <c r="U461" s="37" t="str">
        <f t="shared" si="174"/>
        <v xml:space="preserve"> </v>
      </c>
      <c r="V461" s="37" t="str">
        <f t="shared" si="175"/>
        <v xml:space="preserve"> </v>
      </c>
      <c r="W461" s="37">
        <f t="shared" si="176"/>
        <v>1.1809460350529575</v>
      </c>
      <c r="X461" s="37" t="str">
        <f t="shared" si="177"/>
        <v/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276</v>
      </c>
      <c r="AP461" t="s">
        <v>1028</v>
      </c>
      <c r="AQ461" t="e">
        <v>#VALUE!</v>
      </c>
      <c r="AR461">
        <v>-118.09460350529575</v>
      </c>
      <c r="AS461">
        <v>2.4890190336749773</v>
      </c>
      <c r="AT461" t="e">
        <v>#VALUE!</v>
      </c>
      <c r="AU461">
        <v>118.09460350529575</v>
      </c>
      <c r="AV461" t="s">
        <v>1580</v>
      </c>
    </row>
    <row r="462" spans="1:48" x14ac:dyDescent="0.25">
      <c r="A462">
        <v>4.6500000000000052E-9</v>
      </c>
      <c r="B462" t="s">
        <v>998</v>
      </c>
      <c r="C462">
        <v>11</v>
      </c>
      <c r="D462" s="2">
        <v>1</v>
      </c>
      <c r="E462">
        <v>8</v>
      </c>
      <c r="F462">
        <v>20</v>
      </c>
      <c r="G462">
        <v>104.5</v>
      </c>
      <c r="H462">
        <v>85.59</v>
      </c>
      <c r="I462">
        <v>23320.229023079999</v>
      </c>
      <c r="J462">
        <v>7.5158061116965227</v>
      </c>
      <c r="K462">
        <v>7.040388253681007</v>
      </c>
      <c r="L462">
        <v>4.9587809374560532</v>
      </c>
      <c r="M462">
        <v>4.8050491711705181</v>
      </c>
      <c r="N462">
        <v>11.388</v>
      </c>
      <c r="O462">
        <v>100.60000000000002</v>
      </c>
      <c r="P462">
        <v>0</v>
      </c>
      <c r="Q462" s="36" t="str">
        <f t="shared" si="170"/>
        <v xml:space="preserve"> </v>
      </c>
      <c r="R462" t="str">
        <f t="shared" si="171"/>
        <v xml:space="preserve"> </v>
      </c>
      <c r="S462" s="37">
        <f t="shared" si="172"/>
        <v>0.22093703000342907</v>
      </c>
      <c r="T462" s="37" t="str">
        <f t="shared" si="173"/>
        <v/>
      </c>
      <c r="U462" s="37" t="str">
        <f t="shared" si="174"/>
        <v/>
      </c>
      <c r="V462" s="37" t="str">
        <f t="shared" si="175"/>
        <v/>
      </c>
      <c r="W462" s="37" t="str">
        <f t="shared" si="176"/>
        <v/>
      </c>
      <c r="X462" s="37">
        <f t="shared" si="177"/>
        <v>-0.53383146178983687</v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 t="str">
        <f t="shared" si="181"/>
        <v xml:space="preserve"> 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998</v>
      </c>
      <c r="AP462" t="s">
        <v>1024</v>
      </c>
      <c r="AQ462">
        <v>52.464046412217044</v>
      </c>
      <c r="AR462">
        <v>53.383146178983687</v>
      </c>
      <c r="AS462">
        <v>22.093702535342906</v>
      </c>
      <c r="AT462">
        <v>-52.464046412217044</v>
      </c>
      <c r="AU462">
        <v>-53.383146178983687</v>
      </c>
      <c r="AV462" t="s">
        <v>1581</v>
      </c>
    </row>
    <row r="463" spans="1:48" x14ac:dyDescent="0.25">
      <c r="A463">
        <v>4.660000000000005E-9</v>
      </c>
      <c r="B463" t="s">
        <v>312</v>
      </c>
      <c r="C463">
        <v>5</v>
      </c>
      <c r="D463" s="2">
        <v>1</v>
      </c>
      <c r="E463">
        <v>16</v>
      </c>
      <c r="F463">
        <v>22</v>
      </c>
      <c r="G463">
        <v>43</v>
      </c>
      <c r="H463">
        <v>41.68</v>
      </c>
      <c r="I463">
        <v>11484.66983536</v>
      </c>
      <c r="J463" t="s">
        <v>1019</v>
      </c>
      <c r="K463" t="s">
        <v>1019</v>
      </c>
      <c r="L463">
        <v>23.566354331843733</v>
      </c>
      <c r="M463">
        <v>22.386826429305032</v>
      </c>
      <c r="N463">
        <v>0.51300000000000001</v>
      </c>
      <c r="O463">
        <v>-26.295252547149357</v>
      </c>
      <c r="P463">
        <v>3.2245681381957776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 xml:space="preserve"> </v>
      </c>
      <c r="V463" s="37" t="str">
        <f t="shared" si="175"/>
        <v xml:space="preserve"> </v>
      </c>
      <c r="W463" s="37">
        <f t="shared" si="176"/>
        <v>1.2154422807502172</v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>
        <f t="shared" si="181"/>
        <v>3.2245681428557775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312</v>
      </c>
      <c r="AP463" t="s">
        <v>1034</v>
      </c>
      <c r="AQ463" t="e">
        <v>#VALUE!</v>
      </c>
      <c r="AR463">
        <v>-121.54422807502172</v>
      </c>
      <c r="AS463">
        <v>3.1669865642994344</v>
      </c>
      <c r="AT463" t="e">
        <v>#VALUE!</v>
      </c>
      <c r="AU463">
        <v>121.54422807502172</v>
      </c>
      <c r="AV463" t="s">
        <v>1582</v>
      </c>
    </row>
    <row r="464" spans="1:48" x14ac:dyDescent="0.25">
      <c r="A464">
        <v>4.6700000000000048E-9</v>
      </c>
      <c r="B464" t="s">
        <v>559</v>
      </c>
      <c r="C464">
        <v>12</v>
      </c>
      <c r="D464" s="2">
        <v>1</v>
      </c>
      <c r="E464">
        <v>7</v>
      </c>
      <c r="F464">
        <v>20</v>
      </c>
      <c r="G464">
        <v>137</v>
      </c>
      <c r="H464">
        <v>131.97</v>
      </c>
      <c r="I464">
        <v>12208.857600869998</v>
      </c>
      <c r="J464">
        <v>13.168030333266813</v>
      </c>
      <c r="K464">
        <v>12.186720842183027</v>
      </c>
      <c r="L464">
        <v>8.837844194406653</v>
      </c>
      <c r="M464">
        <v>8.3865702292541169</v>
      </c>
      <c r="N464">
        <v>9.479000000000001</v>
      </c>
      <c r="O464">
        <v>16.500000000000004</v>
      </c>
      <c r="P464">
        <v>0.22808213988027581</v>
      </c>
      <c r="Q464" s="36" t="str">
        <f t="shared" si="170"/>
        <v xml:space="preserve"> </v>
      </c>
      <c r="R464" t="str">
        <f t="shared" si="171"/>
        <v xml:space="preserve"> </v>
      </c>
      <c r="S464" s="37" t="str">
        <f t="shared" si="172"/>
        <v/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>
        <f t="shared" si="177"/>
        <v>-0.16916577662950272</v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559</v>
      </c>
      <c r="AP464" t="s">
        <v>1047</v>
      </c>
      <c r="AQ464">
        <v>16.714871370811057</v>
      </c>
      <c r="AR464">
        <v>16.916577662950271</v>
      </c>
      <c r="AS464">
        <v>3.8114723043115806</v>
      </c>
      <c r="AT464">
        <v>-16.714871370811057</v>
      </c>
      <c r="AU464">
        <v>-16.916577662950271</v>
      </c>
      <c r="AV464" t="s">
        <v>1583</v>
      </c>
    </row>
    <row r="465" spans="1:48" x14ac:dyDescent="0.25">
      <c r="A465">
        <v>4.6800000000000045E-9</v>
      </c>
      <c r="B465" t="s">
        <v>448</v>
      </c>
      <c r="C465">
        <v>19</v>
      </c>
      <c r="D465" s="2">
        <v>0</v>
      </c>
      <c r="E465">
        <v>7</v>
      </c>
      <c r="F465">
        <v>26</v>
      </c>
      <c r="G465">
        <v>312.5</v>
      </c>
      <c r="H465">
        <v>291.5</v>
      </c>
      <c r="I465">
        <v>17289.490267500001</v>
      </c>
      <c r="J465">
        <v>26.792279411764703</v>
      </c>
      <c r="K465">
        <v>22.889674126423245</v>
      </c>
      <c r="L465">
        <v>14.946622428712919</v>
      </c>
      <c r="M465">
        <v>13.205027260915246</v>
      </c>
      <c r="N465">
        <v>10.88</v>
      </c>
      <c r="O465">
        <v>29.272727272727277</v>
      </c>
      <c r="P465">
        <v>0</v>
      </c>
      <c r="Q465" s="36">
        <f t="shared" si="170"/>
        <v>73.076923081603084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>
        <f t="shared" si="174"/>
        <v>0.69455748551910701</v>
      </c>
      <c r="V465" s="37" t="str">
        <f t="shared" si="175"/>
        <v/>
      </c>
      <c r="W465" s="37">
        <f t="shared" si="176"/>
        <v>0.405112509839338</v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448</v>
      </c>
      <c r="AP465" t="s">
        <v>1028</v>
      </c>
      <c r="AQ465">
        <v>-69.455748551910702</v>
      </c>
      <c r="AR465">
        <v>-40.511250983933799</v>
      </c>
      <c r="AS465">
        <v>7.2041166380788946</v>
      </c>
      <c r="AT465">
        <v>69.455748551910702</v>
      </c>
      <c r="AU465">
        <v>40.511250983933799</v>
      </c>
      <c r="AV465" t="s">
        <v>1584</v>
      </c>
    </row>
    <row r="466" spans="1:48" x14ac:dyDescent="0.25">
      <c r="A466">
        <v>4.6900000000000043E-9</v>
      </c>
      <c r="B466" t="s">
        <v>450</v>
      </c>
      <c r="C466">
        <v>24</v>
      </c>
      <c r="D466" s="2">
        <v>1</v>
      </c>
      <c r="E466">
        <v>1</v>
      </c>
      <c r="F466">
        <v>26</v>
      </c>
      <c r="G466">
        <v>306</v>
      </c>
      <c r="H466">
        <v>265.5</v>
      </c>
      <c r="I466">
        <v>255420.08010000002</v>
      </c>
      <c r="J466">
        <v>18.150123051681707</v>
      </c>
      <c r="K466">
        <v>15.9545700378583</v>
      </c>
      <c r="L466">
        <v>12.857501333774859</v>
      </c>
      <c r="M466">
        <v>11.370415339444778</v>
      </c>
      <c r="N466">
        <v>14.628</v>
      </c>
      <c r="O466">
        <v>18.125000000000004</v>
      </c>
      <c r="P466">
        <v>1.3691148775894539</v>
      </c>
      <c r="Q466" s="36">
        <f t="shared" si="170"/>
        <v>92.307692312382301</v>
      </c>
      <c r="R466" t="str">
        <f t="shared" si="171"/>
        <v xml:space="preserve"> </v>
      </c>
      <c r="S466" s="37">
        <f t="shared" si="172"/>
        <v>0.15254237757135597</v>
      </c>
      <c r="T466" s="37" t="str">
        <f t="shared" si="173"/>
        <v/>
      </c>
      <c r="U466" s="37" t="str">
        <f t="shared" si="174"/>
        <v/>
      </c>
      <c r="V466" s="37" t="str">
        <f t="shared" si="175"/>
        <v/>
      </c>
      <c r="W466" s="37">
        <f t="shared" si="176"/>
        <v>0.20871695632434228</v>
      </c>
      <c r="X466" s="37" t="str">
        <f t="shared" si="177"/>
        <v/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 t="str">
        <f t="shared" si="181"/>
        <v xml:space="preserve"> 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450</v>
      </c>
      <c r="AP466" t="s">
        <v>1047</v>
      </c>
      <c r="AQ466">
        <v>-14.795857446958172</v>
      </c>
      <c r="AR466">
        <v>-20.871695632434228</v>
      </c>
      <c r="AS466">
        <v>15.254237288135597</v>
      </c>
      <c r="AT466">
        <v>14.795857446958172</v>
      </c>
      <c r="AU466">
        <v>20.871695632434228</v>
      </c>
      <c r="AV466" t="s">
        <v>1585</v>
      </c>
    </row>
    <row r="467" spans="1:48" x14ac:dyDescent="0.25">
      <c r="A467">
        <v>4.700000000000004E-9</v>
      </c>
      <c r="B467" t="s">
        <v>451</v>
      </c>
      <c r="C467">
        <v>2</v>
      </c>
      <c r="D467" s="2">
        <v>3</v>
      </c>
      <c r="E467">
        <v>8</v>
      </c>
      <c r="F467">
        <v>13</v>
      </c>
      <c r="G467">
        <v>36.5</v>
      </c>
      <c r="H467">
        <v>34.450000000000003</v>
      </c>
      <c r="I467">
        <v>7535.8855838500003</v>
      </c>
      <c r="J467">
        <v>6.2647754137115834</v>
      </c>
      <c r="K467">
        <v>5.8868762816131239</v>
      </c>
      <c r="L467" t="s">
        <v>1019</v>
      </c>
      <c r="M467" t="s">
        <v>1019</v>
      </c>
      <c r="N467">
        <v>5.2170000000000005</v>
      </c>
      <c r="O467">
        <v>15.486725663716818</v>
      </c>
      <c r="P467">
        <v>3.0943396226415096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>
        <f t="shared" si="175"/>
        <v>-0.60376562556527213</v>
      </c>
      <c r="W467" s="37" t="str">
        <f t="shared" si="176"/>
        <v xml:space="preserve"> </v>
      </c>
      <c r="X467" s="37" t="str">
        <f t="shared" si="177"/>
        <v xml:space="preserve"> </v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3.0943396273415096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451</v>
      </c>
      <c r="AP467" t="s">
        <v>1026</v>
      </c>
      <c r="AQ467">
        <v>60.376562556527212</v>
      </c>
      <c r="AR467" t="e">
        <v>#VALUE!</v>
      </c>
      <c r="AS467">
        <v>5.9506531204644331</v>
      </c>
      <c r="AT467">
        <v>-60.376562556527212</v>
      </c>
      <c r="AU467" t="e">
        <v>#VALUE!</v>
      </c>
      <c r="AV467" t="s">
        <v>1586</v>
      </c>
    </row>
    <row r="468" spans="1:48" x14ac:dyDescent="0.25">
      <c r="A468">
        <v>4.7100000000000038E-9</v>
      </c>
      <c r="B468" t="s">
        <v>449</v>
      </c>
      <c r="C468">
        <v>19</v>
      </c>
      <c r="D468" s="2">
        <v>2</v>
      </c>
      <c r="E468">
        <v>9</v>
      </c>
      <c r="F468">
        <v>30</v>
      </c>
      <c r="G468">
        <v>166</v>
      </c>
      <c r="H468">
        <v>158.34</v>
      </c>
      <c r="I468">
        <v>116663.34728412</v>
      </c>
      <c r="J468">
        <v>17.677793904208997</v>
      </c>
      <c r="K468">
        <v>15.667920047496537</v>
      </c>
      <c r="L468">
        <v>11.882102562241336</v>
      </c>
      <c r="M468">
        <v>11.13006517742021</v>
      </c>
      <c r="N468">
        <v>7.8639999999999999</v>
      </c>
      <c r="O468">
        <v>34.836601307189554</v>
      </c>
      <c r="P468">
        <v>2.1769609700644184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>
        <f t="shared" si="176"/>
        <v>0.11702098805455985</v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2.1769609747744183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449</v>
      </c>
      <c r="AP468" t="s">
        <v>1024</v>
      </c>
      <c r="AQ468">
        <v>-11.808471117569264</v>
      </c>
      <c r="AR468">
        <v>-11.702098805455986</v>
      </c>
      <c r="AS468">
        <v>4.8376910445875998</v>
      </c>
      <c r="AT468">
        <v>11.808471117569264</v>
      </c>
      <c r="AU468">
        <v>11.702098805455986</v>
      </c>
      <c r="AV468" t="s">
        <v>1587</v>
      </c>
    </row>
    <row r="469" spans="1:48" x14ac:dyDescent="0.25">
      <c r="A469">
        <v>4.7200000000000036E-9</v>
      </c>
      <c r="B469" t="s">
        <v>539</v>
      </c>
      <c r="C469">
        <v>12</v>
      </c>
      <c r="D469" s="2">
        <v>2</v>
      </c>
      <c r="E469">
        <v>16</v>
      </c>
      <c r="F469">
        <v>30</v>
      </c>
      <c r="G469">
        <v>120</v>
      </c>
      <c r="H469">
        <v>101.6</v>
      </c>
      <c r="I469">
        <v>87297.378668799996</v>
      </c>
      <c r="J469">
        <v>13.124919261077379</v>
      </c>
      <c r="K469">
        <v>12.135690396559962</v>
      </c>
      <c r="L469">
        <v>10.023099805782707</v>
      </c>
      <c r="M469">
        <v>9.2784018419032996</v>
      </c>
      <c r="N469">
        <v>7.2080000000000002</v>
      </c>
      <c r="O469">
        <v>14.311377245508988</v>
      </c>
      <c r="P469">
        <v>3.7559055118110241</v>
      </c>
      <c r="Q469" s="36" t="str">
        <f t="shared" si="170"/>
        <v xml:space="preserve"> </v>
      </c>
      <c r="R469" t="str">
        <f t="shared" si="171"/>
        <v xml:space="preserve"> </v>
      </c>
      <c r="S469" s="37">
        <f t="shared" si="172"/>
        <v>0.18110236692472453</v>
      </c>
      <c r="T469" s="37" t="str">
        <f t="shared" si="173"/>
        <v/>
      </c>
      <c r="U469" s="37" t="str">
        <f t="shared" si="174"/>
        <v/>
      </c>
      <c r="V469" s="37" t="str">
        <f t="shared" si="175"/>
        <v/>
      </c>
      <c r="W469" s="37" t="str">
        <f t="shared" si="176"/>
        <v/>
      </c>
      <c r="X469" s="37" t="str">
        <f t="shared" si="177"/>
        <v/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>
        <f t="shared" si="181"/>
        <v>3.755905516531024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539</v>
      </c>
      <c r="AP469" t="s">
        <v>1024</v>
      </c>
      <c r="AQ469">
        <v>16.987540183212602</v>
      </c>
      <c r="AR469">
        <v>5.774144013844051</v>
      </c>
      <c r="AS469">
        <v>18.110236220472451</v>
      </c>
      <c r="AT469">
        <v>-16.987540183212602</v>
      </c>
      <c r="AU469">
        <v>-5.774144013844051</v>
      </c>
      <c r="AV469" t="s">
        <v>1588</v>
      </c>
    </row>
    <row r="470" spans="1:48" x14ac:dyDescent="0.25">
      <c r="A470">
        <v>4.7300000000000033E-9</v>
      </c>
      <c r="B470" t="s">
        <v>673</v>
      </c>
      <c r="C470">
        <v>13</v>
      </c>
      <c r="D470" s="2">
        <v>1</v>
      </c>
      <c r="E470">
        <v>6</v>
      </c>
      <c r="F470">
        <v>20</v>
      </c>
      <c r="G470">
        <v>163.5</v>
      </c>
      <c r="H470">
        <v>123.32</v>
      </c>
      <c r="I470">
        <v>10001.575345039999</v>
      </c>
      <c r="J470">
        <v>6.4724715267936803</v>
      </c>
      <c r="K470">
        <v>5.9846646607784129</v>
      </c>
      <c r="L470">
        <v>4.5196634941410228</v>
      </c>
      <c r="M470">
        <v>4.2878880390770622</v>
      </c>
      <c r="N470">
        <v>16.036999999999999</v>
      </c>
      <c r="O470">
        <v>44.790419161676667</v>
      </c>
      <c r="P470">
        <v>0</v>
      </c>
      <c r="Q470" s="36" t="str">
        <f t="shared" si="170"/>
        <v xml:space="preserve"> </v>
      </c>
      <c r="R470" t="str">
        <f t="shared" si="171"/>
        <v xml:space="preserve"> </v>
      </c>
      <c r="S470" s="37">
        <f t="shared" si="172"/>
        <v>0.32581901219026604</v>
      </c>
      <c r="T470" s="37" t="str">
        <f t="shared" si="173"/>
        <v/>
      </c>
      <c r="U470" s="37" t="str">
        <f t="shared" si="174"/>
        <v/>
      </c>
      <c r="V470" s="37" t="str">
        <f t="shared" si="175"/>
        <v/>
      </c>
      <c r="W470" s="37" t="str">
        <f t="shared" si="176"/>
        <v/>
      </c>
      <c r="X470" s="37">
        <f t="shared" si="177"/>
        <v>-0.57511232078212138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 t="str">
        <f t="shared" si="181"/>
        <v xml:space="preserve"> 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673</v>
      </c>
      <c r="AP470" t="s">
        <v>1024</v>
      </c>
      <c r="AQ470">
        <v>59.062926647736468</v>
      </c>
      <c r="AR470">
        <v>57.511232078212139</v>
      </c>
      <c r="AS470">
        <v>32.581900746026605</v>
      </c>
      <c r="AT470">
        <v>-59.062926647736468</v>
      </c>
      <c r="AU470">
        <v>-57.511232078212139</v>
      </c>
      <c r="AV470" t="s">
        <v>1589</v>
      </c>
    </row>
    <row r="471" spans="1:48" x14ac:dyDescent="0.25">
      <c r="A471">
        <v>4.7400000000000031E-9</v>
      </c>
      <c r="B471" t="s">
        <v>509</v>
      </c>
      <c r="C471">
        <v>9</v>
      </c>
      <c r="D471" s="2">
        <v>3</v>
      </c>
      <c r="E471">
        <v>16</v>
      </c>
      <c r="F471">
        <v>28</v>
      </c>
      <c r="G471">
        <v>54</v>
      </c>
      <c r="H471">
        <v>50.22</v>
      </c>
      <c r="I471">
        <v>80753.759999999995</v>
      </c>
      <c r="J471">
        <v>11.579432787641228</v>
      </c>
      <c r="K471">
        <v>10.851339671564389</v>
      </c>
      <c r="L471" t="s">
        <v>1019</v>
      </c>
      <c r="M471" t="s">
        <v>1019</v>
      </c>
      <c r="N471">
        <v>4.3369999999999997</v>
      </c>
      <c r="O471">
        <v>6.8421052631579133</v>
      </c>
      <c r="P471">
        <v>3.1541218637992832</v>
      </c>
      <c r="Q471" s="36" t="str">
        <f t="shared" si="170"/>
        <v xml:space="preserve"> </v>
      </c>
      <c r="R471" t="str">
        <f t="shared" si="171"/>
        <v xml:space="preserve"> </v>
      </c>
      <c r="S471" s="37" t="str">
        <f t="shared" si="172"/>
        <v/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 xml:space="preserve"> </v>
      </c>
      <c r="X471" s="37" t="str">
        <f t="shared" si="177"/>
        <v xml:space="preserve"> </v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>
        <f t="shared" si="181"/>
        <v>3.1541218685392831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509</v>
      </c>
      <c r="AP471" t="s">
        <v>1026</v>
      </c>
      <c r="AQ471">
        <v>26.762429553692101</v>
      </c>
      <c r="AR471" t="e">
        <v>#VALUE!</v>
      </c>
      <c r="AS471">
        <v>7.5268817204301008</v>
      </c>
      <c r="AT471">
        <v>-26.762429553692101</v>
      </c>
      <c r="AU471" t="e">
        <v>#VALUE!</v>
      </c>
      <c r="AV471" t="s">
        <v>1590</v>
      </c>
    </row>
    <row r="472" spans="1:48" x14ac:dyDescent="0.25">
      <c r="A472">
        <v>4.7500000000000028E-9</v>
      </c>
      <c r="B472" t="s">
        <v>262</v>
      </c>
      <c r="C472">
        <v>12</v>
      </c>
      <c r="D472" s="2">
        <v>0</v>
      </c>
      <c r="E472">
        <v>9</v>
      </c>
      <c r="F472">
        <v>21</v>
      </c>
      <c r="G472">
        <v>141</v>
      </c>
      <c r="H472">
        <v>113.9</v>
      </c>
      <c r="I472">
        <v>98339.460493899998</v>
      </c>
      <c r="J472">
        <v>14.626942339797099</v>
      </c>
      <c r="K472">
        <v>13.244186046511629</v>
      </c>
      <c r="L472">
        <v>9.2062058573720194</v>
      </c>
      <c r="M472">
        <v>8.5886706283329151</v>
      </c>
      <c r="N472">
        <v>7.1480000000000006</v>
      </c>
      <c r="O472">
        <v>-4.4374999999999973</v>
      </c>
      <c r="P472">
        <v>2.6198419666374009</v>
      </c>
      <c r="Q472" s="36" t="str">
        <f t="shared" si="170"/>
        <v xml:space="preserve"> </v>
      </c>
      <c r="R472" t="str">
        <f t="shared" si="171"/>
        <v xml:space="preserve"> </v>
      </c>
      <c r="S472" s="37">
        <f t="shared" si="172"/>
        <v>0.23792801177370487</v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>
        <f t="shared" si="177"/>
        <v>-0.13453657640406902</v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>
        <f t="shared" si="181"/>
        <v>2.6198419713874008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262</v>
      </c>
      <c r="AP472" t="s">
        <v>1024</v>
      </c>
      <c r="AQ472">
        <v>7.4875479938607992</v>
      </c>
      <c r="AR472">
        <v>13.453657640406902</v>
      </c>
      <c r="AS472">
        <v>23.792800702370485</v>
      </c>
      <c r="AT472">
        <v>-7.4875479938607992</v>
      </c>
      <c r="AU472">
        <v>-13.453657640406902</v>
      </c>
      <c r="AV472" t="s">
        <v>1591</v>
      </c>
    </row>
    <row r="473" spans="1:48" x14ac:dyDescent="0.25">
      <c r="A473">
        <v>4.7600000000000026E-9</v>
      </c>
      <c r="B473" t="s">
        <v>647</v>
      </c>
      <c r="C473">
        <v>36</v>
      </c>
      <c r="D473" s="2">
        <v>0</v>
      </c>
      <c r="E473">
        <v>5</v>
      </c>
      <c r="F473">
        <v>41</v>
      </c>
      <c r="G473">
        <v>162</v>
      </c>
      <c r="H473">
        <v>138.5</v>
      </c>
      <c r="I473">
        <v>305282.42767899996</v>
      </c>
      <c r="J473">
        <v>25.941187488293686</v>
      </c>
      <c r="K473">
        <v>22.335107240767616</v>
      </c>
      <c r="L473">
        <v>19.286233026441064</v>
      </c>
      <c r="M473">
        <v>17.155035854515791</v>
      </c>
      <c r="N473">
        <v>5.3390000000000004</v>
      </c>
      <c r="O473">
        <v>16.018518518518519</v>
      </c>
      <c r="P473">
        <v>0.71841155234657039</v>
      </c>
      <c r="Q473" s="36">
        <f t="shared" si="170"/>
        <v>87.804878053540492</v>
      </c>
      <c r="R473" t="str">
        <f t="shared" si="171"/>
        <v xml:space="preserve"> </v>
      </c>
      <c r="S473" s="37">
        <f t="shared" si="172"/>
        <v>0.16967509501270756</v>
      </c>
      <c r="T473" s="37" t="str">
        <f t="shared" si="173"/>
        <v/>
      </c>
      <c r="U473" s="37">
        <f t="shared" si="174"/>
        <v>0.64072764268948301</v>
      </c>
      <c r="V473" s="37" t="str">
        <f t="shared" si="175"/>
        <v/>
      </c>
      <c r="W473" s="37">
        <f t="shared" si="176"/>
        <v>0.81307365074468563</v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647</v>
      </c>
      <c r="AP473" t="s">
        <v>1097</v>
      </c>
      <c r="AQ473">
        <v>-64.072764268948305</v>
      </c>
      <c r="AR473">
        <v>-81.307365074468564</v>
      </c>
      <c r="AS473">
        <v>16.967509025270754</v>
      </c>
      <c r="AT473">
        <v>64.072764268948305</v>
      </c>
      <c r="AU473">
        <v>81.307365074468564</v>
      </c>
      <c r="AV473" t="s">
        <v>1592</v>
      </c>
    </row>
    <row r="474" spans="1:48" x14ac:dyDescent="0.25">
      <c r="A474">
        <v>4.7700000000000023E-9</v>
      </c>
      <c r="B474" t="s">
        <v>453</v>
      </c>
      <c r="C474">
        <v>5</v>
      </c>
      <c r="D474" s="2">
        <v>3</v>
      </c>
      <c r="E474">
        <v>3</v>
      </c>
      <c r="F474">
        <v>11</v>
      </c>
      <c r="G474">
        <v>122</v>
      </c>
      <c r="H474">
        <v>127.84</v>
      </c>
      <c r="I474">
        <v>11654.568755999999</v>
      </c>
      <c r="J474">
        <v>27.038917089678513</v>
      </c>
      <c r="K474">
        <v>24.189214758751184</v>
      </c>
      <c r="L474">
        <v>17.818001597444088</v>
      </c>
      <c r="M474">
        <v>16.363937649000551</v>
      </c>
      <c r="N474">
        <v>4.7279999999999998</v>
      </c>
      <c r="O474">
        <v>2.2641509433962281</v>
      </c>
      <c r="P474">
        <v>0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>
        <f t="shared" si="174"/>
        <v>0.71015681982346535</v>
      </c>
      <c r="V474" s="37" t="str">
        <f t="shared" si="175"/>
        <v/>
      </c>
      <c r="W474" s="37">
        <f t="shared" si="176"/>
        <v>0.67504712615276219</v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 t="str">
        <f t="shared" si="181"/>
        <v xml:space="preserve"> 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453</v>
      </c>
      <c r="AP474" t="s">
        <v>1047</v>
      </c>
      <c r="AQ474">
        <v>-71.015681982346536</v>
      </c>
      <c r="AR474">
        <v>-67.504712615276219</v>
      </c>
      <c r="AS474">
        <v>-4.5682102628285426</v>
      </c>
      <c r="AT474">
        <v>71.015681982346536</v>
      </c>
      <c r="AU474">
        <v>67.504712615276219</v>
      </c>
      <c r="AV474" t="s">
        <v>1593</v>
      </c>
    </row>
    <row r="475" spans="1:48" x14ac:dyDescent="0.25">
      <c r="A475">
        <v>4.7800000000000021E-9</v>
      </c>
      <c r="B475" t="s">
        <v>455</v>
      </c>
      <c r="C475">
        <v>18</v>
      </c>
      <c r="D475" s="2">
        <v>0</v>
      </c>
      <c r="E475">
        <v>8</v>
      </c>
      <c r="F475">
        <v>26</v>
      </c>
      <c r="G475">
        <v>91</v>
      </c>
      <c r="H475">
        <v>82.34</v>
      </c>
      <c r="I475">
        <v>32673.038564300001</v>
      </c>
      <c r="J475">
        <v>21.945628997867804</v>
      </c>
      <c r="K475">
        <v>19.750539697769248</v>
      </c>
      <c r="L475">
        <v>16.024682178332199</v>
      </c>
      <c r="M475">
        <v>14.677056698013944</v>
      </c>
      <c r="N475">
        <v>3.7520000000000002</v>
      </c>
      <c r="O475">
        <v>7.6237623762376199</v>
      </c>
      <c r="P475">
        <v>2.1775564731600676</v>
      </c>
      <c r="Q475" s="36" t="str">
        <f t="shared" si="170"/>
        <v xml:space="preserve"> </v>
      </c>
      <c r="R475" t="str">
        <f t="shared" si="171"/>
        <v xml:space="preserve"> </v>
      </c>
      <c r="S475" s="37" t="str">
        <f t="shared" si="172"/>
        <v/>
      </c>
      <c r="T475" s="37" t="str">
        <f t="shared" si="173"/>
        <v/>
      </c>
      <c r="U475" s="37" t="str">
        <f t="shared" si="174"/>
        <v/>
      </c>
      <c r="V475" s="37" t="str">
        <f t="shared" si="175"/>
        <v/>
      </c>
      <c r="W475" s="37">
        <f t="shared" si="176"/>
        <v>0.50645950296564757</v>
      </c>
      <c r="X475" s="37" t="str">
        <f t="shared" si="177"/>
        <v/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>
        <f t="shared" si="181"/>
        <v>2.1775564779400676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455</v>
      </c>
      <c r="AP475" t="s">
        <v>1028</v>
      </c>
      <c r="AQ475">
        <v>-38.801664917067356</v>
      </c>
      <c r="AR475">
        <v>-50.645950296564756</v>
      </c>
      <c r="AS475">
        <v>10.517367014816603</v>
      </c>
      <c r="AT475">
        <v>38.801664917067356</v>
      </c>
      <c r="AU475">
        <v>50.645950296564756</v>
      </c>
      <c r="AV475" t="s">
        <v>1594</v>
      </c>
    </row>
    <row r="476" spans="1:48" x14ac:dyDescent="0.25">
      <c r="A476">
        <v>4.7900000000000019E-9</v>
      </c>
      <c r="B476" t="s">
        <v>641</v>
      </c>
      <c r="C476">
        <v>11</v>
      </c>
      <c r="D476" s="2">
        <v>1</v>
      </c>
      <c r="E476">
        <v>16</v>
      </c>
      <c r="F476">
        <v>28</v>
      </c>
      <c r="G476">
        <v>34.5</v>
      </c>
      <c r="H476">
        <v>30.08</v>
      </c>
      <c r="I476">
        <v>12268.566192480001</v>
      </c>
      <c r="J476">
        <v>7.0660089264740433</v>
      </c>
      <c r="K476">
        <v>6.7824126268320173</v>
      </c>
      <c r="L476">
        <v>6.9391008847880968</v>
      </c>
      <c r="M476">
        <v>6.8160488330935047</v>
      </c>
      <c r="N476">
        <v>4.2569999999999997</v>
      </c>
      <c r="O476">
        <v>-0.87378640776698024</v>
      </c>
      <c r="P476">
        <v>2.6795212765957452</v>
      </c>
      <c r="Q476" s="36" t="str">
        <f t="shared" si="170"/>
        <v xml:space="preserve"> </v>
      </c>
      <c r="R476" t="str">
        <f t="shared" si="171"/>
        <v xml:space="preserve"> </v>
      </c>
      <c r="S476" s="37" t="str">
        <f t="shared" si="172"/>
        <v/>
      </c>
      <c r="T476" s="37" t="str">
        <f t="shared" si="173"/>
        <v/>
      </c>
      <c r="U476" s="37" t="str">
        <f t="shared" si="174"/>
        <v/>
      </c>
      <c r="V476" s="37" t="str">
        <f t="shared" si="175"/>
        <v/>
      </c>
      <c r="W476" s="37" t="str">
        <f t="shared" si="176"/>
        <v/>
      </c>
      <c r="X476" s="37">
        <f t="shared" si="177"/>
        <v>-0.34766416247174969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2.6795212813857452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641</v>
      </c>
      <c r="AP476" t="s">
        <v>1041</v>
      </c>
      <c r="AQ476">
        <v>55.308922637453364</v>
      </c>
      <c r="AR476">
        <v>34.766416247174966</v>
      </c>
      <c r="AS476">
        <v>14.694148936170226</v>
      </c>
      <c r="AT476">
        <v>-55.308922637453364</v>
      </c>
      <c r="AU476">
        <v>-34.766416247174966</v>
      </c>
      <c r="AV476" t="s">
        <v>1595</v>
      </c>
    </row>
    <row r="477" spans="1:48" x14ac:dyDescent="0.25">
      <c r="A477">
        <v>4.8000000000000016E-9</v>
      </c>
      <c r="B477" t="s">
        <v>575</v>
      </c>
      <c r="C477">
        <v>17</v>
      </c>
      <c r="D477" s="2">
        <v>1</v>
      </c>
      <c r="E477">
        <v>4</v>
      </c>
      <c r="F477">
        <v>22</v>
      </c>
      <c r="G477">
        <v>103</v>
      </c>
      <c r="H477">
        <v>82.59</v>
      </c>
      <c r="I477">
        <v>35043.617706780002</v>
      </c>
      <c r="J477">
        <v>10.612952968388589</v>
      </c>
      <c r="K477">
        <v>7.6000736173736998</v>
      </c>
      <c r="L477">
        <v>6.2428897769360319</v>
      </c>
      <c r="M477">
        <v>5.0605859312255452</v>
      </c>
      <c r="N477">
        <v>6.0990000000000002</v>
      </c>
      <c r="O477">
        <v>-12.672413793103432</v>
      </c>
      <c r="P477">
        <v>4.2293255842111632</v>
      </c>
      <c r="Q477" s="36">
        <f t="shared" si="170"/>
        <v>77.272727277527267</v>
      </c>
      <c r="R477" t="str">
        <f t="shared" si="171"/>
        <v xml:space="preserve"> </v>
      </c>
      <c r="S477" s="37">
        <f t="shared" si="172"/>
        <v>0.24712435399481764</v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>
        <f t="shared" si="177"/>
        <v>-0.41311406205928347</v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>
        <f t="shared" si="181"/>
        <v>4.2293255890111636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575</v>
      </c>
      <c r="AP477" t="s">
        <v>1079</v>
      </c>
      <c r="AQ477">
        <v>32.87521894031876</v>
      </c>
      <c r="AR477">
        <v>41.31140620592835</v>
      </c>
      <c r="AS477">
        <v>24.712434919481762</v>
      </c>
      <c r="AT477">
        <v>-32.87521894031876</v>
      </c>
      <c r="AU477">
        <v>-41.31140620592835</v>
      </c>
      <c r="AV477" t="s">
        <v>1596</v>
      </c>
    </row>
    <row r="478" spans="1:48" x14ac:dyDescent="0.25">
      <c r="A478">
        <v>4.8100000000000014E-9</v>
      </c>
      <c r="B478" t="s">
        <v>457</v>
      </c>
      <c r="C478">
        <v>15</v>
      </c>
      <c r="D478" s="2">
        <v>2</v>
      </c>
      <c r="E478">
        <v>1</v>
      </c>
      <c r="F478">
        <v>18</v>
      </c>
      <c r="G478">
        <v>125</v>
      </c>
      <c r="H478">
        <v>103.61</v>
      </c>
      <c r="I478">
        <v>13681.474215760001</v>
      </c>
      <c r="J478">
        <v>21.420301839983463</v>
      </c>
      <c r="K478">
        <v>17.817712811693895</v>
      </c>
      <c r="L478">
        <v>12.78650515065007</v>
      </c>
      <c r="M478">
        <v>11.299524133242691</v>
      </c>
      <c r="N478">
        <v>3.9350000000000001</v>
      </c>
      <c r="O478">
        <v>23.918918918918923</v>
      </c>
      <c r="P478">
        <v>1.1958305182897404</v>
      </c>
      <c r="Q478" s="36">
        <f t="shared" si="170"/>
        <v>83.333333338143333</v>
      </c>
      <c r="R478" t="str">
        <f t="shared" si="171"/>
        <v xml:space="preserve"> </v>
      </c>
      <c r="S478" s="37">
        <f t="shared" si="172"/>
        <v>0.20644725893604959</v>
      </c>
      <c r="T478" s="37" t="str">
        <f t="shared" si="173"/>
        <v/>
      </c>
      <c r="U478" s="37" t="str">
        <f t="shared" si="174"/>
        <v/>
      </c>
      <c r="V478" s="37" t="str">
        <f t="shared" si="175"/>
        <v/>
      </c>
      <c r="W478" s="37">
        <f t="shared" si="176"/>
        <v>0.2020426976056735</v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 t="str">
        <f t="shared" si="181"/>
        <v xml:space="preserve"> 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457</v>
      </c>
      <c r="AP478" t="s">
        <v>1022</v>
      </c>
      <c r="AQ478">
        <v>-35.479076890650688</v>
      </c>
      <c r="AR478">
        <v>-20.20426976056735</v>
      </c>
      <c r="AS478">
        <v>20.644725412604959</v>
      </c>
      <c r="AT478">
        <v>35.479076890650688</v>
      </c>
      <c r="AU478">
        <v>20.20426976056735</v>
      </c>
      <c r="AV478" t="s">
        <v>1597</v>
      </c>
    </row>
    <row r="479" spans="1:48" x14ac:dyDescent="0.25">
      <c r="A479">
        <v>4.8200000000000011E-9</v>
      </c>
      <c r="B479" t="s">
        <v>456</v>
      </c>
      <c r="C479">
        <v>8</v>
      </c>
      <c r="D479" s="2">
        <v>2</v>
      </c>
      <c r="E479">
        <v>5</v>
      </c>
      <c r="F479">
        <v>15</v>
      </c>
      <c r="G479">
        <v>76.5</v>
      </c>
      <c r="H479">
        <v>66.39</v>
      </c>
      <c r="I479">
        <v>12633.074195609999</v>
      </c>
      <c r="J479">
        <v>37.089385474860336</v>
      </c>
      <c r="K479">
        <v>21.534219915666558</v>
      </c>
      <c r="L479">
        <v>19.47431557707829</v>
      </c>
      <c r="M479">
        <v>17.301503656962566</v>
      </c>
      <c r="N479">
        <v>2.1520000000000001</v>
      </c>
      <c r="O479">
        <v>175.70499565464951</v>
      </c>
      <c r="P479">
        <v>3.8876336797710502</v>
      </c>
      <c r="Q479" s="36" t="str">
        <f t="shared" si="170"/>
        <v xml:space="preserve"> </v>
      </c>
      <c r="R479" t="str">
        <f t="shared" si="171"/>
        <v xml:space="preserve"> </v>
      </c>
      <c r="S479" s="37">
        <f t="shared" si="172"/>
        <v>0.15228197499623125</v>
      </c>
      <c r="T479" s="37" t="str">
        <f t="shared" si="173"/>
        <v/>
      </c>
      <c r="U479" s="37">
        <f t="shared" si="174"/>
        <v>1.3458286181552079</v>
      </c>
      <c r="V479" s="37" t="str">
        <f t="shared" si="175"/>
        <v/>
      </c>
      <c r="W479" s="37">
        <f t="shared" si="176"/>
        <v>0.83075504639399123</v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>
        <f t="shared" si="181"/>
        <v>3.8876336845910502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456</v>
      </c>
      <c r="AP479" t="s">
        <v>1034</v>
      </c>
      <c r="AQ479">
        <v>-134.5828618155208</v>
      </c>
      <c r="AR479">
        <v>-83.075504639399128</v>
      </c>
      <c r="AS479">
        <v>15.228197017623124</v>
      </c>
      <c r="AT479">
        <v>134.5828618155208</v>
      </c>
      <c r="AU479">
        <v>83.075504639399128</v>
      </c>
      <c r="AV479" t="s">
        <v>1598</v>
      </c>
    </row>
    <row r="480" spans="1:48" x14ac:dyDescent="0.25">
      <c r="A480">
        <v>4.8300000000000009E-9</v>
      </c>
      <c r="B480" t="s">
        <v>290</v>
      </c>
      <c r="C480">
        <v>9</v>
      </c>
      <c r="D480" s="2">
        <v>1</v>
      </c>
      <c r="E480">
        <v>8</v>
      </c>
      <c r="F480">
        <v>18</v>
      </c>
      <c r="G480">
        <v>128</v>
      </c>
      <c r="H480">
        <v>115.7</v>
      </c>
      <c r="I480">
        <v>19046.550313699998</v>
      </c>
      <c r="J480">
        <v>25.791350869371378</v>
      </c>
      <c r="K480">
        <v>23.265634425899862</v>
      </c>
      <c r="L480">
        <v>17.569551448770419</v>
      </c>
      <c r="M480">
        <v>16.250755531550016</v>
      </c>
      <c r="N480">
        <v>4.1539999999999999</v>
      </c>
      <c r="O480">
        <v>-20.298507462686569</v>
      </c>
      <c r="P480" t="s">
        <v>145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>
        <f t="shared" si="174"/>
        <v>0.63125077958659292</v>
      </c>
      <c r="V480" s="37" t="str">
        <f t="shared" si="175"/>
        <v/>
      </c>
      <c r="W480" s="37">
        <f t="shared" si="176"/>
        <v>0.65169065122755221</v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290</v>
      </c>
      <c r="AP480" t="s">
        <v>1024</v>
      </c>
      <c r="AQ480">
        <v>-63.12507795865929</v>
      </c>
      <c r="AR480">
        <v>-65.169065122755228</v>
      </c>
      <c r="AS480">
        <v>10.630942091616236</v>
      </c>
      <c r="AT480">
        <v>63.12507795865929</v>
      </c>
      <c r="AU480">
        <v>65.169065122755228</v>
      </c>
      <c r="AV480" t="s">
        <v>1599</v>
      </c>
    </row>
    <row r="481" spans="1:48" x14ac:dyDescent="0.25">
      <c r="A481">
        <v>4.8400000000000007E-9</v>
      </c>
      <c r="B481" t="s">
        <v>585</v>
      </c>
      <c r="C481">
        <v>1</v>
      </c>
      <c r="D481" s="2">
        <v>1</v>
      </c>
      <c r="E481">
        <v>2</v>
      </c>
      <c r="F481">
        <v>4</v>
      </c>
      <c r="G481">
        <v>157.5</v>
      </c>
      <c r="H481">
        <v>164.44</v>
      </c>
      <c r="I481">
        <v>19878.891291480002</v>
      </c>
      <c r="J481">
        <v>31.623076923076923</v>
      </c>
      <c r="K481">
        <v>28.813737515332047</v>
      </c>
      <c r="L481">
        <v>22.535029702970299</v>
      </c>
      <c r="M481">
        <v>21.041953775038522</v>
      </c>
      <c r="N481">
        <v>4.6550000000000002</v>
      </c>
      <c r="O481">
        <v>26.041666666666668</v>
      </c>
      <c r="P481">
        <v>0</v>
      </c>
      <c r="Q481" s="36" t="str">
        <f t="shared" si="170"/>
        <v xml:space="preserve"> 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>
        <f t="shared" si="174"/>
        <v>1.0000956578414897</v>
      </c>
      <c r="V481" s="37" t="str">
        <f t="shared" si="175"/>
        <v/>
      </c>
      <c r="W481" s="37">
        <f t="shared" si="176"/>
        <v>1.1184887954630223</v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585</v>
      </c>
      <c r="AP481" t="s">
        <v>1097</v>
      </c>
      <c r="AQ481">
        <v>-100.00956578414898</v>
      </c>
      <c r="AR481">
        <v>-111.84887954630223</v>
      </c>
      <c r="AS481">
        <v>-4.2203843347117465</v>
      </c>
      <c r="AT481">
        <v>100.00956578414898</v>
      </c>
      <c r="AU481">
        <v>111.84887954630223</v>
      </c>
      <c r="AV481" t="s">
        <v>1600</v>
      </c>
    </row>
    <row r="482" spans="1:48" x14ac:dyDescent="0.25">
      <c r="A482">
        <v>4.8500000000000004E-9</v>
      </c>
      <c r="B482" t="s">
        <v>671</v>
      </c>
      <c r="C482">
        <v>20</v>
      </c>
      <c r="D482" s="2">
        <v>0</v>
      </c>
      <c r="E482">
        <v>6</v>
      </c>
      <c r="F482">
        <v>26</v>
      </c>
      <c r="G482">
        <v>200</v>
      </c>
      <c r="H482">
        <v>194.7</v>
      </c>
      <c r="I482">
        <v>49757.149414499996</v>
      </c>
      <c r="J482" t="s">
        <v>1019</v>
      </c>
      <c r="K482">
        <v>31.267062791071137</v>
      </c>
      <c r="L482">
        <v>33.891186575819077</v>
      </c>
      <c r="M482">
        <v>23.424990480961924</v>
      </c>
      <c r="N482">
        <v>3.8320000000000003</v>
      </c>
      <c r="O482">
        <v>76.229508196721312</v>
      </c>
      <c r="P482">
        <v>0</v>
      </c>
      <c r="Q482" s="36">
        <f t="shared" si="170"/>
        <v>76.923076927926914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 xml:space="preserve"> </v>
      </c>
      <c r="V482" s="37" t="str">
        <f t="shared" si="175"/>
        <v xml:space="preserve"> </v>
      </c>
      <c r="W482" s="37">
        <f t="shared" si="176"/>
        <v>2.1860663141862173</v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 t="str">
        <f t="shared" si="181"/>
        <v xml:space="preserve"> 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>
        <f t="shared" si="183"/>
        <v>76.229508201571306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671</v>
      </c>
      <c r="AP482" t="s">
        <v>1047</v>
      </c>
      <c r="AQ482" t="e">
        <v>#VALUE!</v>
      </c>
      <c r="AR482">
        <v>-218.60663141862173</v>
      </c>
      <c r="AS482">
        <v>2.7221366204417174</v>
      </c>
      <c r="AT482" t="e">
        <v>#VALUE!</v>
      </c>
      <c r="AU482">
        <v>218.60663141862173</v>
      </c>
      <c r="AV482" t="s">
        <v>1601</v>
      </c>
    </row>
    <row r="483" spans="1:48" x14ac:dyDescent="0.25">
      <c r="A483">
        <v>4.8600000000000002E-9</v>
      </c>
      <c r="B483" t="s">
        <v>454</v>
      </c>
      <c r="C483">
        <v>1</v>
      </c>
      <c r="D483" s="2">
        <v>4</v>
      </c>
      <c r="E483">
        <v>17</v>
      </c>
      <c r="F483">
        <v>22</v>
      </c>
      <c r="G483">
        <v>59</v>
      </c>
      <c r="H483">
        <v>61.04</v>
      </c>
      <c r="I483">
        <v>21758.792131440001</v>
      </c>
      <c r="J483" t="s">
        <v>1019</v>
      </c>
      <c r="K483" t="s">
        <v>1019</v>
      </c>
      <c r="L483">
        <v>17.402147446982113</v>
      </c>
      <c r="M483">
        <v>19.034923959405795</v>
      </c>
      <c r="N483">
        <v>1.284</v>
      </c>
      <c r="O483">
        <v>-64.940021317270705</v>
      </c>
      <c r="P483">
        <v>5.2948885976408917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 xml:space="preserve"> </v>
      </c>
      <c r="V483" s="37" t="str">
        <f t="shared" si="175"/>
        <v xml:space="preserve"> </v>
      </c>
      <c r="W483" s="37">
        <f t="shared" si="176"/>
        <v>0.63595321902627777</v>
      </c>
      <c r="X483" s="37" t="str">
        <f t="shared" si="177"/>
        <v/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5.2948886025008921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>
        <f t="shared" si="184"/>
        <v>-64.940021312410707</v>
      </c>
      <c r="AM483" t="str">
        <f t="shared" si="168"/>
        <v xml:space="preserve"> </v>
      </c>
      <c r="AN483" t="str">
        <f t="shared" si="169"/>
        <v xml:space="preserve"> </v>
      </c>
      <c r="AO483" t="s">
        <v>454</v>
      </c>
      <c r="AP483" t="s">
        <v>1034</v>
      </c>
      <c r="AQ483" t="e">
        <v>#VALUE!</v>
      </c>
      <c r="AR483">
        <v>-63.595321902627774</v>
      </c>
      <c r="AS483">
        <v>-3.3420707732634281</v>
      </c>
      <c r="AT483" t="e">
        <v>#VALUE!</v>
      </c>
      <c r="AU483">
        <v>63.595321902627774</v>
      </c>
      <c r="AV483" t="s">
        <v>1602</v>
      </c>
    </row>
    <row r="484" spans="1:48" x14ac:dyDescent="0.25">
      <c r="A484">
        <v>4.8699999999999999E-9</v>
      </c>
      <c r="B484" t="s">
        <v>233</v>
      </c>
      <c r="C484">
        <v>12</v>
      </c>
      <c r="D484" s="2">
        <v>0</v>
      </c>
      <c r="E484">
        <v>21</v>
      </c>
      <c r="F484">
        <v>33</v>
      </c>
      <c r="G484">
        <v>59.5</v>
      </c>
      <c r="H484">
        <v>57.09</v>
      </c>
      <c r="I484">
        <v>235896.74211609</v>
      </c>
      <c r="J484">
        <v>12.097902097902098</v>
      </c>
      <c r="K484">
        <v>11.861624766258052</v>
      </c>
      <c r="L484">
        <v>7.1663785395546933</v>
      </c>
      <c r="M484">
        <v>7.0850263875389077</v>
      </c>
      <c r="N484">
        <v>4.6710000000000003</v>
      </c>
      <c r="O484">
        <v>26.511627906976752</v>
      </c>
      <c r="P484">
        <v>4.2739534069013834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>
        <f t="shared" si="177"/>
        <v>-0.32629808612623312</v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>
        <f t="shared" si="181"/>
        <v>4.2739534117713838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233</v>
      </c>
      <c r="AP484" t="s">
        <v>1041</v>
      </c>
      <c r="AQ484">
        <v>23.483216026497033</v>
      </c>
      <c r="AR484">
        <v>32.629808612623314</v>
      </c>
      <c r="AS484">
        <v>4.2214047994394654</v>
      </c>
      <c r="AT484">
        <v>-23.483216026497033</v>
      </c>
      <c r="AU484">
        <v>-32.629808612623314</v>
      </c>
      <c r="AV484" t="s">
        <v>1603</v>
      </c>
    </row>
    <row r="485" spans="1:48" x14ac:dyDescent="0.25">
      <c r="A485">
        <v>4.8799999999999997E-9</v>
      </c>
      <c r="B485" t="s">
        <v>546</v>
      </c>
      <c r="C485">
        <v>2</v>
      </c>
      <c r="D485" s="2">
        <v>3</v>
      </c>
      <c r="E485">
        <v>12</v>
      </c>
      <c r="F485">
        <v>17</v>
      </c>
      <c r="G485">
        <v>190.5</v>
      </c>
      <c r="H485">
        <v>206.94</v>
      </c>
      <c r="I485">
        <v>15674.8192968</v>
      </c>
      <c r="J485">
        <v>22.505709624796083</v>
      </c>
      <c r="K485">
        <v>19.617025310455968</v>
      </c>
      <c r="L485">
        <v>16.807408581538528</v>
      </c>
      <c r="M485">
        <v>16.011063011585527</v>
      </c>
      <c r="N485">
        <v>8.072000000000001</v>
      </c>
      <c r="O485">
        <v>5.1792828685259105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>
        <f t="shared" si="176"/>
        <v>0.58004259280231718</v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546</v>
      </c>
      <c r="AP485" t="s">
        <v>1047</v>
      </c>
      <c r="AQ485">
        <v>-42.344061606312081</v>
      </c>
      <c r="AR485">
        <v>-58.004259280231722</v>
      </c>
      <c r="AS485">
        <v>-7.9443316903450301</v>
      </c>
      <c r="AT485">
        <v>42.344061606312081</v>
      </c>
      <c r="AU485">
        <v>58.004259280231722</v>
      </c>
      <c r="AV485" t="s">
        <v>1604</v>
      </c>
    </row>
    <row r="486" spans="1:48" x14ac:dyDescent="0.25">
      <c r="A486">
        <v>4.8899999999999995E-9</v>
      </c>
      <c r="B486" t="s">
        <v>541</v>
      </c>
      <c r="C486">
        <v>8</v>
      </c>
      <c r="D486" s="2">
        <v>3</v>
      </c>
      <c r="E486">
        <v>16</v>
      </c>
      <c r="F486">
        <v>27</v>
      </c>
      <c r="G486">
        <v>75</v>
      </c>
      <c r="H486">
        <v>72.430000000000007</v>
      </c>
      <c r="I486">
        <v>68333.702228480004</v>
      </c>
      <c r="J486">
        <v>11.102084610668303</v>
      </c>
      <c r="K486">
        <v>10.338281473023123</v>
      </c>
      <c r="L486">
        <v>9.0585886720975122</v>
      </c>
      <c r="M486">
        <v>8.6676589343874308</v>
      </c>
      <c r="N486">
        <v>6.524</v>
      </c>
      <c r="O486">
        <v>1.8497109826589611</v>
      </c>
      <c r="P486">
        <v>2.4672097197293938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 t="str">
        <f t="shared" si="175"/>
        <v/>
      </c>
      <c r="W486" s="37" t="str">
        <f t="shared" si="176"/>
        <v/>
      </c>
      <c r="X486" s="37">
        <f t="shared" si="177"/>
        <v>-0.14841387575285192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2.4672097246193938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541</v>
      </c>
      <c r="AP486" t="s">
        <v>1020</v>
      </c>
      <c r="AQ486">
        <v>29.781560229573213</v>
      </c>
      <c r="AR486">
        <v>14.841387575285193</v>
      </c>
      <c r="AS486">
        <v>3.5482534861245307</v>
      </c>
      <c r="AT486">
        <v>-29.781560229573213</v>
      </c>
      <c r="AU486">
        <v>-14.841387575285193</v>
      </c>
      <c r="AV486" t="s">
        <v>1605</v>
      </c>
    </row>
    <row r="487" spans="1:48" x14ac:dyDescent="0.25">
      <c r="A487">
        <v>4.8999999999999992E-9</v>
      </c>
      <c r="B487" t="s">
        <v>999</v>
      </c>
      <c r="C487">
        <v>15</v>
      </c>
      <c r="D487" s="2">
        <v>0</v>
      </c>
      <c r="E487">
        <v>3</v>
      </c>
      <c r="F487">
        <v>18</v>
      </c>
      <c r="G487">
        <v>313.5</v>
      </c>
      <c r="H487">
        <v>264.36</v>
      </c>
      <c r="I487">
        <v>13215.84996012</v>
      </c>
      <c r="J487">
        <v>19.630207173089776</v>
      </c>
      <c r="K487">
        <v>16.373095503530287</v>
      </c>
      <c r="L487">
        <v>9.1458702398078682</v>
      </c>
      <c r="M487">
        <v>6.872499761186603</v>
      </c>
      <c r="N487">
        <v>10.997</v>
      </c>
      <c r="O487">
        <v>385.625</v>
      </c>
      <c r="P487" t="s">
        <v>145</v>
      </c>
      <c r="Q487" s="36">
        <f t="shared" si="170"/>
        <v>83.333333338233331</v>
      </c>
      <c r="R487" t="str">
        <f t="shared" si="171"/>
        <v xml:space="preserve"> </v>
      </c>
      <c r="S487" s="37">
        <f t="shared" si="172"/>
        <v>0.18588289187231036</v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>
        <f t="shared" si="177"/>
        <v>-0.14020864923742093</v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999</v>
      </c>
      <c r="AP487" t="s">
        <v>1047</v>
      </c>
      <c r="AQ487">
        <v>-24.157090168458883</v>
      </c>
      <c r="AR487">
        <v>14.020864923742094</v>
      </c>
      <c r="AS487">
        <v>18.588288697231036</v>
      </c>
      <c r="AT487">
        <v>24.157090168458883</v>
      </c>
      <c r="AU487">
        <v>-14.020864923742094</v>
      </c>
      <c r="AV487" t="s">
        <v>1606</v>
      </c>
    </row>
    <row r="488" spans="1:48" x14ac:dyDescent="0.25">
      <c r="A488">
        <v>4.909999999999999E-9</v>
      </c>
      <c r="B488" t="s">
        <v>660</v>
      </c>
      <c r="C488">
        <v>11</v>
      </c>
      <c r="D488" s="2">
        <v>2</v>
      </c>
      <c r="E488">
        <v>17</v>
      </c>
      <c r="F488">
        <v>30</v>
      </c>
      <c r="G488">
        <v>50</v>
      </c>
      <c r="H488">
        <v>39.200000000000003</v>
      </c>
      <c r="I488">
        <v>11345.447769600001</v>
      </c>
      <c r="J488">
        <v>5.6712962962962967</v>
      </c>
      <c r="K488">
        <v>5.7159521726450864</v>
      </c>
      <c r="L488">
        <v>4.1315629637674132</v>
      </c>
      <c r="M488">
        <v>4.1474774523477453</v>
      </c>
      <c r="N488">
        <v>6.9119999999999999</v>
      </c>
      <c r="O488">
        <v>-62.455696202531641</v>
      </c>
      <c r="P488">
        <v>5.1045918367346932</v>
      </c>
      <c r="Q488" s="36" t="str">
        <f t="shared" si="170"/>
        <v xml:space="preserve"> </v>
      </c>
      <c r="R488" t="str">
        <f t="shared" si="171"/>
        <v xml:space="preserve"> </v>
      </c>
      <c r="S488" s="37">
        <f t="shared" si="172"/>
        <v>0.27551020899163264</v>
      </c>
      <c r="T488" s="37" t="str">
        <f t="shared" si="173"/>
        <v/>
      </c>
      <c r="U488" s="37" t="str">
        <f t="shared" si="174"/>
        <v/>
      </c>
      <c r="V488" s="37">
        <f t="shared" si="175"/>
        <v>-0.64130197943271294</v>
      </c>
      <c r="W488" s="37" t="str">
        <f t="shared" si="176"/>
        <v/>
      </c>
      <c r="X488" s="37">
        <f t="shared" si="177"/>
        <v>-0.61159714622707639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5.1045918416446936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>
        <f t="shared" si="184"/>
        <v>-62.455696197621641</v>
      </c>
      <c r="AM488" t="str">
        <f t="shared" si="168"/>
        <v xml:space="preserve"> </v>
      </c>
      <c r="AN488" t="str">
        <f t="shared" si="169"/>
        <v xml:space="preserve"> </v>
      </c>
      <c r="AO488" t="s">
        <v>660</v>
      </c>
      <c r="AP488" t="s">
        <v>1097</v>
      </c>
      <c r="AQ488">
        <v>64.130197943271298</v>
      </c>
      <c r="AR488">
        <v>61.159714622707639</v>
      </c>
      <c r="AS488">
        <v>27.551020408163261</v>
      </c>
      <c r="AT488">
        <v>-64.130197943271298</v>
      </c>
      <c r="AU488">
        <v>-61.159714622707639</v>
      </c>
      <c r="AV488" t="s">
        <v>1607</v>
      </c>
    </row>
    <row r="489" spans="1:48" x14ac:dyDescent="0.25">
      <c r="A489">
        <v>4.9199999999999987E-9</v>
      </c>
      <c r="B489" t="s">
        <v>461</v>
      </c>
      <c r="C489">
        <v>4</v>
      </c>
      <c r="D489" s="2">
        <v>2</v>
      </c>
      <c r="E489">
        <v>9</v>
      </c>
      <c r="F489">
        <v>15</v>
      </c>
      <c r="G489">
        <v>70</v>
      </c>
      <c r="H489">
        <v>70.86</v>
      </c>
      <c r="I489">
        <v>22358.175973860001</v>
      </c>
      <c r="J489">
        <v>20.199543899657925</v>
      </c>
      <c r="K489">
        <v>18.95159133458144</v>
      </c>
      <c r="L489">
        <v>13.089895712999564</v>
      </c>
      <c r="M489">
        <v>12.205715942028984</v>
      </c>
      <c r="N489">
        <v>3.3330000000000002</v>
      </c>
      <c r="O489">
        <v>-10.704225352112671</v>
      </c>
      <c r="P489">
        <v>3.3079311318092008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>
        <f t="shared" si="176"/>
        <v>0.23056404927275875</v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3.3079311367292008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461</v>
      </c>
      <c r="AP489" t="s">
        <v>1030</v>
      </c>
      <c r="AQ489">
        <v>-27.758029815883447</v>
      </c>
      <c r="AR489">
        <v>-23.056404927275874</v>
      </c>
      <c r="AS489">
        <v>-1.2136607394863108</v>
      </c>
      <c r="AT489">
        <v>27.758029815883447</v>
      </c>
      <c r="AU489">
        <v>23.056404927275874</v>
      </c>
      <c r="AV489" t="s">
        <v>1608</v>
      </c>
    </row>
    <row r="490" spans="1:48" x14ac:dyDescent="0.25">
      <c r="A490">
        <v>4.9299999999999985E-9</v>
      </c>
      <c r="B490" t="s">
        <v>1000</v>
      </c>
      <c r="C490">
        <v>10</v>
      </c>
      <c r="D490" s="2">
        <v>1</v>
      </c>
      <c r="E490">
        <v>13</v>
      </c>
      <c r="F490">
        <v>24</v>
      </c>
      <c r="G490">
        <v>74</v>
      </c>
      <c r="H490">
        <v>73.040000000000006</v>
      </c>
      <c r="I490">
        <v>27437.068071600002</v>
      </c>
      <c r="J490" t="s">
        <v>1019</v>
      </c>
      <c r="K490" t="s">
        <v>1019</v>
      </c>
      <c r="L490">
        <v>18.857331106129156</v>
      </c>
      <c r="M490">
        <v>17.994625241576337</v>
      </c>
      <c r="N490">
        <v>2.2520000000000002</v>
      </c>
      <c r="O490">
        <v>6924.7314645009174</v>
      </c>
      <c r="P490">
        <v>4.8548740416210299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 xml:space="preserve"> </v>
      </c>
      <c r="V490" s="37" t="str">
        <f t="shared" si="175"/>
        <v xml:space="preserve"> </v>
      </c>
      <c r="W490" s="37">
        <f t="shared" si="176"/>
        <v>0.77275313976645577</v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4.8548740465510303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1000</v>
      </c>
      <c r="AP490" t="s">
        <v>1034</v>
      </c>
      <c r="AQ490" t="e">
        <v>#VALUE!</v>
      </c>
      <c r="AR490">
        <v>-77.275313976645577</v>
      </c>
      <c r="AS490">
        <v>1.3143483023001057</v>
      </c>
      <c r="AT490" t="e">
        <v>#VALUE!</v>
      </c>
      <c r="AU490">
        <v>77.275313976645577</v>
      </c>
      <c r="AV490" t="s">
        <v>1609</v>
      </c>
    </row>
    <row r="491" spans="1:48" x14ac:dyDescent="0.25">
      <c r="A491">
        <v>4.9399999999999982E-9</v>
      </c>
      <c r="B491" t="s">
        <v>405</v>
      </c>
      <c r="C491">
        <v>18</v>
      </c>
      <c r="D491" s="2">
        <v>4</v>
      </c>
      <c r="E491">
        <v>11</v>
      </c>
      <c r="F491">
        <v>33</v>
      </c>
      <c r="G491">
        <v>57</v>
      </c>
      <c r="H491">
        <v>50.01</v>
      </c>
      <c r="I491">
        <v>229110.81299999999</v>
      </c>
      <c r="J491">
        <v>10.058326629123089</v>
      </c>
      <c r="K491">
        <v>8.7891036906854119</v>
      </c>
      <c r="L491" t="s">
        <v>1019</v>
      </c>
      <c r="M491" t="s">
        <v>1019</v>
      </c>
      <c r="N491">
        <v>4.9720000000000004</v>
      </c>
      <c r="O491">
        <v>12.691243221550796</v>
      </c>
      <c r="P491">
        <v>3.6252749450109976</v>
      </c>
      <c r="Q491" s="36" t="str">
        <f t="shared" si="170"/>
        <v xml:space="preserve"> </v>
      </c>
      <c r="R491" t="str">
        <f t="shared" si="171"/>
        <v xml:space="preserve"> </v>
      </c>
      <c r="S491" s="37" t="str">
        <f t="shared" si="172"/>
        <v/>
      </c>
      <c r="T491" s="37" t="str">
        <f t="shared" si="173"/>
        <v/>
      </c>
      <c r="U491" s="37" t="str">
        <f t="shared" si="174"/>
        <v/>
      </c>
      <c r="V491" s="37" t="str">
        <f t="shared" si="175"/>
        <v/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3.6252749499509975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405</v>
      </c>
      <c r="AP491" t="s">
        <v>1026</v>
      </c>
      <c r="AQ491">
        <v>36.383118363223844</v>
      </c>
      <c r="AR491" t="e">
        <v>#VALUE!</v>
      </c>
      <c r="AS491">
        <v>13.977204559088197</v>
      </c>
      <c r="AT491">
        <v>-36.383118363223844</v>
      </c>
      <c r="AU491" t="e">
        <v>#VALUE!</v>
      </c>
      <c r="AV491" t="s">
        <v>1610</v>
      </c>
    </row>
    <row r="492" spans="1:48" x14ac:dyDescent="0.25">
      <c r="A492">
        <v>4.949999999999998E-9</v>
      </c>
      <c r="B492" t="s">
        <v>459</v>
      </c>
      <c r="C492">
        <v>2</v>
      </c>
      <c r="D492" s="2">
        <v>1</v>
      </c>
      <c r="E492">
        <v>7</v>
      </c>
      <c r="F492">
        <v>10</v>
      </c>
      <c r="G492">
        <v>125</v>
      </c>
      <c r="H492">
        <v>127.06</v>
      </c>
      <c r="I492">
        <v>8107.4794215000002</v>
      </c>
      <c r="J492">
        <v>7.9816571392675417</v>
      </c>
      <c r="K492">
        <v>7.0943606923506426</v>
      </c>
      <c r="L492">
        <v>7.347526473506198</v>
      </c>
      <c r="M492">
        <v>6.8938920879619143</v>
      </c>
      <c r="N492">
        <v>14.646000000000001</v>
      </c>
      <c r="O492">
        <v>3.5609756097561176</v>
      </c>
      <c r="P492">
        <v>3.8989453801353688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 t="str">
        <f t="shared" si="175"/>
        <v/>
      </c>
      <c r="W492" s="37" t="str">
        <f t="shared" si="176"/>
        <v/>
      </c>
      <c r="X492" s="37">
        <f t="shared" si="177"/>
        <v>-0.30926860476074125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3.8989453850853688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459</v>
      </c>
      <c r="AP492" t="s">
        <v>1028</v>
      </c>
      <c r="AQ492">
        <v>49.517632881009241</v>
      </c>
      <c r="AR492">
        <v>30.926860476074125</v>
      </c>
      <c r="AS492">
        <v>-1.6212812844325519</v>
      </c>
      <c r="AT492">
        <v>-49.517632881009241</v>
      </c>
      <c r="AU492">
        <v>-30.926860476074125</v>
      </c>
      <c r="AV492" t="s">
        <v>1611</v>
      </c>
    </row>
    <row r="493" spans="1:48" x14ac:dyDescent="0.25">
      <c r="A493">
        <v>4.9599999999999978E-9</v>
      </c>
      <c r="B493" t="s">
        <v>361</v>
      </c>
      <c r="C493">
        <v>14</v>
      </c>
      <c r="D493" s="2">
        <v>2</v>
      </c>
      <c r="E493">
        <v>4</v>
      </c>
      <c r="F493">
        <v>20</v>
      </c>
      <c r="G493">
        <v>177.5</v>
      </c>
      <c r="H493">
        <v>158.66</v>
      </c>
      <c r="I493">
        <v>20616.053040220002</v>
      </c>
      <c r="J493">
        <v>14.42888323026555</v>
      </c>
      <c r="K493">
        <v>13.211757848280456</v>
      </c>
      <c r="L493">
        <v>11.015204634735076</v>
      </c>
      <c r="M493">
        <v>10.476620217995299</v>
      </c>
      <c r="N493">
        <v>9.7889999999999997</v>
      </c>
      <c r="O493">
        <v>84.298642533936672</v>
      </c>
      <c r="P493">
        <v>1.6097315013235853</v>
      </c>
      <c r="Q493" s="36" t="str">
        <f t="shared" si="170"/>
        <v xml:space="preserve"> 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>
        <f t="shared" si="183"/>
        <v>84.298642538896672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361</v>
      </c>
      <c r="AP493" t="s">
        <v>1026</v>
      </c>
      <c r="AQ493">
        <v>8.7402318042743339</v>
      </c>
      <c r="AR493">
        <v>-3.5525042833326914</v>
      </c>
      <c r="AS493">
        <v>11.874448506239755</v>
      </c>
      <c r="AT493">
        <v>-8.7402318042743339</v>
      </c>
      <c r="AU493">
        <v>3.5525042833326914</v>
      </c>
      <c r="AV493" t="s">
        <v>1612</v>
      </c>
    </row>
    <row r="494" spans="1:48" x14ac:dyDescent="0.25">
      <c r="A494">
        <v>4.9699999999999975E-9</v>
      </c>
      <c r="B494" t="s">
        <v>513</v>
      </c>
      <c r="C494">
        <v>9</v>
      </c>
      <c r="D494" s="2">
        <v>1</v>
      </c>
      <c r="E494">
        <v>2</v>
      </c>
      <c r="F494">
        <v>12</v>
      </c>
      <c r="G494">
        <v>100</v>
      </c>
      <c r="H494">
        <v>94.47</v>
      </c>
      <c r="I494">
        <v>40277.003640690004</v>
      </c>
      <c r="J494">
        <v>21.310624859011956</v>
      </c>
      <c r="K494">
        <v>19.462299134734238</v>
      </c>
      <c r="L494">
        <v>11.392048708196411</v>
      </c>
      <c r="M494">
        <v>10.825885273481219</v>
      </c>
      <c r="N494">
        <v>4.1340000000000003</v>
      </c>
      <c r="O494">
        <v>24.941176470588246</v>
      </c>
      <c r="P494">
        <v>2.0969619985180485</v>
      </c>
      <c r="Q494" s="36">
        <f t="shared" si="170"/>
        <v>75.000000004970005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>
        <f t="shared" si="181"/>
        <v>2.0969620034880485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513</v>
      </c>
      <c r="AP494" t="s">
        <v>1024</v>
      </c>
      <c r="AQ494">
        <v>-34.785392168130237</v>
      </c>
      <c r="AR494">
        <v>-7.0951663423014955</v>
      </c>
      <c r="AS494">
        <v>5.8537101725415486</v>
      </c>
      <c r="AT494">
        <v>34.785392168130237</v>
      </c>
      <c r="AU494">
        <v>7.0951663423014955</v>
      </c>
      <c r="AV494" t="s">
        <v>1613</v>
      </c>
    </row>
    <row r="495" spans="1:48" x14ac:dyDescent="0.25">
      <c r="A495">
        <v>4.9799999999999973E-9</v>
      </c>
      <c r="B495" t="s">
        <v>460</v>
      </c>
      <c r="C495">
        <v>18</v>
      </c>
      <c r="D495" s="2">
        <v>0</v>
      </c>
      <c r="E495">
        <v>4</v>
      </c>
      <c r="F495">
        <v>22</v>
      </c>
      <c r="G495">
        <v>32</v>
      </c>
      <c r="H495">
        <v>26.4</v>
      </c>
      <c r="I495">
        <v>31958.309618399999</v>
      </c>
      <c r="J495">
        <v>26.321036889331999</v>
      </c>
      <c r="K495">
        <v>23.445825932504437</v>
      </c>
      <c r="L495">
        <v>11.047367723097826</v>
      </c>
      <c r="M495">
        <v>10.411987482074485</v>
      </c>
      <c r="N495">
        <v>0.78800000000000003</v>
      </c>
      <c r="O495">
        <v>19.999999999999989</v>
      </c>
      <c r="P495">
        <v>5.7840909090909101</v>
      </c>
      <c r="Q495" s="36">
        <f t="shared" si="170"/>
        <v>81.818181823161808</v>
      </c>
      <c r="R495" t="str">
        <f t="shared" si="171"/>
        <v xml:space="preserve"> </v>
      </c>
      <c r="S495" s="37">
        <f t="shared" si="172"/>
        <v>0.21212121710121215</v>
      </c>
      <c r="T495" s="37" t="str">
        <f t="shared" si="173"/>
        <v/>
      </c>
      <c r="U495" s="37">
        <f t="shared" si="174"/>
        <v>0.66475234906130365</v>
      </c>
      <c r="V495" s="37" t="str">
        <f t="shared" si="175"/>
        <v/>
      </c>
      <c r="W495" s="37" t="str">
        <f t="shared" si="176"/>
        <v/>
      </c>
      <c r="X495" s="37" t="str">
        <f t="shared" si="177"/>
        <v/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5.7840909140709105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460</v>
      </c>
      <c r="AP495" t="s">
        <v>1079</v>
      </c>
      <c r="AQ495">
        <v>-66.475234906130368</v>
      </c>
      <c r="AR495">
        <v>-3.8548652884969892</v>
      </c>
      <c r="AS495">
        <v>21.212121212121215</v>
      </c>
      <c r="AT495">
        <v>66.475234906130368</v>
      </c>
      <c r="AU495">
        <v>3.8548652884969892</v>
      </c>
      <c r="AV495" t="s">
        <v>1614</v>
      </c>
    </row>
    <row r="496" spans="1:48" x14ac:dyDescent="0.25">
      <c r="A496">
        <v>4.989999999999997E-9</v>
      </c>
      <c r="B496" t="s">
        <v>264</v>
      </c>
      <c r="C496">
        <v>14</v>
      </c>
      <c r="D496" s="2">
        <v>0</v>
      </c>
      <c r="E496">
        <v>19</v>
      </c>
      <c r="F496">
        <v>33</v>
      </c>
      <c r="G496">
        <v>106</v>
      </c>
      <c r="H496">
        <v>97.73</v>
      </c>
      <c r="I496">
        <v>283931.06556607003</v>
      </c>
      <c r="J496">
        <v>20.263321584076301</v>
      </c>
      <c r="K496">
        <v>20.574736842105263</v>
      </c>
      <c r="L496">
        <v>10.39096854015102</v>
      </c>
      <c r="M496">
        <v>10.410573565803366</v>
      </c>
      <c r="N496">
        <v>4.8230000000000004</v>
      </c>
      <c r="O496">
        <v>0.60150375939849676</v>
      </c>
      <c r="P496">
        <v>2.1436611071318943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>
        <f t="shared" si="181"/>
        <v>2.1436611121218943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264</v>
      </c>
      <c r="AP496" t="s">
        <v>1020</v>
      </c>
      <c r="AQ496">
        <v>-28.161410770819217</v>
      </c>
      <c r="AR496">
        <v>2.3158579488484876</v>
      </c>
      <c r="AS496">
        <v>8.462089430062413</v>
      </c>
      <c r="AT496">
        <v>28.161410770819217</v>
      </c>
      <c r="AU496">
        <v>-2.3158579488484876</v>
      </c>
      <c r="AV496" t="s">
        <v>1615</v>
      </c>
    </row>
    <row r="497" spans="1:48" x14ac:dyDescent="0.25">
      <c r="A497">
        <v>4.9999999999999968E-9</v>
      </c>
      <c r="B497" t="s">
        <v>658</v>
      </c>
      <c r="C497">
        <v>6</v>
      </c>
      <c r="D497" s="2">
        <v>0</v>
      </c>
      <c r="E497">
        <v>9</v>
      </c>
      <c r="F497">
        <v>15</v>
      </c>
      <c r="G497">
        <v>51</v>
      </c>
      <c r="H497">
        <v>41.42</v>
      </c>
      <c r="I497">
        <v>10591.427265320001</v>
      </c>
      <c r="J497">
        <v>9.4479927007299267</v>
      </c>
      <c r="K497">
        <v>9.0575114804286017</v>
      </c>
      <c r="L497">
        <v>4.6701322351734165</v>
      </c>
      <c r="M497">
        <v>4.553216726868575</v>
      </c>
      <c r="N497">
        <v>4.3840000000000003</v>
      </c>
      <c r="O497">
        <v>-4.7126436781609113</v>
      </c>
      <c r="P497">
        <v>4.3746982134234669</v>
      </c>
      <c r="Q497" s="36" t="str">
        <f t="shared" si="170"/>
        <v xml:space="preserve"> </v>
      </c>
      <c r="R497" t="str">
        <f t="shared" si="171"/>
        <v xml:space="preserve"> </v>
      </c>
      <c r="S497" s="37">
        <f t="shared" si="172"/>
        <v>0.23128923725494935</v>
      </c>
      <c r="T497" s="37" t="str">
        <f t="shared" si="173"/>
        <v/>
      </c>
      <c r="U497" s="37" t="str">
        <f t="shared" si="174"/>
        <v/>
      </c>
      <c r="V497" s="37" t="str">
        <f t="shared" si="175"/>
        <v/>
      </c>
      <c r="W497" s="37" t="str">
        <f t="shared" si="176"/>
        <v/>
      </c>
      <c r="X497" s="37">
        <f t="shared" si="177"/>
        <v>-0.56096695039006295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4.3746982184234673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658</v>
      </c>
      <c r="AP497" t="s">
        <v>1022</v>
      </c>
      <c r="AQ497">
        <v>40.243357020524392</v>
      </c>
      <c r="AR497">
        <v>56.096695039006292</v>
      </c>
      <c r="AS497">
        <v>23.128923225494937</v>
      </c>
      <c r="AT497">
        <v>-40.243357020524392</v>
      </c>
      <c r="AU497">
        <v>-56.096695039006292</v>
      </c>
      <c r="AV497" t="s">
        <v>1616</v>
      </c>
    </row>
    <row r="498" spans="1:48" x14ac:dyDescent="0.25">
      <c r="A498">
        <v>5.0099999999999966E-9</v>
      </c>
      <c r="B498" t="s">
        <v>578</v>
      </c>
      <c r="C498">
        <v>3</v>
      </c>
      <c r="D498" s="2">
        <v>7</v>
      </c>
      <c r="E498">
        <v>12</v>
      </c>
      <c r="F498">
        <v>22</v>
      </c>
      <c r="G498">
        <v>20</v>
      </c>
      <c r="H498">
        <v>18.260000000000002</v>
      </c>
      <c r="I498">
        <v>8085.657901640001</v>
      </c>
      <c r="J498">
        <v>9.4123711340206189</v>
      </c>
      <c r="K498">
        <v>9.0306627101879329</v>
      </c>
      <c r="L498">
        <v>7.4257121487009456</v>
      </c>
      <c r="M498">
        <v>7.2462630366134686</v>
      </c>
      <c r="N498">
        <v>1.92</v>
      </c>
      <c r="O498">
        <v>20.000000000000007</v>
      </c>
      <c r="P498">
        <v>4.2332968236582689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 t="str">
        <f t="shared" si="175"/>
        <v/>
      </c>
      <c r="W498" s="37" t="str">
        <f t="shared" si="176"/>
        <v/>
      </c>
      <c r="X498" s="37">
        <f t="shared" si="177"/>
        <v>-0.3019184712553058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4.2332968286682693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578</v>
      </c>
      <c r="AP498" t="s">
        <v>1097</v>
      </c>
      <c r="AQ498">
        <v>40.468656225513534</v>
      </c>
      <c r="AR498">
        <v>30.191847125530579</v>
      </c>
      <c r="AS498">
        <v>9.5290251916757782</v>
      </c>
      <c r="AT498">
        <v>-40.468656225513534</v>
      </c>
      <c r="AU498">
        <v>-30.191847125530579</v>
      </c>
      <c r="AV498" t="s">
        <v>1617</v>
      </c>
    </row>
    <row r="499" spans="1:48" x14ac:dyDescent="0.25">
      <c r="A499">
        <v>5.0199999999999963E-9</v>
      </c>
      <c r="B499" t="s">
        <v>458</v>
      </c>
      <c r="C499">
        <v>7</v>
      </c>
      <c r="D499" s="2">
        <v>0</v>
      </c>
      <c r="E499">
        <v>5</v>
      </c>
      <c r="F499">
        <v>12</v>
      </c>
      <c r="G499">
        <v>30</v>
      </c>
      <c r="H499">
        <v>25.08</v>
      </c>
      <c r="I499">
        <v>18789.93667716</v>
      </c>
      <c r="J499">
        <v>24.349514563106794</v>
      </c>
      <c r="K499">
        <v>20.274858528698459</v>
      </c>
      <c r="L499">
        <v>13.423603345925526</v>
      </c>
      <c r="M499">
        <v>12.02801595744681</v>
      </c>
      <c r="N499">
        <v>1.2090000000000001</v>
      </c>
      <c r="O499">
        <v>-63.548387096774192</v>
      </c>
      <c r="P499">
        <v>5.3947368421052637</v>
      </c>
      <c r="Q499" s="36" t="str">
        <f t="shared" si="170"/>
        <v xml:space="preserve"> </v>
      </c>
      <c r="R499" t="str">
        <f t="shared" si="171"/>
        <v xml:space="preserve"> </v>
      </c>
      <c r="S499" s="37">
        <f t="shared" si="172"/>
        <v>0.19617225382382777</v>
      </c>
      <c r="T499" s="37" t="str">
        <f t="shared" si="173"/>
        <v/>
      </c>
      <c r="U499" s="37" t="str">
        <f t="shared" si="174"/>
        <v/>
      </c>
      <c r="V499" s="37" t="str">
        <f t="shared" si="175"/>
        <v/>
      </c>
      <c r="W499" s="37">
        <f t="shared" si="176"/>
        <v>0.26193546926343036</v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5.3947368471252641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>
        <f t="shared" si="184"/>
        <v>-63.548387091754194</v>
      </c>
      <c r="AM499" t="str">
        <f t="shared" si="192"/>
        <v xml:space="preserve"> </v>
      </c>
      <c r="AN499" t="str">
        <f t="shared" si="193"/>
        <v xml:space="preserve"> </v>
      </c>
      <c r="AO499" t="s">
        <v>458</v>
      </c>
      <c r="AP499" t="s">
        <v>1034</v>
      </c>
      <c r="AQ499">
        <v>-54.005754932336238</v>
      </c>
      <c r="AR499">
        <v>-26.193546926343036</v>
      </c>
      <c r="AS499">
        <v>19.617224880382778</v>
      </c>
      <c r="AT499">
        <v>54.005754932336238</v>
      </c>
      <c r="AU499">
        <v>26.193546926343036</v>
      </c>
      <c r="AV499" t="s">
        <v>1618</v>
      </c>
    </row>
    <row r="500" spans="1:48" x14ac:dyDescent="0.25">
      <c r="A500">
        <v>5.0299999999999961E-9</v>
      </c>
      <c r="B500" t="s">
        <v>632</v>
      </c>
      <c r="C500">
        <v>10</v>
      </c>
      <c r="D500" s="2">
        <v>0</v>
      </c>
      <c r="E500">
        <v>10</v>
      </c>
      <c r="F500">
        <v>20</v>
      </c>
      <c r="G500">
        <v>123</v>
      </c>
      <c r="H500">
        <v>115.18</v>
      </c>
      <c r="I500">
        <v>12524.502503240001</v>
      </c>
      <c r="J500">
        <v>17.807668521954238</v>
      </c>
      <c r="K500">
        <v>14.354436689930209</v>
      </c>
      <c r="L500">
        <v>10.410068645924117</v>
      </c>
      <c r="M500">
        <v>9.111131628787879</v>
      </c>
      <c r="N500">
        <v>6.8660000000000005</v>
      </c>
      <c r="O500">
        <v>-7.5714285714285623</v>
      </c>
      <c r="P500">
        <v>2.6297968397291194</v>
      </c>
      <c r="Q500" s="36" t="str">
        <f t="shared" si="170"/>
        <v xml:space="preserve"> </v>
      </c>
      <c r="R500" t="str">
        <f t="shared" si="171"/>
        <v xml:space="preserve"> </v>
      </c>
      <c r="S500" s="37" t="str">
        <f t="shared" si="172"/>
        <v/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 t="str">
        <f t="shared" si="177"/>
        <v/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2.6297968447591193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632</v>
      </c>
      <c r="AP500" t="s">
        <v>1028</v>
      </c>
      <c r="AQ500">
        <v>-12.629901807719857</v>
      </c>
      <c r="AR500">
        <v>2.1363003418437332</v>
      </c>
      <c r="AS500">
        <v>6.7893731550616288</v>
      </c>
      <c r="AT500">
        <v>12.629901807719857</v>
      </c>
      <c r="AU500">
        <v>-2.1363003418437332</v>
      </c>
      <c r="AV500" t="s">
        <v>1619</v>
      </c>
    </row>
    <row r="501" spans="1:48" x14ac:dyDescent="0.25">
      <c r="A501">
        <v>5.0399999999999958E-9</v>
      </c>
      <c r="B501" t="s">
        <v>696</v>
      </c>
      <c r="C501">
        <v>17</v>
      </c>
      <c r="D501" s="2">
        <v>0</v>
      </c>
      <c r="E501">
        <v>9</v>
      </c>
      <c r="F501">
        <v>26</v>
      </c>
      <c r="G501">
        <v>95.5</v>
      </c>
      <c r="H501">
        <v>74.739999999999995</v>
      </c>
      <c r="I501">
        <v>7146.5423106599992</v>
      </c>
      <c r="J501">
        <v>11.705559906029757</v>
      </c>
      <c r="K501">
        <v>7.8500157546476199</v>
      </c>
      <c r="L501">
        <v>4.6377986826807609</v>
      </c>
      <c r="M501">
        <v>3.4618689542814147</v>
      </c>
      <c r="N501">
        <v>7.2629999999999999</v>
      </c>
      <c r="O501">
        <v>27.006802721088434</v>
      </c>
      <c r="P501">
        <v>0.93658014450093663</v>
      </c>
      <c r="Q501" s="36" t="str">
        <f t="shared" si="170"/>
        <v xml:space="preserve"> </v>
      </c>
      <c r="R501" t="str">
        <f t="shared" si="171"/>
        <v xml:space="preserve"> </v>
      </c>
      <c r="S501" s="37">
        <f t="shared" si="172"/>
        <v>0.27776291646627782</v>
      </c>
      <c r="T501" s="37" t="str">
        <f t="shared" si="173"/>
        <v/>
      </c>
      <c r="U501" s="37" t="str">
        <f t="shared" si="174"/>
        <v/>
      </c>
      <c r="V501" s="37" t="str">
        <f t="shared" si="175"/>
        <v/>
      </c>
      <c r="W501" s="37" t="str">
        <f t="shared" si="176"/>
        <v/>
      </c>
      <c r="X501" s="37">
        <f t="shared" si="177"/>
        <v>-0.56400658555256633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 t="str">
        <f t="shared" si="181"/>
        <v xml:space="preserve"> 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696</v>
      </c>
      <c r="AP501" t="s">
        <v>1079</v>
      </c>
      <c r="AQ501">
        <v>25.964701039042517</v>
      </c>
      <c r="AR501">
        <v>56.400658555256634</v>
      </c>
      <c r="AS501">
        <v>27.776291142627784</v>
      </c>
      <c r="AT501">
        <v>-25.964701039042517</v>
      </c>
      <c r="AU501">
        <v>-56.400658555256634</v>
      </c>
      <c r="AV501" t="s">
        <v>1620</v>
      </c>
    </row>
    <row r="502" spans="1:48" x14ac:dyDescent="0.25">
      <c r="A502">
        <v>5.0499999999999956E-9</v>
      </c>
      <c r="B502" t="s">
        <v>1001</v>
      </c>
      <c r="C502">
        <v>4</v>
      </c>
      <c r="D502" s="2">
        <v>1</v>
      </c>
      <c r="E502">
        <v>11</v>
      </c>
      <c r="F502">
        <v>16</v>
      </c>
      <c r="G502">
        <v>50</v>
      </c>
      <c r="H502">
        <v>50.7</v>
      </c>
      <c r="I502">
        <v>26060.984554800001</v>
      </c>
      <c r="J502">
        <v>19.432732847834419</v>
      </c>
      <c r="K502">
        <v>18.204667863554757</v>
      </c>
      <c r="L502">
        <v>10.760391713054764</v>
      </c>
      <c r="M502">
        <v>10.241867435861035</v>
      </c>
      <c r="N502">
        <v>2.464</v>
      </c>
      <c r="O502">
        <v>0.71428571428571497</v>
      </c>
      <c r="P502">
        <v>3.1617357001972386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3.1617357052472386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1001</v>
      </c>
      <c r="AP502" t="s">
        <v>1030</v>
      </c>
      <c r="AQ502">
        <v>-22.908105000319878</v>
      </c>
      <c r="AR502">
        <v>-1.1570411903872868</v>
      </c>
      <c r="AS502">
        <v>-1.3806706114398493</v>
      </c>
      <c r="AT502">
        <v>22.908105000319878</v>
      </c>
      <c r="AU502">
        <v>1.1570411903872868</v>
      </c>
      <c r="AV502" t="s">
        <v>1621</v>
      </c>
    </row>
    <row r="503" spans="1:48" x14ac:dyDescent="0.25">
      <c r="A503">
        <v>5.0599999999999953E-9</v>
      </c>
      <c r="B503" t="s">
        <v>517</v>
      </c>
      <c r="C503">
        <v>16</v>
      </c>
      <c r="D503" s="2">
        <v>3</v>
      </c>
      <c r="E503">
        <v>10</v>
      </c>
      <c r="F503">
        <v>29</v>
      </c>
      <c r="G503">
        <v>90</v>
      </c>
      <c r="H503">
        <v>93.52</v>
      </c>
      <c r="I503">
        <v>23664.622041199997</v>
      </c>
      <c r="J503">
        <v>26.462931522354271</v>
      </c>
      <c r="K503">
        <v>24.46246403348156</v>
      </c>
      <c r="L503">
        <v>21.91029265873016</v>
      </c>
      <c r="M503">
        <v>20.401040670773558</v>
      </c>
      <c r="N503">
        <v>3.5340000000000003</v>
      </c>
      <c r="O503">
        <v>27.89874021064896</v>
      </c>
      <c r="P503">
        <v>1.5408468776732249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>
        <f t="shared" si="174"/>
        <v>0.67372689761865012</v>
      </c>
      <c r="V503" s="37" t="str">
        <f t="shared" si="175"/>
        <v/>
      </c>
      <c r="W503" s="37">
        <f t="shared" si="176"/>
        <v>1.0597580795164188</v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517</v>
      </c>
      <c r="AP503" t="s">
        <v>1097</v>
      </c>
      <c r="AQ503">
        <v>-67.372689761865018</v>
      </c>
      <c r="AR503">
        <v>-105.97580795164188</v>
      </c>
      <c r="AS503">
        <v>-3.763900769888795</v>
      </c>
      <c r="AT503">
        <v>67.372689761865018</v>
      </c>
      <c r="AU503">
        <v>105.97580795164188</v>
      </c>
      <c r="AV503" t="s">
        <v>1622</v>
      </c>
    </row>
    <row r="504" spans="1:48" x14ac:dyDescent="0.25">
      <c r="A504">
        <v>5.0699999999999951E-9</v>
      </c>
      <c r="B504" t="s">
        <v>243</v>
      </c>
      <c r="C504">
        <v>9</v>
      </c>
      <c r="D504">
        <v>5</v>
      </c>
      <c r="E504">
        <v>12</v>
      </c>
      <c r="F504">
        <v>26</v>
      </c>
      <c r="G504">
        <v>79</v>
      </c>
      <c r="H504">
        <v>72.989999999999995</v>
      </c>
      <c r="I504">
        <v>309025.58533829998</v>
      </c>
      <c r="J504">
        <v>15.71705426356589</v>
      </c>
      <c r="K504">
        <v>13.341253884116249</v>
      </c>
      <c r="L504">
        <v>7.9208110172078046</v>
      </c>
      <c r="M504">
        <v>7.0454852605377667</v>
      </c>
      <c r="N504">
        <v>4.5140000000000002</v>
      </c>
      <c r="O504">
        <v>20.681818181818187</v>
      </c>
      <c r="P504">
        <v>4.6170708316207705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>
        <f t="shared" si="177"/>
        <v>-0.25537487138421477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4.6170708366907709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243</v>
      </c>
      <c r="AP504" t="s">
        <v>1079</v>
      </c>
      <c r="AQ504">
        <v>0.59281055071180866</v>
      </c>
      <c r="AR504">
        <v>25.537487138421476</v>
      </c>
      <c r="AS504">
        <v>8.2340046581723669</v>
      </c>
      <c r="AT504">
        <v>-0.59281055071180866</v>
      </c>
      <c r="AU504">
        <v>-25.537487138421476</v>
      </c>
      <c r="AV504" t="s">
        <v>1623</v>
      </c>
    </row>
    <row r="505" spans="1:48" x14ac:dyDescent="0.25">
      <c r="A505">
        <v>5.0799999999999949E-9</v>
      </c>
      <c r="B505" t="s">
        <v>518</v>
      </c>
      <c r="C505">
        <v>5</v>
      </c>
      <c r="D505">
        <v>0</v>
      </c>
      <c r="E505">
        <v>10</v>
      </c>
      <c r="F505">
        <v>15</v>
      </c>
      <c r="G505">
        <v>42</v>
      </c>
      <c r="H505">
        <v>40.83</v>
      </c>
      <c r="I505">
        <v>9086.6195287499995</v>
      </c>
      <c r="J505">
        <v>18.677950594693502</v>
      </c>
      <c r="K505">
        <v>16.228139904610494</v>
      </c>
      <c r="L505">
        <v>12.782892474739858</v>
      </c>
      <c r="M505">
        <v>11.533471867390469</v>
      </c>
      <c r="N505">
        <v>1.968</v>
      </c>
      <c r="O505">
        <v>-34.512195121951208</v>
      </c>
      <c r="P505">
        <v>0.89884888562331633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>
        <f t="shared" si="176"/>
        <v>0.20170307464806925</v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518</v>
      </c>
      <c r="AP505" t="s">
        <v>1047</v>
      </c>
      <c r="AQ505">
        <v>-18.134259903604111</v>
      </c>
      <c r="AR505">
        <v>-20.170307464806925</v>
      </c>
      <c r="AS505">
        <v>2.8655400440852352</v>
      </c>
      <c r="AT505">
        <v>18.134259903604111</v>
      </c>
      <c r="AU505">
        <v>20.170307464806925</v>
      </c>
      <c r="AV505" t="s">
        <v>1624</v>
      </c>
    </row>
    <row r="506" spans="1:48" x14ac:dyDescent="0.25">
      <c r="A506">
        <v>5.0899999999999946E-9</v>
      </c>
      <c r="B506" t="s">
        <v>462</v>
      </c>
      <c r="C506">
        <v>3</v>
      </c>
      <c r="D506">
        <v>0</v>
      </c>
      <c r="E506">
        <v>3</v>
      </c>
      <c r="F506">
        <v>6</v>
      </c>
      <c r="G506">
        <v>31</v>
      </c>
      <c r="H506">
        <v>23.43</v>
      </c>
      <c r="I506">
        <v>5582.9638250099997</v>
      </c>
      <c r="J506">
        <v>6.6411564625850339</v>
      </c>
      <c r="K506">
        <v>6.9115044247787605</v>
      </c>
      <c r="L506">
        <v>5.7304467034562885</v>
      </c>
      <c r="M506">
        <v>6.0447083333333333</v>
      </c>
      <c r="N506">
        <v>3.3780000000000001</v>
      </c>
      <c r="O506">
        <v>-0.48076923076924188</v>
      </c>
      <c r="P506">
        <v>4.3960734101579169</v>
      </c>
      <c r="Q506" s="36" t="str">
        <f t="shared" si="170"/>
        <v xml:space="preserve"> </v>
      </c>
      <c r="R506" t="str">
        <f t="shared" si="171"/>
        <v xml:space="preserve"> </v>
      </c>
      <c r="S506" s="37">
        <f t="shared" si="172"/>
        <v>0.32309006057442158</v>
      </c>
      <c r="T506" s="37" t="str">
        <f t="shared" si="173"/>
        <v/>
      </c>
      <c r="U506" s="37" t="str">
        <f t="shared" si="174"/>
        <v/>
      </c>
      <c r="V506" s="37" t="str">
        <f t="shared" si="175"/>
        <v/>
      </c>
      <c r="W506" s="37" t="str">
        <f t="shared" si="176"/>
        <v/>
      </c>
      <c r="X506" s="37">
        <f t="shared" si="177"/>
        <v>-0.46128816805286821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4.3960734152479173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462</v>
      </c>
      <c r="AP506" t="s">
        <v>1097</v>
      </c>
      <c r="AQ506">
        <v>57.996028545315113</v>
      </c>
      <c r="AR506">
        <v>46.128816805286817</v>
      </c>
      <c r="AS506">
        <v>32.309005548442158</v>
      </c>
      <c r="AT506">
        <v>-57.996028545315113</v>
      </c>
      <c r="AU506">
        <v>-46.128816805286817</v>
      </c>
      <c r="AV506" t="s">
        <v>1625</v>
      </c>
    </row>
    <row r="507" spans="1:48" x14ac:dyDescent="0.25">
      <c r="A507">
        <v>5.0999999999999944E-9</v>
      </c>
      <c r="B507" t="s">
        <v>649</v>
      </c>
      <c r="C507">
        <v>13</v>
      </c>
      <c r="D507">
        <v>1</v>
      </c>
      <c r="E507">
        <v>5</v>
      </c>
      <c r="F507">
        <v>19</v>
      </c>
      <c r="G507">
        <v>80</v>
      </c>
      <c r="H507">
        <v>71.209999999999994</v>
      </c>
      <c r="I507">
        <v>12797.579920499998</v>
      </c>
      <c r="J507">
        <v>21.263063601074943</v>
      </c>
      <c r="K507">
        <v>18.481702569426417</v>
      </c>
      <c r="L507">
        <v>13.783915207022899</v>
      </c>
      <c r="M507">
        <v>12.468298382889932</v>
      </c>
      <c r="N507">
        <v>2.871</v>
      </c>
      <c r="O507">
        <v>15.263157894736839</v>
      </c>
      <c r="P507">
        <v>1.3270608060665638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>
        <f t="shared" si="176"/>
        <v>0.29580791809834794</v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649</v>
      </c>
      <c r="AP507" t="s">
        <v>1024</v>
      </c>
      <c r="AQ507">
        <v>-34.484576830923515</v>
      </c>
      <c r="AR507">
        <v>-29.580791809834793</v>
      </c>
      <c r="AS507">
        <v>12.343771942142979</v>
      </c>
      <c r="AT507">
        <v>34.484576830923515</v>
      </c>
      <c r="AU507">
        <v>29.580791809834793</v>
      </c>
      <c r="AV507" t="s">
        <v>1626</v>
      </c>
    </row>
    <row r="508" spans="1:48" x14ac:dyDescent="0.25">
      <c r="A508">
        <v>5.1099999999999941E-9</v>
      </c>
      <c r="B508" t="s">
        <v>582</v>
      </c>
      <c r="C508">
        <v>12</v>
      </c>
      <c r="D508">
        <v>1</v>
      </c>
      <c r="E508">
        <v>14</v>
      </c>
      <c r="F508">
        <v>27</v>
      </c>
      <c r="G508">
        <v>95</v>
      </c>
      <c r="H508">
        <v>92.36</v>
      </c>
      <c r="I508">
        <v>28844.196464640001</v>
      </c>
      <c r="J508">
        <v>24.266946925906463</v>
      </c>
      <c r="K508">
        <v>22.058753283974205</v>
      </c>
      <c r="L508">
        <v>18.335180262025439</v>
      </c>
      <c r="M508">
        <v>17.66925042691485</v>
      </c>
      <c r="N508">
        <v>3.7010000000000001</v>
      </c>
      <c r="O508">
        <v>1.8750000000000018</v>
      </c>
      <c r="P508">
        <v>1.7074491121697704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>
        <f t="shared" si="176"/>
        <v>0.7236664188987445</v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582</v>
      </c>
      <c r="AP508" t="s">
        <v>1028</v>
      </c>
      <c r="AQ508">
        <v>-53.483531326314846</v>
      </c>
      <c r="AR508">
        <v>-72.366641889874444</v>
      </c>
      <c r="AS508">
        <v>2.8583802511909839</v>
      </c>
      <c r="AT508">
        <v>53.483531326314846</v>
      </c>
      <c r="AU508">
        <v>72.366641889874444</v>
      </c>
      <c r="AV508" t="s">
        <v>1627</v>
      </c>
    </row>
    <row r="509" spans="1:48" x14ac:dyDescent="0.25">
      <c r="A509">
        <v>5.1199999999999939E-9</v>
      </c>
      <c r="B509" t="s">
        <v>626</v>
      </c>
      <c r="C509">
        <v>18</v>
      </c>
      <c r="D509">
        <v>3</v>
      </c>
      <c r="E509">
        <v>11</v>
      </c>
      <c r="F509">
        <v>32</v>
      </c>
      <c r="G509">
        <v>132</v>
      </c>
      <c r="H509">
        <v>105.34</v>
      </c>
      <c r="I509">
        <v>21486.864600740002</v>
      </c>
      <c r="J509">
        <v>13.480931661121065</v>
      </c>
      <c r="K509">
        <v>12.608019150209454</v>
      </c>
      <c r="L509">
        <v>10.811932604864497</v>
      </c>
      <c r="M509">
        <v>10.354612570444701</v>
      </c>
      <c r="N509">
        <v>7.633</v>
      </c>
      <c r="O509">
        <v>3.4285714285714315</v>
      </c>
      <c r="P509">
        <v>0.95595215492690344</v>
      </c>
      <c r="Q509" s="36" t="str">
        <f t="shared" si="170"/>
        <v xml:space="preserve"> </v>
      </c>
      <c r="R509" t="str">
        <f t="shared" si="171"/>
        <v xml:space="preserve"> </v>
      </c>
      <c r="S509" s="37">
        <f t="shared" si="172"/>
        <v>0.25308525288912853</v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626</v>
      </c>
      <c r="AP509" t="s">
        <v>1047</v>
      </c>
      <c r="AQ509">
        <v>14.73583375629789</v>
      </c>
      <c r="AR509">
        <v>-1.6415704022245237</v>
      </c>
      <c r="AS509">
        <v>25.308524776912854</v>
      </c>
      <c r="AT509">
        <v>-14.73583375629789</v>
      </c>
      <c r="AU509">
        <v>1.6415704022245237</v>
      </c>
      <c r="AV509" t="s">
        <v>1628</v>
      </c>
    </row>
    <row r="510" spans="1:48" x14ac:dyDescent="0.25">
      <c r="A510">
        <v>5.1299999999999937E-9</v>
      </c>
      <c r="B510" t="s">
        <v>519</v>
      </c>
      <c r="C510">
        <v>17</v>
      </c>
      <c r="D510">
        <v>0</v>
      </c>
      <c r="E510">
        <v>10</v>
      </c>
      <c r="F510">
        <v>27</v>
      </c>
      <c r="G510">
        <v>52</v>
      </c>
      <c r="H510">
        <v>47.05</v>
      </c>
      <c r="I510">
        <v>9041.5514500000008</v>
      </c>
      <c r="J510">
        <v>10.906351414000927</v>
      </c>
      <c r="K510">
        <v>9.9450433312196154</v>
      </c>
      <c r="L510" t="s">
        <v>1019</v>
      </c>
      <c r="M510" t="s">
        <v>1019</v>
      </c>
      <c r="N510">
        <v>4.0840000000000005</v>
      </c>
      <c r="O510">
        <v>29.679302591613755</v>
      </c>
      <c r="P510">
        <v>2.8947927736450589</v>
      </c>
      <c r="Q510" s="36" t="str">
        <f t="shared" si="170"/>
        <v xml:space="preserve"> </v>
      </c>
      <c r="R510" t="str">
        <f t="shared" si="171"/>
        <v xml:space="preserve"> </v>
      </c>
      <c r="S510" s="37" t="str">
        <f t="shared" si="172"/>
        <v/>
      </c>
      <c r="T510" s="37" t="str">
        <f t="shared" si="173"/>
        <v/>
      </c>
      <c r="U510" s="37" t="str">
        <f t="shared" si="174"/>
        <v/>
      </c>
      <c r="V510" s="37" t="str">
        <f t="shared" si="175"/>
        <v/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2.8947927787750589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519</v>
      </c>
      <c r="AP510" t="s">
        <v>1026</v>
      </c>
      <c r="AQ510">
        <v>31.019533111535779</v>
      </c>
      <c r="AR510" t="e">
        <v>#VALUE!</v>
      </c>
      <c r="AS510">
        <v>10.520722635494151</v>
      </c>
      <c r="AT510">
        <v>-31.019533111535779</v>
      </c>
      <c r="AU510" t="e">
        <v>#VALUE!</v>
      </c>
      <c r="AV510" t="s">
        <v>1629</v>
      </c>
    </row>
    <row r="511" spans="1:48" x14ac:dyDescent="0.25">
      <c r="A511">
        <v>5.1399999999999934E-9</v>
      </c>
      <c r="B511" t="s">
        <v>697</v>
      </c>
      <c r="C511">
        <v>10</v>
      </c>
      <c r="D511">
        <v>1</v>
      </c>
      <c r="E511">
        <v>4</v>
      </c>
      <c r="F511">
        <v>15</v>
      </c>
      <c r="G511">
        <v>100</v>
      </c>
      <c r="H511">
        <v>84.59</v>
      </c>
      <c r="I511">
        <v>40641.340108379998</v>
      </c>
      <c r="J511">
        <v>24.568690095846645</v>
      </c>
      <c r="K511">
        <v>22.017178552837063</v>
      </c>
      <c r="L511">
        <v>18.427115013040563</v>
      </c>
      <c r="M511">
        <v>16.852810563588079</v>
      </c>
      <c r="N511">
        <v>3.1139999999999999</v>
      </c>
      <c r="O511">
        <v>11.594202898550735</v>
      </c>
      <c r="P511">
        <v>0.69629979903061823</v>
      </c>
      <c r="Q511" s="36" t="str">
        <f t="shared" si="170"/>
        <v xml:space="preserve"> </v>
      </c>
      <c r="R511" t="str">
        <f t="shared" si="171"/>
        <v xml:space="preserve"> </v>
      </c>
      <c r="S511" s="37">
        <f t="shared" si="172"/>
        <v>0.18217283880828219</v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>
        <f t="shared" si="176"/>
        <v>0.73230908511691029</v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697</v>
      </c>
      <c r="AP511" t="s">
        <v>1047</v>
      </c>
      <c r="AQ511">
        <v>-55.391995848754362</v>
      </c>
      <c r="AR511">
        <v>-73.230908511691027</v>
      </c>
      <c r="AS511">
        <v>18.217283366828219</v>
      </c>
      <c r="AT511">
        <v>55.391995848754362</v>
      </c>
      <c r="AU511">
        <v>73.230908511691027</v>
      </c>
      <c r="AV511" t="s">
        <v>1630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903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43487.334572222222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903</v>
      </c>
      <c r="C6" s="31"/>
      <c r="D6" s="31"/>
      <c r="E6" s="31"/>
      <c r="F6" s="31"/>
      <c r="G6" s="32"/>
      <c r="H6" s="32"/>
      <c r="I6" s="33"/>
      <c r="J6" s="32">
        <v>11.850035509617507</v>
      </c>
      <c r="K6" s="32">
        <v>10.785283083861186</v>
      </c>
      <c r="L6" s="32">
        <v>6.6443314794671684</v>
      </c>
      <c r="M6" s="32">
        <v>6.1353340657699249</v>
      </c>
      <c r="N6" s="32"/>
      <c r="O6" s="32"/>
      <c r="P6" s="32">
        <v>3.6760766958208362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1002</v>
      </c>
      <c r="C7" s="4">
        <v>10</v>
      </c>
      <c r="D7" s="4">
        <v>0</v>
      </c>
      <c r="E7" s="4">
        <v>18</v>
      </c>
      <c r="F7" s="4">
        <v>28</v>
      </c>
      <c r="G7" s="4">
        <v>53</v>
      </c>
      <c r="H7" s="4">
        <v>47.69</v>
      </c>
      <c r="I7" s="34">
        <v>9913.3061475739705</v>
      </c>
      <c r="J7" s="35">
        <v>8.0286195286195277</v>
      </c>
      <c r="K7" s="35">
        <v>7.984262514649255</v>
      </c>
      <c r="L7" s="35">
        <v>4.2042046304134537</v>
      </c>
      <c r="M7" s="35">
        <v>4.0745642954316139</v>
      </c>
      <c r="N7" s="4">
        <v>9.8179999999999996</v>
      </c>
      <c r="O7" s="4">
        <v>-68.710799101159608</v>
      </c>
      <c r="P7" s="35">
        <v>4.9255609142377867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-0.36724941502307418</v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>
        <f>IF(ISERROR((RANK(X7,X$7:X$184,1)))=TRUE," ",((RANK(X7,X$7:X$184,1))))</f>
        <v>4</v>
      </c>
      <c r="AC7" s="1" t="str">
        <f t="shared" ref="AC7:AC36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4.9255609143377868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7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-68.710799101059607</v>
      </c>
      <c r="AM7" s="1" t="str">
        <f t="shared" ref="AM7:AM36" si="3">IF(ISERROR((RANK(AK7,AK$7:AK$184,0)))=TRUE," ",((RANK(AK7,AK$7:AK$184,0))))</f>
        <v xml:space="preserve"> </v>
      </c>
      <c r="AN7" s="1">
        <f t="shared" ref="AN7:AN36" si="4">IF(ISERROR((RANK(AL7,AL$7:AL$184,0)))=TRUE," ",((RANK(AL7,AL$7:AL$184,0))))</f>
        <v>3</v>
      </c>
      <c r="AO7" t="s">
        <v>1002</v>
      </c>
      <c r="AP7" t="s">
        <v>1022</v>
      </c>
      <c r="AQ7" s="22">
        <v>32.248139492042135</v>
      </c>
      <c r="AR7" s="21">
        <v>36.724941502307416</v>
      </c>
      <c r="AS7">
        <v>11.134409729503037</v>
      </c>
      <c r="AT7">
        <v>-32.248139492042135</v>
      </c>
      <c r="AU7">
        <v>-36.724941502307416</v>
      </c>
      <c r="AV7" t="s">
        <v>1631</v>
      </c>
    </row>
    <row r="8" spans="1:48" x14ac:dyDescent="0.25">
      <c r="A8" s="14">
        <v>1.1000000000000001E-10</v>
      </c>
      <c r="B8" t="s">
        <v>719</v>
      </c>
      <c r="C8" s="4">
        <v>23</v>
      </c>
      <c r="D8" s="4">
        <v>2</v>
      </c>
      <c r="E8" s="4">
        <v>13</v>
      </c>
      <c r="F8" s="4">
        <v>38</v>
      </c>
      <c r="G8" s="4">
        <v>220</v>
      </c>
      <c r="H8" s="4">
        <v>206</v>
      </c>
      <c r="I8" s="34">
        <v>46896.466340781073</v>
      </c>
      <c r="J8" s="35">
        <v>21.523351791871278</v>
      </c>
      <c r="K8" s="35">
        <v>18.802482657904346</v>
      </c>
      <c r="L8" s="35">
        <v>12.490856167453559</v>
      </c>
      <c r="M8" s="35">
        <v>11.168792782098363</v>
      </c>
      <c r="N8" s="4">
        <v>8.3719999999999999</v>
      </c>
      <c r="O8" s="4">
        <v>2744.5264452644528</v>
      </c>
      <c r="P8" s="35">
        <v>1.7936893203883495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>
        <f t="shared" ref="U8:U36" si="9">IF(ISERROR((IF(((J8/$J$6-1))&gt;($U$5/100),((J8/$J$6-1)),"")))=TRUE," ",((IF(((J8/$J$6-1))&gt;($U$5/100),((J8/$J$6-1)),""))))</f>
        <v>0.81631116416511085</v>
      </c>
      <c r="V8" s="37" t="str">
        <f t="shared" ref="V8:V36" si="10">IF(ISERROR((IF(((J8/$J$6-1))&lt;($V$5/100),((J8/$J$6-1)),"")))=TRUE," ",((IF(((J8/$J$6-1))&lt;($V$5/100),((J8/$J$6-1)),""))))</f>
        <v/>
      </c>
      <c r="W8" s="37">
        <f t="shared" ref="W8:W36" si="11">IF(ISERROR((IF(((L8/$L$6-1))&gt;($W$5/100),((L8/$L$6-1)),"")))=TRUE," ",((IF(((L8/$L$6-1))&gt;($W$5/100),((L8/$L$6-1)),""))))</f>
        <v>0.87992670234075132</v>
      </c>
      <c r="X8" s="37" t="str">
        <f t="shared" ref="X8:X36" si="12">IF(ISERROR((IF(((L8/$L$6-1))&lt;($X$5/100),((L8/$L$6-1)),"")))=TRUE," ",((IF(((L8/$L$6-1))&lt;($X$5/100),((L8/$L$6-1)),""))))</f>
        <v/>
      </c>
      <c r="Y8" s="1">
        <f t="shared" si="0"/>
        <v>4</v>
      </c>
      <c r="Z8" s="1" t="str">
        <f t="shared" ref="Z8:Z36" si="13">IF(ISERROR((RANK(V8,V$7:V$184,1)))=TRUE," ",((RANK(V8,V$7:V$184,1))))</f>
        <v xml:space="preserve"> </v>
      </c>
      <c r="AA8" s="1">
        <f t="shared" si="1"/>
        <v>6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719</v>
      </c>
      <c r="AP8" t="s">
        <v>1028</v>
      </c>
      <c r="AQ8" s="22">
        <v>-81.631116416511091</v>
      </c>
      <c r="AR8" s="21">
        <v>-87.992670234075135</v>
      </c>
      <c r="AS8">
        <v>6.7961165048543659</v>
      </c>
      <c r="AT8">
        <v>81.631116416511091</v>
      </c>
      <c r="AU8">
        <v>87.992670234075135</v>
      </c>
      <c r="AV8" t="s">
        <v>1632</v>
      </c>
    </row>
    <row r="9" spans="1:48" x14ac:dyDescent="0.25">
      <c r="A9" s="14">
        <v>1.2E-10</v>
      </c>
      <c r="B9" t="s">
        <v>701</v>
      </c>
      <c r="C9" s="4">
        <v>20</v>
      </c>
      <c r="D9" s="4">
        <v>0</v>
      </c>
      <c r="E9" s="4">
        <v>10</v>
      </c>
      <c r="F9" s="4">
        <v>30</v>
      </c>
      <c r="G9" s="4">
        <v>218</v>
      </c>
      <c r="H9" s="4">
        <v>184.4</v>
      </c>
      <c r="I9" s="34">
        <v>88907.30500096739</v>
      </c>
      <c r="J9" s="35">
        <v>9.6337704404158604</v>
      </c>
      <c r="K9" s="35">
        <v>9.1169781469395836</v>
      </c>
      <c r="L9" s="35" t="s">
        <v>1019</v>
      </c>
      <c r="M9" s="35" t="s">
        <v>1019</v>
      </c>
      <c r="N9" s="4">
        <v>17.712</v>
      </c>
      <c r="O9" s="4">
        <v>19.746912443540491</v>
      </c>
      <c r="P9" s="35">
        <v>5.1697396963123641</v>
      </c>
      <c r="Q9" s="36" t="str">
        <f t="shared" si="5"/>
        <v xml:space="preserve"> </v>
      </c>
      <c r="R9" s="36" t="str">
        <f t="shared" si="6"/>
        <v xml:space="preserve"> </v>
      </c>
      <c r="S9" s="37">
        <f t="shared" si="7"/>
        <v>0.18221258146490227</v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 t="str">
        <f t="shared" si="14"/>
        <v xml:space="preserve"> </v>
      </c>
      <c r="AC9" s="1">
        <f t="shared" si="2"/>
        <v>12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5.1697396964323641</v>
      </c>
      <c r="AH9" s="38" t="str">
        <f t="shared" si="18"/>
        <v xml:space="preserve"> </v>
      </c>
      <c r="AI9" s="1">
        <f t="shared" si="19"/>
        <v>5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701</v>
      </c>
      <c r="AP9" t="s">
        <v>1026</v>
      </c>
      <c r="AQ9" s="22">
        <v>18.702602767754772</v>
      </c>
      <c r="AR9" s="21" t="e">
        <v>#VALUE!</v>
      </c>
      <c r="AS9">
        <v>18.221258134490228</v>
      </c>
      <c r="AT9">
        <v>-18.702602767754772</v>
      </c>
      <c r="AU9" t="e">
        <v>#VALUE!</v>
      </c>
      <c r="AV9" t="s">
        <v>1633</v>
      </c>
    </row>
    <row r="10" spans="1:48" x14ac:dyDescent="0.25">
      <c r="A10" s="14">
        <v>1.2999999999999999E-10</v>
      </c>
      <c r="B10" t="s">
        <v>706</v>
      </c>
      <c r="C10" s="4">
        <v>14</v>
      </c>
      <c r="D10" s="4">
        <v>0</v>
      </c>
      <c r="E10" s="4">
        <v>15</v>
      </c>
      <c r="F10" s="4">
        <v>29</v>
      </c>
      <c r="G10" s="4">
        <v>74</v>
      </c>
      <c r="H10" s="4">
        <v>65.150000000000006</v>
      </c>
      <c r="I10" s="34">
        <v>67970.992705569006</v>
      </c>
      <c r="J10" s="35">
        <v>11.429824561403509</v>
      </c>
      <c r="K10" s="35">
        <v>10.336347770902746</v>
      </c>
      <c r="L10" s="35">
        <v>8.1876019198280634</v>
      </c>
      <c r="M10" s="35">
        <v>7.6045299424184263</v>
      </c>
      <c r="N10" s="4">
        <v>5.7530000000000001</v>
      </c>
      <c r="O10" s="4">
        <v>-38.102045201857408</v>
      </c>
      <c r="P10" s="35">
        <v>5.0590943975441292</v>
      </c>
      <c r="Q10" s="36" t="str">
        <f t="shared" si="5"/>
        <v xml:space="preserve"> </v>
      </c>
      <c r="R10" s="36" t="str">
        <f t="shared" si="6"/>
        <v xml:space="preserve"> </v>
      </c>
      <c r="S10" s="37" t="str">
        <f t="shared" si="7"/>
        <v/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>
        <f t="shared" si="11"/>
        <v>0.23226873089189337</v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>
        <f t="shared" si="1"/>
        <v>12</v>
      </c>
      <c r="AB10" s="1" t="str">
        <f t="shared" si="14"/>
        <v xml:space="preserve"> </v>
      </c>
      <c r="AC10" s="1" t="str">
        <f t="shared" si="2"/>
        <v xml:space="preserve"> 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5.0590943976741292</v>
      </c>
      <c r="AH10" s="38" t="str">
        <f t="shared" si="18"/>
        <v xml:space="preserve"> </v>
      </c>
      <c r="AI10" s="1">
        <f t="shared" si="19"/>
        <v>6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706</v>
      </c>
      <c r="AP10" t="s">
        <v>1022</v>
      </c>
      <c r="AQ10" s="22">
        <v>3.5460733250373355</v>
      </c>
      <c r="AR10" s="21">
        <v>-23.226873089189336</v>
      </c>
      <c r="AS10">
        <v>13.584036838065995</v>
      </c>
      <c r="AT10">
        <v>-3.5460733250373355</v>
      </c>
      <c r="AU10">
        <v>23.226873089189336</v>
      </c>
      <c r="AV10" t="s">
        <v>1634</v>
      </c>
    </row>
    <row r="11" spans="1:48" x14ac:dyDescent="0.25">
      <c r="A11" s="14">
        <v>1.3999999999999998E-10</v>
      </c>
      <c r="B11" t="s">
        <v>703</v>
      </c>
      <c r="C11" s="4">
        <v>24</v>
      </c>
      <c r="D11" s="4">
        <v>1</v>
      </c>
      <c r="E11" s="4">
        <v>7</v>
      </c>
      <c r="F11" s="4">
        <v>32</v>
      </c>
      <c r="G11" s="4">
        <v>84</v>
      </c>
      <c r="H11" s="4">
        <v>65.97</v>
      </c>
      <c r="I11" s="34">
        <v>69881.083726250421</v>
      </c>
      <c r="J11" s="35">
        <v>9.4989200863930883</v>
      </c>
      <c r="K11" s="35">
        <v>8.312752016129032</v>
      </c>
      <c r="L11" s="35">
        <v>8.0159815356283222</v>
      </c>
      <c r="M11" s="35">
        <v>7.3939113919655881</v>
      </c>
      <c r="N11" s="4">
        <v>5.798</v>
      </c>
      <c r="O11" s="4">
        <v>-96.25245198643286</v>
      </c>
      <c r="P11" s="35">
        <v>4.4747612551159621</v>
      </c>
      <c r="Q11" s="36">
        <f t="shared" si="5"/>
        <v>75.000000000140005</v>
      </c>
      <c r="R11" s="36" t="str">
        <f t="shared" si="6"/>
        <v xml:space="preserve"> </v>
      </c>
      <c r="S11" s="37">
        <f t="shared" si="7"/>
        <v>0.27330604834372907</v>
      </c>
      <c r="T11" s="37" t="str">
        <f t="shared" si="8"/>
        <v/>
      </c>
      <c r="U11" s="37" t="str">
        <f t="shared" si="9"/>
        <v/>
      </c>
      <c r="V11" s="37" t="str">
        <f t="shared" si="10"/>
        <v/>
      </c>
      <c r="W11" s="37">
        <f t="shared" si="11"/>
        <v>0.2064391369395</v>
      </c>
      <c r="X11" s="37" t="str">
        <f t="shared" si="12"/>
        <v/>
      </c>
      <c r="Y11" s="1" t="str">
        <f t="shared" si="0"/>
        <v xml:space="preserve"> </v>
      </c>
      <c r="Z11" s="1" t="str">
        <f t="shared" si="13"/>
        <v xml:space="preserve"> </v>
      </c>
      <c r="AA11" s="1">
        <f t="shared" si="1"/>
        <v>14</v>
      </c>
      <c r="AB11" s="1" t="str">
        <f t="shared" si="14"/>
        <v xml:space="preserve"> </v>
      </c>
      <c r="AC11" s="1">
        <f t="shared" si="2"/>
        <v>7</v>
      </c>
      <c r="AD11" s="1" t="str">
        <f t="shared" si="15"/>
        <v xml:space="preserve"> </v>
      </c>
      <c r="AE11" s="1">
        <f t="shared" si="23"/>
        <v>5</v>
      </c>
      <c r="AF11" s="1" t="str">
        <f t="shared" si="16"/>
        <v xml:space="preserve"> </v>
      </c>
      <c r="AG11" s="38">
        <f t="shared" si="17"/>
        <v>4.4747612552559621</v>
      </c>
      <c r="AH11" s="38" t="str">
        <f t="shared" si="18"/>
        <v xml:space="preserve"> </v>
      </c>
      <c r="AI11" s="1">
        <f t="shared" si="19"/>
        <v>10</v>
      </c>
      <c r="AJ11" s="1" t="str">
        <f t="shared" si="20"/>
        <v xml:space="preserve"> </v>
      </c>
      <c r="AK11" s="25" t="str">
        <f t="shared" si="21"/>
        <v xml:space="preserve"> </v>
      </c>
      <c r="AL11" s="25">
        <f t="shared" si="22"/>
        <v>-96.252451986292854</v>
      </c>
      <c r="AM11" s="1" t="str">
        <f t="shared" si="3"/>
        <v xml:space="preserve"> </v>
      </c>
      <c r="AN11" s="1">
        <f t="shared" si="4"/>
        <v>5</v>
      </c>
      <c r="AO11" t="s">
        <v>703</v>
      </c>
      <c r="AP11" t="s">
        <v>1047</v>
      </c>
      <c r="AQ11" s="22">
        <v>19.840577028788232</v>
      </c>
      <c r="AR11" s="21">
        <v>-20.643913693950001</v>
      </c>
      <c r="AS11">
        <v>27.330604820372905</v>
      </c>
      <c r="AT11">
        <v>-19.840577028788232</v>
      </c>
      <c r="AU11">
        <v>20.643913693950001</v>
      </c>
      <c r="AV11" t="s">
        <v>1635</v>
      </c>
    </row>
    <row r="12" spans="1:48" x14ac:dyDescent="0.25">
      <c r="A12" s="14">
        <v>1.4999999999999997E-10</v>
      </c>
      <c r="B12" t="s">
        <v>713</v>
      </c>
      <c r="C12" s="4">
        <v>5</v>
      </c>
      <c r="D12" s="4">
        <v>5</v>
      </c>
      <c r="E12" s="4">
        <v>23</v>
      </c>
      <c r="F12" s="4">
        <v>33</v>
      </c>
      <c r="G12" s="4">
        <v>95</v>
      </c>
      <c r="H12" s="4">
        <v>87.96</v>
      </c>
      <c r="I12" s="34">
        <v>25178.268920594048</v>
      </c>
      <c r="J12" s="35">
        <v>24.039355015031425</v>
      </c>
      <c r="K12" s="35">
        <v>22.296577946768057</v>
      </c>
      <c r="L12" s="35">
        <v>13.264305973858885</v>
      </c>
      <c r="M12" s="35">
        <v>12.384923530347262</v>
      </c>
      <c r="N12" s="4">
        <v>3.3980000000000001</v>
      </c>
      <c r="O12" s="4" t="s">
        <v>140</v>
      </c>
      <c r="P12" s="35">
        <v>0.81173260572987715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>
        <f t="shared" si="9"/>
        <v>1.0286314750298469</v>
      </c>
      <c r="V12" s="37" t="str">
        <f t="shared" si="10"/>
        <v/>
      </c>
      <c r="W12" s="37">
        <f t="shared" si="11"/>
        <v>0.99633417069110397</v>
      </c>
      <c r="X12" s="37" t="str">
        <f t="shared" si="12"/>
        <v/>
      </c>
      <c r="Y12" s="1">
        <f t="shared" si="0"/>
        <v>2</v>
      </c>
      <c r="Z12" s="1" t="str">
        <f t="shared" si="13"/>
        <v xml:space="preserve"> </v>
      </c>
      <c r="AA12" s="1">
        <f t="shared" si="1"/>
        <v>3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713</v>
      </c>
      <c r="AP12" t="s">
        <v>1020</v>
      </c>
      <c r="AQ12" s="22">
        <v>-102.86314750298469</v>
      </c>
      <c r="AR12" s="21">
        <v>-99.633417069110394</v>
      </c>
      <c r="AS12">
        <v>8.0036380172805899</v>
      </c>
      <c r="AT12">
        <v>102.86314750298469</v>
      </c>
      <c r="AU12">
        <v>99.633417069110394</v>
      </c>
      <c r="AV12" t="s">
        <v>1636</v>
      </c>
    </row>
    <row r="13" spans="1:48" x14ac:dyDescent="0.25">
      <c r="A13" s="14">
        <v>1.5999999999999996E-10</v>
      </c>
      <c r="B13" t="s">
        <v>704</v>
      </c>
      <c r="C13" s="4">
        <v>11</v>
      </c>
      <c r="D13" s="4">
        <v>5</v>
      </c>
      <c r="E13" s="4">
        <v>19</v>
      </c>
      <c r="F13" s="4">
        <v>35</v>
      </c>
      <c r="G13" s="4">
        <v>80</v>
      </c>
      <c r="H13" s="4">
        <v>73.03</v>
      </c>
      <c r="I13" s="34">
        <v>53977.599389811279</v>
      </c>
      <c r="J13" s="35">
        <v>6.7733259135596366</v>
      </c>
      <c r="K13" s="35">
        <v>6.6457366457366458</v>
      </c>
      <c r="L13" s="35">
        <v>6.6905690011603483</v>
      </c>
      <c r="M13" s="35">
        <v>6.1879666847720332</v>
      </c>
      <c r="N13" s="4">
        <v>10.479000000000001</v>
      </c>
      <c r="O13" s="4">
        <v>-21.00401606425703</v>
      </c>
      <c r="P13" s="35">
        <v>5.3964124332466108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 t="str">
        <f t="shared" si="10"/>
        <v/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 t="str">
        <f t="shared" si="13"/>
        <v xml:space="preserve"> </v>
      </c>
      <c r="AA13" s="1" t="str">
        <f t="shared" si="1"/>
        <v xml:space="preserve"> </v>
      </c>
      <c r="AB13" s="1" t="str">
        <f t="shared" si="14"/>
        <v xml:space="preserve"> 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5.3964124334066108</v>
      </c>
      <c r="AH13" s="38" t="str">
        <f t="shared" si="18"/>
        <v xml:space="preserve"> </v>
      </c>
      <c r="AI13" s="1">
        <f t="shared" si="19"/>
        <v>2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704</v>
      </c>
      <c r="AP13" t="s">
        <v>1028</v>
      </c>
      <c r="AQ13" s="22">
        <v>42.841302812448156</v>
      </c>
      <c r="AR13" s="21">
        <v>-0.69589426469867099</v>
      </c>
      <c r="AS13">
        <v>9.5440230042448384</v>
      </c>
      <c r="AT13">
        <v>-42.841302812448156</v>
      </c>
      <c r="AU13">
        <v>0.69589426469867099</v>
      </c>
      <c r="AV13" t="s">
        <v>1637</v>
      </c>
    </row>
    <row r="14" spans="1:48" x14ac:dyDescent="0.25">
      <c r="A14" s="14">
        <v>1.6999999999999996E-10</v>
      </c>
      <c r="B14" t="s">
        <v>728</v>
      </c>
      <c r="C14" s="4">
        <v>13</v>
      </c>
      <c r="D14" s="4">
        <v>3</v>
      </c>
      <c r="E14" s="4">
        <v>16</v>
      </c>
      <c r="F14" s="4">
        <v>32</v>
      </c>
      <c r="G14" s="4">
        <v>150</v>
      </c>
      <c r="H14" s="4">
        <v>134</v>
      </c>
      <c r="I14" s="34">
        <v>30443.031150705046</v>
      </c>
      <c r="J14" s="35">
        <v>9.7362493642374481</v>
      </c>
      <c r="K14" s="35">
        <v>8.4028343889132753</v>
      </c>
      <c r="L14" s="35">
        <v>4.7604166813532176</v>
      </c>
      <c r="M14" s="35">
        <v>4.3624306068980374</v>
      </c>
      <c r="N14" s="4">
        <v>14.157999999999999</v>
      </c>
      <c r="O14" s="4">
        <v>-26.024536674497519</v>
      </c>
      <c r="P14" s="35">
        <v>3.3507462686567164</v>
      </c>
      <c r="Q14" s="36" t="str">
        <f t="shared" si="5"/>
        <v xml:space="preserve"> </v>
      </c>
      <c r="R14" s="36" t="str">
        <f t="shared" si="6"/>
        <v xml:space="preserve"> </v>
      </c>
      <c r="S14" s="37" t="str">
        <f t="shared" si="7"/>
        <v/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-0.28353714800891128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5</v>
      </c>
      <c r="AC14" s="1" t="str">
        <f t="shared" si="2"/>
        <v xml:space="preserve"> 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3.3507462688267164</v>
      </c>
      <c r="AH14" s="38" t="str">
        <f t="shared" si="18"/>
        <v xml:space="preserve"> </v>
      </c>
      <c r="AI14" s="1">
        <f t="shared" si="19"/>
        <v>17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728</v>
      </c>
      <c r="AP14" t="s">
        <v>1028</v>
      </c>
      <c r="AQ14" s="22">
        <v>17.837804314295148</v>
      </c>
      <c r="AR14" s="21">
        <v>28.353714800891126</v>
      </c>
      <c r="AS14">
        <v>11.940298507462677</v>
      </c>
      <c r="AT14">
        <v>-17.837804314295148</v>
      </c>
      <c r="AU14">
        <v>-28.353714800891126</v>
      </c>
      <c r="AV14" t="s">
        <v>1638</v>
      </c>
    </row>
    <row r="15" spans="1:48" x14ac:dyDescent="0.25">
      <c r="A15" s="14">
        <v>1.7999999999999995E-10</v>
      </c>
      <c r="B15" t="s">
        <v>723</v>
      </c>
      <c r="C15" s="4">
        <v>15</v>
      </c>
      <c r="D15" s="4">
        <v>7</v>
      </c>
      <c r="E15" s="4">
        <v>11</v>
      </c>
      <c r="F15" s="4">
        <v>33</v>
      </c>
      <c r="G15" s="4">
        <v>59.614997863769531</v>
      </c>
      <c r="H15" s="4">
        <v>50.72</v>
      </c>
      <c r="I15" s="34">
        <v>61636.383179788994</v>
      </c>
      <c r="J15" s="35">
        <v>6.1560869037504542</v>
      </c>
      <c r="K15" s="35">
        <v>6.0866434657386295</v>
      </c>
      <c r="L15" s="35">
        <v>2.0259073850957612</v>
      </c>
      <c r="M15" s="35">
        <v>1.971647857559151</v>
      </c>
      <c r="N15" s="4">
        <v>7.4960000000000004</v>
      </c>
      <c r="O15" s="4">
        <v>-47.069205359904593</v>
      </c>
      <c r="P15" s="35">
        <v>6.9578075709779181</v>
      </c>
      <c r="Q15" s="36" t="str">
        <f t="shared" si="5"/>
        <v xml:space="preserve"> </v>
      </c>
      <c r="R15" s="36" t="str">
        <f t="shared" si="6"/>
        <v xml:space="preserve"> </v>
      </c>
      <c r="S15" s="37">
        <f t="shared" si="7"/>
        <v>0.17537456374012492</v>
      </c>
      <c r="T15" s="37" t="str">
        <f t="shared" si="8"/>
        <v/>
      </c>
      <c r="U15" s="37" t="str">
        <f t="shared" si="9"/>
        <v/>
      </c>
      <c r="V15" s="37" t="str">
        <f t="shared" si="10"/>
        <v/>
      </c>
      <c r="W15" s="37" t="str">
        <f t="shared" si="11"/>
        <v/>
      </c>
      <c r="X15" s="37">
        <f t="shared" si="12"/>
        <v>-0.69509236687597875</v>
      </c>
      <c r="Y15" s="1" t="str">
        <f t="shared" si="0"/>
        <v xml:space="preserve"> </v>
      </c>
      <c r="Z15" s="1" t="str">
        <f t="shared" si="13"/>
        <v xml:space="preserve"> </v>
      </c>
      <c r="AA15" s="1" t="str">
        <f t="shared" si="1"/>
        <v xml:space="preserve"> </v>
      </c>
      <c r="AB15" s="1">
        <f t="shared" si="14"/>
        <v>2</v>
      </c>
      <c r="AC15" s="1">
        <f t="shared" si="2"/>
        <v>14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6.9578075711579181</v>
      </c>
      <c r="AH15" s="38" t="str">
        <f t="shared" si="18"/>
        <v xml:space="preserve"> </v>
      </c>
      <c r="AI15" s="1">
        <f t="shared" si="19"/>
        <v>1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723</v>
      </c>
      <c r="AP15" t="s">
        <v>1028</v>
      </c>
      <c r="AQ15" s="22">
        <v>48.050055219208723</v>
      </c>
      <c r="AR15" s="21">
        <v>69.509236687597877</v>
      </c>
      <c r="AS15">
        <v>17.537456356012491</v>
      </c>
      <c r="AT15">
        <v>-48.050055219208723</v>
      </c>
      <c r="AU15">
        <v>-69.509236687597877</v>
      </c>
      <c r="AV15" t="s">
        <v>1639</v>
      </c>
    </row>
    <row r="16" spans="1:48" x14ac:dyDescent="0.25">
      <c r="A16" s="14">
        <v>1.8999999999999994E-10</v>
      </c>
      <c r="B16" t="s">
        <v>726</v>
      </c>
      <c r="C16" s="4">
        <v>7</v>
      </c>
      <c r="D16" s="4">
        <v>4</v>
      </c>
      <c r="E16" s="4">
        <v>11</v>
      </c>
      <c r="F16" s="4">
        <v>22</v>
      </c>
      <c r="G16" s="4">
        <v>121</v>
      </c>
      <c r="H16" s="4">
        <v>114.65</v>
      </c>
      <c r="I16" s="34">
        <v>24743.878035820777</v>
      </c>
      <c r="J16" s="35">
        <v>18.863112866074367</v>
      </c>
      <c r="K16" s="35">
        <v>17.099179716629383</v>
      </c>
      <c r="L16" s="35">
        <v>12.901290179067958</v>
      </c>
      <c r="M16" s="35">
        <v>11.912680770390089</v>
      </c>
      <c r="N16" s="4">
        <v>5.3710000000000004</v>
      </c>
      <c r="O16" s="4">
        <v>26.634615384615373</v>
      </c>
      <c r="P16" s="35">
        <v>2.5808983863933714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>
        <f t="shared" si="11"/>
        <v>0.94169875764575139</v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>
        <f t="shared" si="1"/>
        <v>5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2.5808983865833715</v>
      </c>
      <c r="AH16" s="38" t="str">
        <f t="shared" si="18"/>
        <v xml:space="preserve"> </v>
      </c>
      <c r="AI16" s="1">
        <f t="shared" si="19"/>
        <v>19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726</v>
      </c>
      <c r="AP16" t="s">
        <v>1026</v>
      </c>
      <c r="AQ16" s="22">
        <v>-59.181910052210696</v>
      </c>
      <c r="AR16" s="21">
        <v>-94.169875764575139</v>
      </c>
      <c r="AS16">
        <v>5.5385957261229857</v>
      </c>
      <c r="AT16">
        <v>59.181910052210696</v>
      </c>
      <c r="AU16">
        <v>94.169875764575139</v>
      </c>
      <c r="AV16" t="s">
        <v>1640</v>
      </c>
    </row>
    <row r="17" spans="1:48" x14ac:dyDescent="0.25">
      <c r="A17" s="14">
        <v>1.9999999999999993E-10</v>
      </c>
      <c r="B17" t="s">
        <v>705</v>
      </c>
      <c r="C17" s="4">
        <v>2</v>
      </c>
      <c r="D17" s="4">
        <v>17</v>
      </c>
      <c r="E17" s="4">
        <v>14</v>
      </c>
      <c r="F17" s="4">
        <v>33</v>
      </c>
      <c r="G17" s="4">
        <v>8.4499998092651367</v>
      </c>
      <c r="H17" s="4">
        <v>7.9820000000000002</v>
      </c>
      <c r="I17" s="34">
        <v>18738.923431420219</v>
      </c>
      <c r="J17" s="35">
        <v>10.671122994652407</v>
      </c>
      <c r="K17" s="35">
        <v>7.6897880539499033</v>
      </c>
      <c r="L17" s="35" t="s">
        <v>1019</v>
      </c>
      <c r="M17" s="35" t="s">
        <v>1019</v>
      </c>
      <c r="N17" s="4">
        <v>0.31</v>
      </c>
      <c r="O17" s="4">
        <v>98.395052481783836</v>
      </c>
      <c r="P17" s="35">
        <v>3.1069907291405663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 t="shared" si="8"/>
        <v/>
      </c>
      <c r="U17" s="37" t="str">
        <f t="shared" si="9"/>
        <v/>
      </c>
      <c r="V17" s="37" t="str">
        <f t="shared" si="10"/>
        <v/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>
        <f t="shared" si="17"/>
        <v>3.1069907293405663</v>
      </c>
      <c r="AH17" s="38" t="str">
        <f t="shared" si="18"/>
        <v xml:space="preserve"> </v>
      </c>
      <c r="AI17" s="1">
        <f t="shared" si="19"/>
        <v>18</v>
      </c>
      <c r="AJ17" s="1" t="str">
        <f t="shared" si="20"/>
        <v xml:space="preserve"> </v>
      </c>
      <c r="AK17" s="25">
        <f t="shared" si="21"/>
        <v>98.395052481983839</v>
      </c>
      <c r="AL17" s="25" t="str">
        <f t="shared" si="22"/>
        <v xml:space="preserve"> </v>
      </c>
      <c r="AM17" s="1">
        <f t="shared" si="3"/>
        <v>1</v>
      </c>
      <c r="AN17" s="1" t="str">
        <f t="shared" si="4"/>
        <v xml:space="preserve"> </v>
      </c>
      <c r="AO17" t="s">
        <v>705</v>
      </c>
      <c r="AP17" t="s">
        <v>1026</v>
      </c>
      <c r="AQ17" s="22">
        <v>9.9485990063767566</v>
      </c>
      <c r="AR17" s="21" t="e">
        <v>#VALUE!</v>
      </c>
      <c r="AS17">
        <v>5.8631897928481225</v>
      </c>
      <c r="AT17">
        <v>-9.9485990063767566</v>
      </c>
      <c r="AU17" t="e">
        <v>#VALUE!</v>
      </c>
      <c r="AV17" t="s">
        <v>1641</v>
      </c>
    </row>
    <row r="18" spans="1:48" x14ac:dyDescent="0.25">
      <c r="A18" s="14">
        <v>2.0999999999999992E-10</v>
      </c>
      <c r="B18" t="s">
        <v>721</v>
      </c>
      <c r="C18" s="4">
        <v>19</v>
      </c>
      <c r="D18" s="4">
        <v>1</v>
      </c>
      <c r="E18" s="4">
        <v>9</v>
      </c>
      <c r="F18" s="4">
        <v>29</v>
      </c>
      <c r="G18" s="4">
        <v>34.5</v>
      </c>
      <c r="H18" s="4">
        <v>25.63</v>
      </c>
      <c r="I18" s="34">
        <v>35998.566507368159</v>
      </c>
      <c r="J18" s="35">
        <v>11.452189454870419</v>
      </c>
      <c r="K18" s="35">
        <v>10.219298245614034</v>
      </c>
      <c r="L18" s="35">
        <v>6.1059064260659266</v>
      </c>
      <c r="M18" s="35">
        <v>5.5746692143645156</v>
      </c>
      <c r="N18" s="4">
        <v>1.7929999999999999</v>
      </c>
      <c r="O18" s="4">
        <v>7.5000000000000071</v>
      </c>
      <c r="P18" s="35">
        <v>4.8614904408895825</v>
      </c>
      <c r="Q18" s="36" t="str">
        <f t="shared" si="5"/>
        <v xml:space="preserve"> </v>
      </c>
      <c r="R18" s="36" t="str">
        <f t="shared" si="6"/>
        <v xml:space="preserve"> </v>
      </c>
      <c r="S18" s="37">
        <f t="shared" si="7"/>
        <v>0.34607881409997265</v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>
        <f t="shared" si="2"/>
        <v>2</v>
      </c>
      <c r="AD18" s="1" t="str">
        <f t="shared" si="15"/>
        <v xml:space="preserve"> </v>
      </c>
      <c r="AE18" s="1" t="str">
        <f t="shared" si="23"/>
        <v xml:space="preserve"> </v>
      </c>
      <c r="AF18" s="1" t="str">
        <f t="shared" si="16"/>
        <v xml:space="preserve"> </v>
      </c>
      <c r="AG18" s="38">
        <f t="shared" si="17"/>
        <v>4.8614904410995825</v>
      </c>
      <c r="AH18" s="38" t="str">
        <f t="shared" si="18"/>
        <v xml:space="preserve"> </v>
      </c>
      <c r="AI18" s="1">
        <f t="shared" si="19"/>
        <v>9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721</v>
      </c>
      <c r="AP18" t="s">
        <v>1024</v>
      </c>
      <c r="AQ18" s="22">
        <v>3.3573406123905358</v>
      </c>
      <c r="AR18" s="21">
        <v>8.1035248627363785</v>
      </c>
      <c r="AS18">
        <v>34.607881388997264</v>
      </c>
      <c r="AT18">
        <v>-3.3573406123905358</v>
      </c>
      <c r="AU18">
        <v>-8.1035248627363785</v>
      </c>
      <c r="AV18" t="s">
        <v>1642</v>
      </c>
    </row>
    <row r="19" spans="1:48" x14ac:dyDescent="0.25">
      <c r="A19" s="14">
        <v>2.1999999999999991E-10</v>
      </c>
      <c r="B19" t="s">
        <v>720</v>
      </c>
      <c r="C19" s="4">
        <v>19</v>
      </c>
      <c r="D19" s="4">
        <v>2</v>
      </c>
      <c r="E19" s="4">
        <v>8</v>
      </c>
      <c r="F19" s="4">
        <v>29</v>
      </c>
      <c r="G19" s="4">
        <v>17</v>
      </c>
      <c r="H19" s="4">
        <v>14.53</v>
      </c>
      <c r="I19" s="34">
        <v>78586.099328283337</v>
      </c>
      <c r="J19" s="35">
        <v>13.656015037593983</v>
      </c>
      <c r="K19" s="35">
        <v>12.199832073887489</v>
      </c>
      <c r="L19" s="35">
        <v>5.6238867489237236</v>
      </c>
      <c r="M19" s="35">
        <v>5.2845139911777288</v>
      </c>
      <c r="N19" s="4">
        <v>0.90900000000000003</v>
      </c>
      <c r="O19" s="4">
        <v>-52.054794520547944</v>
      </c>
      <c r="P19" s="35">
        <v>5.1823812801101168</v>
      </c>
      <c r="Q19" s="36" t="str">
        <f t="shared" si="5"/>
        <v xml:space="preserve"> </v>
      </c>
      <c r="R19" s="36" t="str">
        <f t="shared" si="6"/>
        <v xml:space="preserve"> </v>
      </c>
      <c r="S19" s="37">
        <f t="shared" si="7"/>
        <v>0.1699931179075431</v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>
        <f t="shared" si="12"/>
        <v>-0.15358124947512064</v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>
        <f t="shared" si="14"/>
        <v>8</v>
      </c>
      <c r="AC19" s="1">
        <f t="shared" si="2"/>
        <v>16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5.1823812803301168</v>
      </c>
      <c r="AH19" s="38" t="str">
        <f t="shared" si="18"/>
        <v xml:space="preserve"> </v>
      </c>
      <c r="AI19" s="1">
        <f t="shared" si="19"/>
        <v>4</v>
      </c>
      <c r="AJ19" s="1" t="str">
        <f t="shared" si="20"/>
        <v xml:space="preserve"> </v>
      </c>
      <c r="AK19" s="25" t="str">
        <f t="shared" si="21"/>
        <v xml:space="preserve"> </v>
      </c>
      <c r="AL19" s="25">
        <f t="shared" si="22"/>
        <v>-52.054794520327945</v>
      </c>
      <c r="AM19" s="1" t="str">
        <f t="shared" si="3"/>
        <v xml:space="preserve"> </v>
      </c>
      <c r="AN19" s="1">
        <f t="shared" si="4"/>
        <v>2</v>
      </c>
      <c r="AO19" t="s">
        <v>720</v>
      </c>
      <c r="AP19" t="s">
        <v>1041</v>
      </c>
      <c r="AQ19" s="22">
        <v>-15.240287900493964</v>
      </c>
      <c r="AR19" s="21">
        <v>15.358124947512064</v>
      </c>
      <c r="AS19">
        <v>16.99931176875431</v>
      </c>
      <c r="AT19">
        <v>15.240287900493964</v>
      </c>
      <c r="AU19">
        <v>-15.358124947512064</v>
      </c>
      <c r="AV19" t="s">
        <v>1643</v>
      </c>
    </row>
    <row r="20" spans="1:48" x14ac:dyDescent="0.25">
      <c r="A20" s="14">
        <v>2.299999999999999E-10</v>
      </c>
      <c r="B20" t="s">
        <v>712</v>
      </c>
      <c r="C20" s="4">
        <v>16</v>
      </c>
      <c r="D20" s="4">
        <v>2</v>
      </c>
      <c r="E20" s="4">
        <v>8</v>
      </c>
      <c r="F20" s="4">
        <v>26</v>
      </c>
      <c r="G20" s="4">
        <v>10</v>
      </c>
      <c r="H20" s="4">
        <v>9.0310000000000006</v>
      </c>
      <c r="I20" s="34">
        <v>22579.562617950629</v>
      </c>
      <c r="J20" s="35">
        <v>13.203216374269006</v>
      </c>
      <c r="K20" s="35">
        <v>12.041333333333334</v>
      </c>
      <c r="L20" s="35">
        <v>4.8637405748838454</v>
      </c>
      <c r="M20" s="35">
        <v>3.9802961509166321</v>
      </c>
      <c r="N20" s="4">
        <v>0.66400000000000003</v>
      </c>
      <c r="O20" s="4">
        <v>-40.092994106072268</v>
      </c>
      <c r="P20" s="35">
        <v>5.2153692835787844</v>
      </c>
      <c r="Q20" s="36" t="str">
        <f t="shared" si="5"/>
        <v xml:space="preserve"> </v>
      </c>
      <c r="R20" s="36" t="str">
        <f t="shared" si="6"/>
        <v xml:space="preserve"> </v>
      </c>
      <c r="S20" s="37" t="str">
        <f t="shared" si="7"/>
        <v/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>
        <f t="shared" si="12"/>
        <v>-0.26798646486645705</v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>
        <f t="shared" si="14"/>
        <v>6</v>
      </c>
      <c r="AC20" s="1" t="str">
        <f t="shared" si="2"/>
        <v xml:space="preserve"> 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5.2153692838087844</v>
      </c>
      <c r="AH20" s="38" t="str">
        <f t="shared" si="18"/>
        <v xml:space="preserve"> </v>
      </c>
      <c r="AI20" s="1">
        <f t="shared" si="19"/>
        <v>3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712</v>
      </c>
      <c r="AP20" t="s">
        <v>1030</v>
      </c>
      <c r="AQ20" s="22">
        <v>-11.419213584239941</v>
      </c>
      <c r="AR20" s="21">
        <v>26.798646486645705</v>
      </c>
      <c r="AS20">
        <v>10.729708780865899</v>
      </c>
      <c r="AT20">
        <v>11.419213584239941</v>
      </c>
      <c r="AU20">
        <v>-26.798646486645705</v>
      </c>
      <c r="AV20" t="s">
        <v>1644</v>
      </c>
    </row>
    <row r="21" spans="1:48" x14ac:dyDescent="0.25">
      <c r="A21" s="14">
        <v>2.399999999999999E-10</v>
      </c>
      <c r="B21" t="s">
        <v>722</v>
      </c>
      <c r="C21" s="4">
        <v>16</v>
      </c>
      <c r="D21" s="4">
        <v>0</v>
      </c>
      <c r="E21" s="4">
        <v>11</v>
      </c>
      <c r="F21" s="4">
        <v>27</v>
      </c>
      <c r="G21" s="4">
        <v>79</v>
      </c>
      <c r="H21" s="4">
        <v>61.7</v>
      </c>
      <c r="I21" s="34">
        <v>21577.684898231233</v>
      </c>
      <c r="J21" s="35">
        <v>13.815494849977609</v>
      </c>
      <c r="K21" s="35">
        <v>12.602124183006536</v>
      </c>
      <c r="L21" s="35">
        <v>8.035372158021282</v>
      </c>
      <c r="M21" s="35">
        <v>7.499925487328909</v>
      </c>
      <c r="N21" s="4">
        <v>4.2750000000000004</v>
      </c>
      <c r="O21" s="4">
        <v>5.7627118644067856</v>
      </c>
      <c r="P21" s="35">
        <v>1.8784440842787682</v>
      </c>
      <c r="Q21" s="36" t="str">
        <f t="shared" si="5"/>
        <v xml:space="preserve"> </v>
      </c>
      <c r="R21" s="36" t="str">
        <f t="shared" si="6"/>
        <v xml:space="preserve"> </v>
      </c>
      <c r="S21" s="37">
        <f t="shared" si="7"/>
        <v>0.28038897917030781</v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>
        <f t="shared" si="11"/>
        <v>0.20935750765187078</v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>
        <f t="shared" si="1"/>
        <v>13</v>
      </c>
      <c r="AB21" s="1" t="str">
        <f t="shared" si="14"/>
        <v xml:space="preserve"> </v>
      </c>
      <c r="AC21" s="1">
        <f t="shared" si="2"/>
        <v>6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722</v>
      </c>
      <c r="AP21" t="s">
        <v>1047</v>
      </c>
      <c r="AQ21" s="22">
        <v>-16.586105069178323</v>
      </c>
      <c r="AR21" s="21">
        <v>-20.935750765187077</v>
      </c>
      <c r="AS21">
        <v>28.038897893030779</v>
      </c>
      <c r="AT21">
        <v>16.586105069178323</v>
      </c>
      <c r="AU21">
        <v>20.935750765187077</v>
      </c>
      <c r="AV21" t="s">
        <v>1645</v>
      </c>
    </row>
    <row r="22" spans="1:48" x14ac:dyDescent="0.25">
      <c r="A22" s="14">
        <v>2.4999999999999991E-10</v>
      </c>
      <c r="B22" t="s">
        <v>716</v>
      </c>
      <c r="C22" s="4">
        <v>16</v>
      </c>
      <c r="D22" s="4">
        <v>0</v>
      </c>
      <c r="E22" s="4">
        <v>10</v>
      </c>
      <c r="F22" s="4">
        <v>26</v>
      </c>
      <c r="G22" s="4">
        <v>58</v>
      </c>
      <c r="H22" s="4">
        <v>43.19</v>
      </c>
      <c r="I22" s="34">
        <v>27288.140048883604</v>
      </c>
      <c r="J22" s="35">
        <v>12.329431915500997</v>
      </c>
      <c r="K22" s="35">
        <v>11.625841184387617</v>
      </c>
      <c r="L22" s="35">
        <v>7.8889924428531844</v>
      </c>
      <c r="M22" s="35">
        <v>7.520845557939869</v>
      </c>
      <c r="N22" s="4">
        <v>3.4660000000000002</v>
      </c>
      <c r="O22" s="4">
        <v>1.3322524559738151</v>
      </c>
      <c r="P22" s="35">
        <v>1.8684880759435056</v>
      </c>
      <c r="Q22" s="36" t="str">
        <f t="shared" si="5"/>
        <v xml:space="preserve"> </v>
      </c>
      <c r="R22" s="36" t="str">
        <f t="shared" si="6"/>
        <v xml:space="preserve"> </v>
      </c>
      <c r="S22" s="37">
        <f t="shared" si="7"/>
        <v>0.34290345012265577</v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>
        <f t="shared" si="11"/>
        <v>0.18732674118267045</v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>
        <f t="shared" si="1"/>
        <v>15</v>
      </c>
      <c r="AB22" s="1" t="str">
        <f t="shared" si="14"/>
        <v xml:space="preserve"> </v>
      </c>
      <c r="AC22" s="1">
        <f t="shared" si="2"/>
        <v>3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716</v>
      </c>
      <c r="AP22" t="s">
        <v>1047</v>
      </c>
      <c r="AQ22" s="22">
        <v>-4.0455271673609072</v>
      </c>
      <c r="AR22" s="21">
        <v>-18.732674118267045</v>
      </c>
      <c r="AS22">
        <v>34.290344987265577</v>
      </c>
      <c r="AT22">
        <v>4.0455271673609072</v>
      </c>
      <c r="AU22">
        <v>18.732674118267045</v>
      </c>
      <c r="AV22" t="s">
        <v>1646</v>
      </c>
    </row>
    <row r="23" spans="1:48" x14ac:dyDescent="0.25">
      <c r="A23" s="14">
        <v>2.5999999999999993E-10</v>
      </c>
      <c r="B23" t="s">
        <v>714</v>
      </c>
      <c r="C23" s="4">
        <v>21</v>
      </c>
      <c r="D23" s="4">
        <v>0</v>
      </c>
      <c r="E23" s="4">
        <v>9</v>
      </c>
      <c r="F23" s="4">
        <v>30</v>
      </c>
      <c r="G23" s="4">
        <v>77</v>
      </c>
      <c r="H23" s="4">
        <v>59.96</v>
      </c>
      <c r="I23" s="34">
        <v>13513.861533124929</v>
      </c>
      <c r="J23" s="35">
        <v>9.4084418641142324</v>
      </c>
      <c r="K23" s="35">
        <v>8.3324068927181774</v>
      </c>
      <c r="L23" s="35">
        <v>7.0392030641475438</v>
      </c>
      <c r="M23" s="35">
        <v>6.6468076923863713</v>
      </c>
      <c r="N23" s="4">
        <v>5.8029999999999999</v>
      </c>
      <c r="O23" s="4">
        <v>9.7080816932426739</v>
      </c>
      <c r="P23" s="35">
        <v>4.0193462308205472</v>
      </c>
      <c r="Q23" s="36" t="str">
        <f t="shared" si="5"/>
        <v xml:space="preserve"> </v>
      </c>
      <c r="R23" s="36" t="str">
        <f t="shared" si="6"/>
        <v xml:space="preserve"> </v>
      </c>
      <c r="S23" s="37">
        <f t="shared" si="7"/>
        <v>0.28418945989975986</v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 t="str">
        <f t="shared" si="14"/>
        <v xml:space="preserve"> </v>
      </c>
      <c r="AC23" s="1">
        <f t="shared" si="2"/>
        <v>5</v>
      </c>
      <c r="AD23" s="1" t="str">
        <f t="shared" si="15"/>
        <v xml:space="preserve"> </v>
      </c>
      <c r="AE23" s="1" t="str">
        <f t="shared" si="23"/>
        <v xml:space="preserve"> </v>
      </c>
      <c r="AF23" s="1" t="str">
        <f t="shared" si="16"/>
        <v xml:space="preserve"> </v>
      </c>
      <c r="AG23" s="38">
        <f t="shared" si="17"/>
        <v>4.0193462310805472</v>
      </c>
      <c r="AH23" s="38" t="str">
        <f t="shared" si="18"/>
        <v xml:space="preserve"> </v>
      </c>
      <c r="AI23" s="1">
        <f t="shared" si="19"/>
        <v>14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714</v>
      </c>
      <c r="AP23" t="s">
        <v>1022</v>
      </c>
      <c r="AQ23" s="22">
        <v>20.604104042740413</v>
      </c>
      <c r="AR23" s="21">
        <v>-5.94298442063943</v>
      </c>
      <c r="AS23">
        <v>28.418945963975982</v>
      </c>
      <c r="AT23">
        <v>-20.604104042740413</v>
      </c>
      <c r="AU23">
        <v>5.94298442063943</v>
      </c>
      <c r="AV23" t="s">
        <v>1647</v>
      </c>
    </row>
    <row r="24" spans="1:48" x14ac:dyDescent="0.25">
      <c r="A24" s="14">
        <v>2.6999999999999995E-10</v>
      </c>
      <c r="B24" t="s">
        <v>707</v>
      </c>
      <c r="C24" s="4">
        <v>10</v>
      </c>
      <c r="D24" s="4">
        <v>4</v>
      </c>
      <c r="E24" s="4">
        <v>19</v>
      </c>
      <c r="F24" s="4">
        <v>33</v>
      </c>
      <c r="G24" s="4">
        <v>103</v>
      </c>
      <c r="H24" s="4">
        <v>87.56</v>
      </c>
      <c r="I24" s="34">
        <v>41578.981578000516</v>
      </c>
      <c r="J24" s="35">
        <v>14.182053773890509</v>
      </c>
      <c r="K24" s="35">
        <v>13.402724628807592</v>
      </c>
      <c r="L24" s="35">
        <v>9.4695363479811068</v>
      </c>
      <c r="M24" s="35">
        <v>9.0592829721718626</v>
      </c>
      <c r="N24" s="4">
        <v>6.0350000000000001</v>
      </c>
      <c r="O24" s="4">
        <v>-4.4127630685675605</v>
      </c>
      <c r="P24" s="35">
        <v>2.2578803106441301</v>
      </c>
      <c r="Q24" s="36" t="str">
        <f t="shared" si="5"/>
        <v xml:space="preserve"> </v>
      </c>
      <c r="R24" s="36" t="str">
        <f t="shared" si="6"/>
        <v xml:space="preserve"> </v>
      </c>
      <c r="S24" s="37">
        <f t="shared" si="7"/>
        <v>0.17633622685748282</v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>
        <f t="shared" si="11"/>
        <v>0.42520528622700526</v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>
        <f t="shared" si="1"/>
        <v>10</v>
      </c>
      <c r="AB24" s="1" t="str">
        <f t="shared" si="14"/>
        <v xml:space="preserve"> </v>
      </c>
      <c r="AC24" s="1">
        <f t="shared" si="2"/>
        <v>13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2.2578803109141301</v>
      </c>
      <c r="AH24" s="38" t="str">
        <f t="shared" si="18"/>
        <v xml:space="preserve"> </v>
      </c>
      <c r="AI24" s="1">
        <f t="shared" si="19"/>
        <v>20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707</v>
      </c>
      <c r="AP24" t="s">
        <v>1020</v>
      </c>
      <c r="AQ24" s="22">
        <v>-19.679420052204332</v>
      </c>
      <c r="AR24" s="21">
        <v>-42.520528622700525</v>
      </c>
      <c r="AS24">
        <v>17.633622658748283</v>
      </c>
      <c r="AT24">
        <v>19.679420052204332</v>
      </c>
      <c r="AU24">
        <v>42.520528622700525</v>
      </c>
      <c r="AV24" t="s">
        <v>1648</v>
      </c>
    </row>
    <row r="25" spans="1:48" x14ac:dyDescent="0.25">
      <c r="A25" s="14">
        <v>2.7999999999999996E-10</v>
      </c>
      <c r="B25" t="s">
        <v>725</v>
      </c>
      <c r="C25" s="4">
        <v>21</v>
      </c>
      <c r="D25" s="4">
        <v>2</v>
      </c>
      <c r="E25" s="4">
        <v>5</v>
      </c>
      <c r="F25" s="4">
        <v>28</v>
      </c>
      <c r="G25" s="4">
        <v>23</v>
      </c>
      <c r="H25" s="4">
        <v>18.515000000000001</v>
      </c>
      <c r="I25" s="34">
        <v>23915.860211284315</v>
      </c>
      <c r="J25" s="35">
        <v>17.837186897880539</v>
      </c>
      <c r="K25" s="35">
        <v>16.5608228980322</v>
      </c>
      <c r="L25" s="35">
        <v>8.2944642486185547</v>
      </c>
      <c r="M25" s="35">
        <v>7.3692034823308807</v>
      </c>
      <c r="N25" s="4">
        <v>1.038</v>
      </c>
      <c r="O25" s="4">
        <v>22.999999999999993</v>
      </c>
      <c r="P25" s="35">
        <v>1.6149068322981366</v>
      </c>
      <c r="Q25" s="36">
        <f t="shared" si="5"/>
        <v>75.000000000279996</v>
      </c>
      <c r="R25" s="36" t="str">
        <f t="shared" si="6"/>
        <v xml:space="preserve"> </v>
      </c>
      <c r="S25" s="37">
        <f t="shared" si="7"/>
        <v>0.24223602512472039</v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>
        <f t="shared" si="11"/>
        <v>0.24835196351216893</v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>
        <f t="shared" si="1"/>
        <v>11</v>
      </c>
      <c r="AB25" s="1" t="str">
        <f t="shared" si="14"/>
        <v xml:space="preserve"> </v>
      </c>
      <c r="AC25" s="1">
        <f t="shared" si="2"/>
        <v>9</v>
      </c>
      <c r="AD25" s="1" t="str">
        <f t="shared" si="15"/>
        <v xml:space="preserve"> </v>
      </c>
      <c r="AE25" s="1">
        <f t="shared" si="23"/>
        <v>4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725</v>
      </c>
      <c r="AP25" t="s">
        <v>1097</v>
      </c>
      <c r="AQ25" s="22">
        <v>-50.524332888317922</v>
      </c>
      <c r="AR25" s="21">
        <v>-24.835196351216894</v>
      </c>
      <c r="AS25">
        <v>24.223602484472039</v>
      </c>
      <c r="AT25">
        <v>50.524332888317922</v>
      </c>
      <c r="AU25">
        <v>24.835196351216894</v>
      </c>
      <c r="AV25" t="s">
        <v>1649</v>
      </c>
    </row>
    <row r="26" spans="1:48" x14ac:dyDescent="0.25">
      <c r="A26" s="14">
        <v>2.8999999999999998E-10</v>
      </c>
      <c r="B26" t="s">
        <v>709</v>
      </c>
      <c r="C26" s="4">
        <v>12</v>
      </c>
      <c r="D26" s="4">
        <v>3</v>
      </c>
      <c r="E26" s="4">
        <v>15</v>
      </c>
      <c r="F26" s="4">
        <v>30</v>
      </c>
      <c r="G26" s="4">
        <v>24</v>
      </c>
      <c r="H26" s="4">
        <v>20.99</v>
      </c>
      <c r="I26" s="34">
        <v>11330.231466489875</v>
      </c>
      <c r="J26" s="35">
        <v>5.004768717215069</v>
      </c>
      <c r="K26" s="35">
        <v>4.6366246962668427</v>
      </c>
      <c r="L26" s="35">
        <v>2.6208400283918487</v>
      </c>
      <c r="M26" s="35">
        <v>2.5020493719109167</v>
      </c>
      <c r="N26" s="4">
        <v>4.2530000000000001</v>
      </c>
      <c r="O26" s="4">
        <v>-50.031492756665962</v>
      </c>
      <c r="P26" s="35">
        <v>4.2448785135778939</v>
      </c>
      <c r="Q26" s="36" t="str">
        <f t="shared" si="5"/>
        <v xml:space="preserve"> </v>
      </c>
      <c r="R26" s="36" t="str">
        <f t="shared" si="6"/>
        <v xml:space="preserve"> </v>
      </c>
      <c r="S26" s="37" t="str">
        <f t="shared" si="7"/>
        <v/>
      </c>
      <c r="T26" s="37" t="str">
        <f t="shared" si="8"/>
        <v/>
      </c>
      <c r="U26" s="37" t="str">
        <f t="shared" si="9"/>
        <v/>
      </c>
      <c r="V26" s="37" t="str">
        <f t="shared" si="10"/>
        <v/>
      </c>
      <c r="W26" s="37" t="str">
        <f t="shared" si="11"/>
        <v/>
      </c>
      <c r="X26" s="37">
        <f t="shared" si="12"/>
        <v>-0.60555248688435048</v>
      </c>
      <c r="Y26" s="1" t="str">
        <f t="shared" si="0"/>
        <v xml:space="preserve"> </v>
      </c>
      <c r="Z26" s="1" t="str">
        <f t="shared" si="13"/>
        <v xml:space="preserve"> </v>
      </c>
      <c r="AA26" s="1" t="str">
        <f t="shared" si="1"/>
        <v xml:space="preserve"> </v>
      </c>
      <c r="AB26" s="1">
        <f t="shared" si="14"/>
        <v>3</v>
      </c>
      <c r="AC26" s="1" t="str">
        <f t="shared" si="2"/>
        <v xml:space="preserve"> 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4.2448785138678939</v>
      </c>
      <c r="AH26" s="38" t="str">
        <f t="shared" si="18"/>
        <v xml:space="preserve"> </v>
      </c>
      <c r="AI26" s="1">
        <f t="shared" si="19"/>
        <v>12</v>
      </c>
      <c r="AJ26" s="1" t="str">
        <f t="shared" si="20"/>
        <v xml:space="preserve"> </v>
      </c>
      <c r="AK26" s="25" t="str">
        <f t="shared" si="21"/>
        <v xml:space="preserve"> </v>
      </c>
      <c r="AL26" s="25">
        <f t="shared" si="22"/>
        <v>-50.031492756375961</v>
      </c>
      <c r="AM26" s="1" t="str">
        <f t="shared" si="3"/>
        <v xml:space="preserve"> </v>
      </c>
      <c r="AN26" s="1">
        <f t="shared" si="4"/>
        <v>1</v>
      </c>
      <c r="AO26" t="s">
        <v>709</v>
      </c>
      <c r="AP26" t="s">
        <v>1024</v>
      </c>
      <c r="AQ26" s="22">
        <v>57.765791392327984</v>
      </c>
      <c r="AR26" s="21">
        <v>60.55524868843505</v>
      </c>
      <c r="AS26">
        <v>14.340161981896159</v>
      </c>
      <c r="AT26">
        <v>-57.765791392327984</v>
      </c>
      <c r="AU26">
        <v>-60.55524868843505</v>
      </c>
      <c r="AV26" t="s">
        <v>1650</v>
      </c>
    </row>
    <row r="27" spans="1:48" x14ac:dyDescent="0.25">
      <c r="A27" s="14">
        <v>3E-10</v>
      </c>
      <c r="B27" t="s">
        <v>708</v>
      </c>
      <c r="C27" s="4">
        <v>12</v>
      </c>
      <c r="D27" s="4">
        <v>3</v>
      </c>
      <c r="E27" s="4">
        <v>12</v>
      </c>
      <c r="F27" s="4">
        <v>27</v>
      </c>
      <c r="G27" s="4">
        <v>158.75003051757813</v>
      </c>
      <c r="H27" s="4">
        <v>140</v>
      </c>
      <c r="I27" s="34">
        <v>87671.889613728534</v>
      </c>
      <c r="J27" s="35">
        <v>23.057271636889208</v>
      </c>
      <c r="K27" s="35">
        <v>21.113383228840267</v>
      </c>
      <c r="L27" s="35">
        <v>11.900381724474508</v>
      </c>
      <c r="M27" s="35">
        <v>10.983494084377854</v>
      </c>
      <c r="N27" s="4">
        <v>6.1360000000000001</v>
      </c>
      <c r="O27" s="4" t="s">
        <v>140</v>
      </c>
      <c r="P27" s="35">
        <v>2.1669412211009438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>
        <f t="shared" si="9"/>
        <v>0.94575548893299866</v>
      </c>
      <c r="V27" s="37" t="str">
        <f t="shared" si="10"/>
        <v/>
      </c>
      <c r="W27" s="37">
        <f t="shared" si="11"/>
        <v>0.79105780035959916</v>
      </c>
      <c r="X27" s="37" t="str">
        <f t="shared" si="12"/>
        <v/>
      </c>
      <c r="Y27" s="1">
        <f t="shared" si="0"/>
        <v>3</v>
      </c>
      <c r="Z27" s="1" t="str">
        <f t="shared" si="13"/>
        <v xml:space="preserve"> </v>
      </c>
      <c r="AA27" s="1">
        <f t="shared" si="1"/>
        <v>8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>
        <f t="shared" si="17"/>
        <v>2.1669412214009438</v>
      </c>
      <c r="AH27" s="38" t="str">
        <f t="shared" si="18"/>
        <v xml:space="preserve"> </v>
      </c>
      <c r="AI27" s="1">
        <f t="shared" si="19"/>
        <v>21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708</v>
      </c>
      <c r="AP27" t="s">
        <v>1022</v>
      </c>
      <c r="AQ27" s="22">
        <v>-94.575548893299867</v>
      </c>
      <c r="AR27" s="21">
        <v>-79.10578003595991</v>
      </c>
      <c r="AS27">
        <v>13.39287894112724</v>
      </c>
      <c r="AT27">
        <v>94.575548893299867</v>
      </c>
      <c r="AU27">
        <v>79.10578003595991</v>
      </c>
      <c r="AV27" t="s">
        <v>1414</v>
      </c>
    </row>
    <row r="28" spans="1:48" x14ac:dyDescent="0.25">
      <c r="A28" s="14">
        <v>3.1000000000000002E-10</v>
      </c>
      <c r="B28" t="s">
        <v>718</v>
      </c>
      <c r="C28" s="4">
        <v>12</v>
      </c>
      <c r="D28" s="4">
        <v>3</v>
      </c>
      <c r="E28" s="4">
        <v>14</v>
      </c>
      <c r="F28" s="4">
        <v>29</v>
      </c>
      <c r="G28" s="4">
        <v>102</v>
      </c>
      <c r="H28" s="4">
        <v>90.06</v>
      </c>
      <c r="I28" s="34">
        <v>44477.409790832564</v>
      </c>
      <c r="J28" s="35">
        <v>15.886399717763274</v>
      </c>
      <c r="K28" s="35">
        <v>14.624878207210132</v>
      </c>
      <c r="L28" s="35">
        <v>12.17408954528644</v>
      </c>
      <c r="M28" s="35">
        <v>11.410688769805654</v>
      </c>
      <c r="N28" s="4">
        <v>5.282</v>
      </c>
      <c r="O28" s="4">
        <v>3.8167938931297747</v>
      </c>
      <c r="P28" s="35">
        <v>1.4779036198090161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>
        <f t="shared" si="11"/>
        <v>0.83225198545674028</v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>
        <f t="shared" si="1"/>
        <v>7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718</v>
      </c>
      <c r="AP28" t="s">
        <v>1047</v>
      </c>
      <c r="AQ28" s="22">
        <v>-34.062043146367337</v>
      </c>
      <c r="AR28" s="21">
        <v>-83.225198545674033</v>
      </c>
      <c r="AS28">
        <v>13.257828114590264</v>
      </c>
      <c r="AT28">
        <v>34.062043146367337</v>
      </c>
      <c r="AU28">
        <v>83.225198545674033</v>
      </c>
      <c r="AV28" t="s">
        <v>1651</v>
      </c>
    </row>
    <row r="29" spans="1:48" x14ac:dyDescent="0.25">
      <c r="A29" s="14">
        <v>3.2000000000000003E-10</v>
      </c>
      <c r="B29" t="s">
        <v>715</v>
      </c>
      <c r="C29" s="4">
        <v>12</v>
      </c>
      <c r="D29" s="4">
        <v>4</v>
      </c>
      <c r="E29" s="4">
        <v>12</v>
      </c>
      <c r="F29" s="4">
        <v>28</v>
      </c>
      <c r="G29" s="4">
        <v>205</v>
      </c>
      <c r="H29" s="4">
        <v>195.5</v>
      </c>
      <c r="I29" s="34">
        <v>33207.778320545425</v>
      </c>
      <c r="J29" s="35">
        <v>10.663830251459116</v>
      </c>
      <c r="K29" s="35">
        <v>9.6262740656851644</v>
      </c>
      <c r="L29" s="35" t="s">
        <v>1019</v>
      </c>
      <c r="M29" s="35" t="s">
        <v>1019</v>
      </c>
      <c r="N29" s="4">
        <v>16.423999999999999</v>
      </c>
      <c r="O29" s="4">
        <v>-18.53721503747434</v>
      </c>
      <c r="P29" s="35">
        <v>4.9202046035805624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4.9202046039005625</v>
      </c>
      <c r="AH29" s="38" t="str">
        <f t="shared" si="18"/>
        <v xml:space="preserve"> </v>
      </c>
      <c r="AI29" s="1">
        <f t="shared" si="19"/>
        <v>8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715</v>
      </c>
      <c r="AP29" t="s">
        <v>1026</v>
      </c>
      <c r="AQ29" s="22">
        <v>10.010140958612867</v>
      </c>
      <c r="AR29" s="21" t="e">
        <v>#VALUE!</v>
      </c>
      <c r="AS29">
        <v>4.8593350383631773</v>
      </c>
      <c r="AT29">
        <v>-10.010140958612867</v>
      </c>
      <c r="AU29" t="e">
        <v>#VALUE!</v>
      </c>
      <c r="AV29" t="s">
        <v>1652</v>
      </c>
    </row>
    <row r="30" spans="1:48" x14ac:dyDescent="0.25">
      <c r="A30" s="14">
        <v>3.3000000000000005E-10</v>
      </c>
      <c r="B30" t="s">
        <v>702</v>
      </c>
      <c r="C30" s="4">
        <v>14</v>
      </c>
      <c r="D30" s="4">
        <v>3</v>
      </c>
      <c r="E30" s="4">
        <v>8</v>
      </c>
      <c r="F30" s="4">
        <v>25</v>
      </c>
      <c r="G30" s="4">
        <v>23</v>
      </c>
      <c r="H30" s="4">
        <v>19.62</v>
      </c>
      <c r="I30" s="34">
        <v>13690.692461075792</v>
      </c>
      <c r="J30" s="35">
        <v>14.310722100656456</v>
      </c>
      <c r="K30" s="35">
        <v>10.514469453376206</v>
      </c>
      <c r="L30" s="35">
        <v>5.2414871295267256</v>
      </c>
      <c r="M30" s="35">
        <v>3.6708934101447559</v>
      </c>
      <c r="N30" s="4">
        <v>1.3009999999999999</v>
      </c>
      <c r="O30" s="4">
        <v>-82.346097693164594</v>
      </c>
      <c r="P30" s="35">
        <v>4.1029561671763508</v>
      </c>
      <c r="Q30" s="36" t="str">
        <f t="shared" si="5"/>
        <v xml:space="preserve"> </v>
      </c>
      <c r="R30" s="36" t="str">
        <f t="shared" si="6"/>
        <v xml:space="preserve"> </v>
      </c>
      <c r="S30" s="37">
        <f t="shared" si="7"/>
        <v>0.17227319095181445</v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>
        <f t="shared" si="12"/>
        <v>-0.21113401013715549</v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>
        <f t="shared" si="14"/>
        <v>7</v>
      </c>
      <c r="AC30" s="1">
        <f t="shared" si="2"/>
        <v>15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4.1029561675063508</v>
      </c>
      <c r="AH30" s="38" t="str">
        <f t="shared" si="18"/>
        <v xml:space="preserve"> </v>
      </c>
      <c r="AI30" s="1">
        <f t="shared" si="19"/>
        <v>13</v>
      </c>
      <c r="AJ30" s="1" t="str">
        <f t="shared" si="20"/>
        <v xml:space="preserve"> </v>
      </c>
      <c r="AK30" s="25" t="str">
        <f t="shared" si="21"/>
        <v xml:space="preserve"> </v>
      </c>
      <c r="AL30" s="25">
        <f t="shared" si="22"/>
        <v>-82.34609769283459</v>
      </c>
      <c r="AM30" s="1" t="str">
        <f t="shared" si="3"/>
        <v xml:space="preserve"> </v>
      </c>
      <c r="AN30" s="1">
        <f t="shared" si="4"/>
        <v>4</v>
      </c>
      <c r="AO30" t="s">
        <v>702</v>
      </c>
      <c r="AP30" t="s">
        <v>1030</v>
      </c>
      <c r="AQ30" s="22">
        <v>-20.765225463179849</v>
      </c>
      <c r="AR30" s="21">
        <v>21.113401013715549</v>
      </c>
      <c r="AS30">
        <v>17.227319062181444</v>
      </c>
      <c r="AT30">
        <v>20.765225463179849</v>
      </c>
      <c r="AU30">
        <v>-21.113401013715549</v>
      </c>
      <c r="AV30" t="s">
        <v>1653</v>
      </c>
    </row>
    <row r="31" spans="1:48" x14ac:dyDescent="0.25">
      <c r="A31" s="14">
        <v>3.4000000000000007E-10</v>
      </c>
      <c r="B31" t="s">
        <v>717</v>
      </c>
      <c r="C31" s="4">
        <v>30</v>
      </c>
      <c r="D31" s="4">
        <v>2</v>
      </c>
      <c r="E31" s="4">
        <v>8</v>
      </c>
      <c r="F31" s="4">
        <v>40</v>
      </c>
      <c r="G31" s="4">
        <v>113</v>
      </c>
      <c r="H31" s="4">
        <v>91.97</v>
      </c>
      <c r="I31" s="34">
        <v>128340.27449704002</v>
      </c>
      <c r="J31" s="35">
        <v>19.084872380161858</v>
      </c>
      <c r="K31" s="35">
        <v>17.006286982248518</v>
      </c>
      <c r="L31" s="35">
        <v>13.076286178795</v>
      </c>
      <c r="M31" s="35">
        <v>11.663780294850401</v>
      </c>
      <c r="N31" s="4">
        <v>4.4279999999999999</v>
      </c>
      <c r="O31" s="4">
        <v>-12.203389830508472</v>
      </c>
      <c r="P31" s="35">
        <v>1.7418723496792434</v>
      </c>
      <c r="Q31" s="36">
        <f t="shared" si="5"/>
        <v>75.000000000339995</v>
      </c>
      <c r="R31" s="36" t="str">
        <f t="shared" si="6"/>
        <v xml:space="preserve"> </v>
      </c>
      <c r="S31" s="37">
        <f t="shared" si="7"/>
        <v>0.22866152040088947</v>
      </c>
      <c r="T31" s="37" t="str">
        <f t="shared" si="8"/>
        <v/>
      </c>
      <c r="U31" s="37">
        <f t="shared" si="9"/>
        <v>0.61053292748975707</v>
      </c>
      <c r="V31" s="37" t="str">
        <f t="shared" si="10"/>
        <v/>
      </c>
      <c r="W31" s="37">
        <f t="shared" si="11"/>
        <v>0.96803639601732083</v>
      </c>
      <c r="X31" s="37" t="str">
        <f t="shared" si="12"/>
        <v/>
      </c>
      <c r="Y31" s="1">
        <f t="shared" si="0"/>
        <v>5</v>
      </c>
      <c r="Z31" s="1" t="str">
        <f t="shared" si="13"/>
        <v xml:space="preserve"> </v>
      </c>
      <c r="AA31" s="1">
        <f t="shared" si="1"/>
        <v>4</v>
      </c>
      <c r="AB31" s="1" t="str">
        <f t="shared" si="14"/>
        <v xml:space="preserve"> </v>
      </c>
      <c r="AC31" s="1">
        <f t="shared" si="2"/>
        <v>11</v>
      </c>
      <c r="AD31" s="1" t="str">
        <f t="shared" si="15"/>
        <v xml:space="preserve"> </v>
      </c>
      <c r="AE31" s="1">
        <f t="shared" si="23"/>
        <v>3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717</v>
      </c>
      <c r="AP31" t="s">
        <v>1097</v>
      </c>
      <c r="AQ31" s="22">
        <v>-61.053292748975707</v>
      </c>
      <c r="AR31" s="21">
        <v>-96.803639601732087</v>
      </c>
      <c r="AS31">
        <v>22.866152006088946</v>
      </c>
      <c r="AT31">
        <v>61.053292748975707</v>
      </c>
      <c r="AU31">
        <v>96.803639601732087</v>
      </c>
      <c r="AV31" t="s">
        <v>1654</v>
      </c>
    </row>
    <row r="32" spans="1:48" x14ac:dyDescent="0.25">
      <c r="A32" s="14">
        <v>3.5000000000000008E-10</v>
      </c>
      <c r="B32" t="s">
        <v>710</v>
      </c>
      <c r="C32" s="4">
        <v>17</v>
      </c>
      <c r="D32" s="4">
        <v>0</v>
      </c>
      <c r="E32" s="4">
        <v>12</v>
      </c>
      <c r="F32" s="4">
        <v>29</v>
      </c>
      <c r="G32" s="4">
        <v>124</v>
      </c>
      <c r="H32" s="4">
        <v>100.76</v>
      </c>
      <c r="I32" s="34">
        <v>97285.292916928229</v>
      </c>
      <c r="J32" s="35">
        <v>14.2699334371902</v>
      </c>
      <c r="K32" s="35">
        <v>12.501240694789082</v>
      </c>
      <c r="L32" s="35">
        <v>9.7936280989506042</v>
      </c>
      <c r="M32" s="35">
        <v>9.0475710239143563</v>
      </c>
      <c r="N32" s="4">
        <v>7.0609999999999999</v>
      </c>
      <c r="O32" s="4">
        <v>-40.202504029665654</v>
      </c>
      <c r="P32" s="35">
        <v>3.8140134974196109</v>
      </c>
      <c r="Q32" s="36" t="str">
        <f t="shared" si="5"/>
        <v xml:space="preserve"> </v>
      </c>
      <c r="R32" s="36" t="str">
        <f t="shared" si="6"/>
        <v xml:space="preserve"> </v>
      </c>
      <c r="S32" s="37">
        <f t="shared" si="7"/>
        <v>0.23064708252546648</v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>
        <f t="shared" si="11"/>
        <v>0.47398246598858562</v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>
        <f t="shared" si="1"/>
        <v>9</v>
      </c>
      <c r="AB32" s="1" t="str">
        <f t="shared" si="14"/>
        <v xml:space="preserve"> </v>
      </c>
      <c r="AC32" s="1">
        <f t="shared" si="2"/>
        <v>10</v>
      </c>
      <c r="AD32" s="1" t="str">
        <f t="shared" si="15"/>
        <v xml:space="preserve"> </v>
      </c>
      <c r="AE32" s="1" t="str">
        <f t="shared" si="23"/>
        <v xml:space="preserve"> </v>
      </c>
      <c r="AF32" s="1" t="str">
        <f t="shared" si="16"/>
        <v xml:space="preserve"> </v>
      </c>
      <c r="AG32" s="38">
        <f t="shared" si="17"/>
        <v>3.814013497769611</v>
      </c>
      <c r="AH32" s="38" t="str">
        <f t="shared" si="18"/>
        <v xml:space="preserve"> </v>
      </c>
      <c r="AI32" s="1">
        <f t="shared" si="19"/>
        <v>15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710</v>
      </c>
      <c r="AP32" t="s">
        <v>1024</v>
      </c>
      <c r="AQ32" s="22">
        <v>-20.421018364111234</v>
      </c>
      <c r="AR32" s="21">
        <v>-47.398246598858563</v>
      </c>
      <c r="AS32">
        <v>23.064708217546649</v>
      </c>
      <c r="AT32">
        <v>20.421018364111234</v>
      </c>
      <c r="AU32">
        <v>47.398246598858563</v>
      </c>
      <c r="AV32" t="s">
        <v>1655</v>
      </c>
    </row>
    <row r="33" spans="1:48" x14ac:dyDescent="0.25">
      <c r="A33" s="14">
        <v>3.600000000000001E-10</v>
      </c>
      <c r="B33" t="s">
        <v>724</v>
      </c>
      <c r="C33" s="4">
        <v>12</v>
      </c>
      <c r="D33" s="4">
        <v>1</v>
      </c>
      <c r="E33" s="4">
        <v>9</v>
      </c>
      <c r="F33" s="4">
        <v>22</v>
      </c>
      <c r="G33" s="4">
        <v>20</v>
      </c>
      <c r="H33" s="4">
        <v>15.89</v>
      </c>
      <c r="I33" s="34">
        <v>11236.356330327922</v>
      </c>
      <c r="J33" s="35">
        <v>11.564774381368267</v>
      </c>
      <c r="K33" s="35">
        <v>9.3912529550827433</v>
      </c>
      <c r="L33" s="35">
        <v>6.4442539490259252</v>
      </c>
      <c r="M33" s="35">
        <v>5.5709015617564939</v>
      </c>
      <c r="N33" s="4">
        <v>1.3740000000000001</v>
      </c>
      <c r="O33" s="4">
        <v>106.59001272928359</v>
      </c>
      <c r="P33" s="35">
        <v>1.3782252989301447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0.25865324139209561</v>
      </c>
      <c r="T33" s="37" t="str">
        <f t="shared" si="8"/>
        <v/>
      </c>
      <c r="U33" s="37" t="str">
        <f t="shared" si="9"/>
        <v/>
      </c>
      <c r="V33" s="37" t="str">
        <f t="shared" si="10"/>
        <v/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>
        <f t="shared" si="2"/>
        <v>8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724</v>
      </c>
      <c r="AP33" t="s">
        <v>1022</v>
      </c>
      <c r="AQ33" s="22">
        <v>2.4072596914812783</v>
      </c>
      <c r="AR33" s="21">
        <v>3.0112514864669038</v>
      </c>
      <c r="AS33">
        <v>25.865324103209563</v>
      </c>
      <c r="AT33">
        <v>-2.4072596914812783</v>
      </c>
      <c r="AU33">
        <v>-3.0112514864669038</v>
      </c>
      <c r="AV33" t="s">
        <v>1656</v>
      </c>
    </row>
    <row r="34" spans="1:48" x14ac:dyDescent="0.25">
      <c r="A34" s="14">
        <v>3.7000000000000012E-10</v>
      </c>
      <c r="B34" t="s">
        <v>727</v>
      </c>
      <c r="C34" s="4">
        <v>19</v>
      </c>
      <c r="D34" s="4">
        <v>2</v>
      </c>
      <c r="E34" s="4">
        <v>8</v>
      </c>
      <c r="F34" s="4">
        <v>29</v>
      </c>
      <c r="G34" s="4">
        <v>48</v>
      </c>
      <c r="H34" s="4">
        <v>42.64</v>
      </c>
      <c r="I34" s="34">
        <v>25092.989075097103</v>
      </c>
      <c r="J34" s="35">
        <v>16.940802542709577</v>
      </c>
      <c r="K34" s="35">
        <v>15.892657472978009</v>
      </c>
      <c r="L34" s="35">
        <v>19.116025184736571</v>
      </c>
      <c r="M34" s="35">
        <v>19.408320885441089</v>
      </c>
      <c r="N34" s="4">
        <v>3.036</v>
      </c>
      <c r="O34" s="4" t="s">
        <v>140</v>
      </c>
      <c r="P34" s="35">
        <v>3.7570356472795501</v>
      </c>
      <c r="Q34" s="36" t="str">
        <f t="shared" si="5"/>
        <v xml:space="preserve"> </v>
      </c>
      <c r="R34" s="36" t="str">
        <f t="shared" si="6"/>
        <v xml:space="preserve"> </v>
      </c>
      <c r="S34" s="37" t="str">
        <f t="shared" si="7"/>
        <v/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>
        <f t="shared" si="11"/>
        <v>1.8770426707051575</v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>
        <f t="shared" si="1"/>
        <v>2</v>
      </c>
      <c r="AB34" s="1" t="str">
        <f t="shared" si="14"/>
        <v xml:space="preserve"> </v>
      </c>
      <c r="AC34" s="1" t="str">
        <f t="shared" si="2"/>
        <v xml:space="preserve"> </v>
      </c>
      <c r="AD34" s="1" t="str">
        <f t="shared" si="15"/>
        <v xml:space="preserve"> </v>
      </c>
      <c r="AE34" s="1" t="str">
        <f t="shared" si="23"/>
        <v xml:space="preserve"> </v>
      </c>
      <c r="AF34" s="1" t="str">
        <f t="shared" si="16"/>
        <v xml:space="preserve"> </v>
      </c>
      <c r="AG34" s="38">
        <f t="shared" si="17"/>
        <v>3.7570356476495501</v>
      </c>
      <c r="AH34" s="38" t="str">
        <f t="shared" si="18"/>
        <v xml:space="preserve"> </v>
      </c>
      <c r="AI34" s="1">
        <f t="shared" si="19"/>
        <v>16</v>
      </c>
      <c r="AJ34" s="1" t="str">
        <f t="shared" si="20"/>
        <v xml:space="preserve"> </v>
      </c>
      <c r="AK34" s="25" t="str">
        <f t="shared" si="21"/>
        <v xml:space="preserve"> </v>
      </c>
      <c r="AL34" s="25" t="str">
        <f t="shared" si="22"/>
        <v xml:space="preserve"> </v>
      </c>
      <c r="AM34" s="1" t="str">
        <f t="shared" si="3"/>
        <v xml:space="preserve"> </v>
      </c>
      <c r="AN34" s="1" t="str">
        <f t="shared" si="4"/>
        <v xml:space="preserve"> </v>
      </c>
      <c r="AO34" t="s">
        <v>727</v>
      </c>
      <c r="AP34" t="s">
        <v>1034</v>
      </c>
      <c r="AQ34" s="22">
        <v>-42.959930617595155</v>
      </c>
      <c r="AR34" s="21">
        <v>-187.70426707051575</v>
      </c>
      <c r="AS34">
        <v>12.570356472795496</v>
      </c>
      <c r="AT34">
        <v>42.959930617595155</v>
      </c>
      <c r="AU34">
        <v>187.70426707051575</v>
      </c>
      <c r="AV34" t="s">
        <v>1657</v>
      </c>
    </row>
    <row r="35" spans="1:48" x14ac:dyDescent="0.25">
      <c r="A35" s="14">
        <v>3.8000000000000014E-10</v>
      </c>
      <c r="B35" t="s">
        <v>711</v>
      </c>
      <c r="C35" s="4">
        <v>25</v>
      </c>
      <c r="D35" s="4">
        <v>3</v>
      </c>
      <c r="E35" s="4">
        <v>3</v>
      </c>
      <c r="F35" s="4">
        <v>31</v>
      </c>
      <c r="G35" s="4">
        <v>200</v>
      </c>
      <c r="H35" s="4">
        <v>144.88</v>
      </c>
      <c r="I35" s="34">
        <v>83275.404340113077</v>
      </c>
      <c r="J35" s="35">
        <v>5.1755796091880111</v>
      </c>
      <c r="K35" s="35">
        <v>4.9111864406779659</v>
      </c>
      <c r="L35" s="35">
        <v>1.6585125568134171</v>
      </c>
      <c r="M35" s="35">
        <v>1.5578163528416902</v>
      </c>
      <c r="N35" s="4">
        <v>24.728000000000002</v>
      </c>
      <c r="O35" s="4" t="s">
        <v>140</v>
      </c>
      <c r="P35" s="35">
        <v>4.3843180563224742</v>
      </c>
      <c r="Q35" s="36">
        <f t="shared" si="5"/>
        <v>80.645161290702575</v>
      </c>
      <c r="R35" s="36" t="str">
        <f t="shared" si="6"/>
        <v xml:space="preserve"> </v>
      </c>
      <c r="S35" s="37">
        <f t="shared" si="7"/>
        <v>0.38045278889463291</v>
      </c>
      <c r="T35" s="37" t="str">
        <f t="shared" si="8"/>
        <v/>
      </c>
      <c r="U35" s="37" t="str">
        <f t="shared" si="9"/>
        <v/>
      </c>
      <c r="V35" s="37" t="str">
        <f t="shared" si="10"/>
        <v/>
      </c>
      <c r="W35" s="37" t="str">
        <f t="shared" si="11"/>
        <v/>
      </c>
      <c r="X35" s="37">
        <f t="shared" si="12"/>
        <v>-0.75038684298959468</v>
      </c>
      <c r="Y35" s="1" t="str">
        <f t="shared" si="0"/>
        <v xml:space="preserve"> </v>
      </c>
      <c r="Z35" s="1" t="str">
        <f t="shared" si="13"/>
        <v xml:space="preserve"> </v>
      </c>
      <c r="AA35" s="1" t="str">
        <f t="shared" si="1"/>
        <v xml:space="preserve"> </v>
      </c>
      <c r="AB35" s="1">
        <f t="shared" si="14"/>
        <v>1</v>
      </c>
      <c r="AC35" s="1">
        <f t="shared" si="2"/>
        <v>1</v>
      </c>
      <c r="AD35" s="1" t="str">
        <f t="shared" si="15"/>
        <v xml:space="preserve"> </v>
      </c>
      <c r="AE35" s="1">
        <f t="shared" si="23"/>
        <v>2</v>
      </c>
      <c r="AF35" s="1" t="str">
        <f t="shared" si="16"/>
        <v xml:space="preserve"> </v>
      </c>
      <c r="AG35" s="38">
        <f t="shared" si="17"/>
        <v>4.3843180567024742</v>
      </c>
      <c r="AH35" s="38" t="str">
        <f t="shared" si="18"/>
        <v xml:space="preserve"> </v>
      </c>
      <c r="AI35" s="1">
        <f t="shared" si="19"/>
        <v>11</v>
      </c>
      <c r="AJ35" s="1" t="str">
        <f t="shared" si="20"/>
        <v xml:space="preserve"> </v>
      </c>
      <c r="AK35" s="25" t="str">
        <f t="shared" si="21"/>
        <v xml:space="preserve"> </v>
      </c>
      <c r="AL35" s="25" t="str">
        <f t="shared" si="22"/>
        <v xml:space="preserve"> </v>
      </c>
      <c r="AM35" s="1" t="str">
        <f t="shared" si="3"/>
        <v xml:space="preserve"> </v>
      </c>
      <c r="AN35" s="1" t="str">
        <f t="shared" si="4"/>
        <v xml:space="preserve"> </v>
      </c>
      <c r="AO35" t="s">
        <v>711</v>
      </c>
      <c r="AP35" t="s">
        <v>1028</v>
      </c>
      <c r="AQ35" s="22">
        <v>56.324353585375306</v>
      </c>
      <c r="AR35" s="21">
        <v>75.038684298959467</v>
      </c>
      <c r="AS35">
        <v>38.045278851463294</v>
      </c>
      <c r="AT35">
        <v>-56.324353585375306</v>
      </c>
      <c r="AU35">
        <v>-75.038684298959467</v>
      </c>
      <c r="AV35" t="s">
        <v>1658</v>
      </c>
    </row>
    <row r="36" spans="1:48" x14ac:dyDescent="0.25">
      <c r="A36" s="14">
        <v>3.9000000000000015E-10</v>
      </c>
      <c r="B36" t="s">
        <v>1003</v>
      </c>
      <c r="C36" s="4">
        <v>27</v>
      </c>
      <c r="D36" s="4">
        <v>2</v>
      </c>
      <c r="E36" s="4">
        <v>4</v>
      </c>
      <c r="F36" s="4">
        <v>33</v>
      </c>
      <c r="G36" s="4">
        <v>205</v>
      </c>
      <c r="H36" s="4">
        <v>154</v>
      </c>
      <c r="I36" s="34">
        <v>21615.155304195534</v>
      </c>
      <c r="J36" s="35">
        <v>36.415228186332463</v>
      </c>
      <c r="K36" s="35">
        <v>27.088830255057164</v>
      </c>
      <c r="L36" s="35">
        <v>23.669417614373998</v>
      </c>
      <c r="M36" s="35">
        <v>17.964940337186047</v>
      </c>
      <c r="N36" s="4">
        <v>3.0550000000000002</v>
      </c>
      <c r="O36" s="4" t="s">
        <v>140</v>
      </c>
      <c r="P36" s="35">
        <v>0.17792207792207793</v>
      </c>
      <c r="Q36" s="36">
        <f t="shared" si="5"/>
        <v>81.818181818571816</v>
      </c>
      <c r="R36" s="36" t="str">
        <f t="shared" si="6"/>
        <v xml:space="preserve"> </v>
      </c>
      <c r="S36" s="37">
        <f t="shared" si="7"/>
        <v>0.3311688315588312</v>
      </c>
      <c r="T36" s="37" t="str">
        <f t="shared" si="8"/>
        <v/>
      </c>
      <c r="U36" s="37">
        <f t="shared" si="9"/>
        <v>2.0730058282760258</v>
      </c>
      <c r="V36" s="37" t="str">
        <f t="shared" si="10"/>
        <v/>
      </c>
      <c r="W36" s="37">
        <f t="shared" si="11"/>
        <v>2.5623474968879982</v>
      </c>
      <c r="X36" s="37" t="str">
        <f t="shared" si="12"/>
        <v/>
      </c>
      <c r="Y36" s="1">
        <f t="shared" si="0"/>
        <v>1</v>
      </c>
      <c r="Z36" s="1" t="str">
        <f t="shared" si="13"/>
        <v xml:space="preserve"> </v>
      </c>
      <c r="AA36" s="1">
        <f t="shared" si="1"/>
        <v>1</v>
      </c>
      <c r="AB36" s="1" t="str">
        <f t="shared" si="14"/>
        <v xml:space="preserve"> </v>
      </c>
      <c r="AC36" s="1">
        <f t="shared" si="2"/>
        <v>4</v>
      </c>
      <c r="AD36" s="1" t="str">
        <f t="shared" si="15"/>
        <v xml:space="preserve"> </v>
      </c>
      <c r="AE36" s="1">
        <f t="shared" si="23"/>
        <v>1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1003</v>
      </c>
      <c r="AP36" t="s">
        <v>1097</v>
      </c>
      <c r="AQ36" s="22">
        <v>-207.30058282760257</v>
      </c>
      <c r="AR36" s="21">
        <v>-256.23474968879981</v>
      </c>
      <c r="AS36">
        <v>33.116883116883123</v>
      </c>
      <c r="AT36">
        <v>207.30058282760257</v>
      </c>
      <c r="AU36">
        <v>256.23474968879981</v>
      </c>
      <c r="AV36" t="s">
        <v>1659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904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43487.334572222222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904</v>
      </c>
      <c r="C6" s="31"/>
      <c r="D6" s="31"/>
      <c r="E6" s="31"/>
      <c r="F6" s="31"/>
      <c r="G6" s="32"/>
      <c r="H6" s="32"/>
      <c r="I6" s="33"/>
      <c r="J6" s="32">
        <v>12.218746042157241</v>
      </c>
      <c r="K6" s="32">
        <v>11.271690718688991</v>
      </c>
      <c r="L6" s="32">
        <v>7.9741991141354367</v>
      </c>
      <c r="M6" s="32">
        <v>7.5102347103966407</v>
      </c>
      <c r="N6" s="32"/>
      <c r="O6" s="32"/>
      <c r="P6" s="32">
        <v>3.9101669755001254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739</v>
      </c>
      <c r="C7" s="4">
        <v>14</v>
      </c>
      <c r="D7" s="4">
        <v>1</v>
      </c>
      <c r="E7" s="4">
        <v>5</v>
      </c>
      <c r="F7" s="4">
        <v>20</v>
      </c>
      <c r="G7" s="4">
        <v>48.099998474121094</v>
      </c>
      <c r="H7" s="4">
        <v>38.799999999999997</v>
      </c>
      <c r="I7" s="34">
        <v>12455.351154986996</v>
      </c>
      <c r="J7" s="35">
        <v>21.797752808988761</v>
      </c>
      <c r="K7" s="35">
        <v>18.644882268140318</v>
      </c>
      <c r="L7" s="35">
        <v>12.182312962267037</v>
      </c>
      <c r="M7" s="35">
        <v>10.840667391756135</v>
      </c>
      <c r="N7" s="4">
        <v>1.343</v>
      </c>
      <c r="O7" s="4">
        <v>22.355756158573072</v>
      </c>
      <c r="P7" s="35">
        <v>2.6288659793814433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0.23969068242270875</v>
      </c>
      <c r="T7" s="37" t="str">
        <f>IF(ISERROR((IF((G7/H7-1)&lt;($T$5/100),(G7/H7-1)+A7,"")))=TRUE," ",((IF((G7/H7-1)&lt;($T$5/100),(G7/H7-1)+A7,""))))</f>
        <v/>
      </c>
      <c r="U7" s="37">
        <f>IF(ISERROR((IF(((J7/$J$6-1))&gt;($U$5/100),((J7/$J$6-1)),"")))=TRUE," ",((IF(((J7/$J$6-1))&gt;($U$5/100),((J7/$J$6-1)),""))))</f>
        <v>0.78395988702784525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0.52771617411359872</v>
      </c>
      <c r="X7" s="37" t="str">
        <f>IF(ISERROR((IF(((L7/$L$6-1))&lt;($X$5/100),((L7/$L$6-1)),"")))=TRUE," ",((IF(((L7/$L$6-1))&lt;($X$5/100),((L7/$L$6-1)),""))))</f>
        <v/>
      </c>
      <c r="Y7" s="1">
        <f t="shared" ref="Y7:Y34" si="0">IF(ISERROR((RANK(U7,U$7:U$184,0)))=TRUE," ",((RANK(U7,U$7:U$184,0))))</f>
        <v>6</v>
      </c>
      <c r="Z7" s="1" t="str">
        <f>IF(ISERROR((RANK(V7,V$7:V$184,1)))=TRUE," ",((RANK(V7,V$7:V$184,1))))</f>
        <v xml:space="preserve"> </v>
      </c>
      <c r="AA7" s="1">
        <f t="shared" ref="AA7:AA34" si="1">IF(ISERROR((RANK(W7,W$7:W$184,0)))=TRUE," ",((RANK(W7,W$7:W$184,0))))</f>
        <v>8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18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2.6288659794814433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26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739</v>
      </c>
      <c r="AP7" t="s">
        <v>1028</v>
      </c>
      <c r="AQ7" s="22">
        <v>-78.395988702784521</v>
      </c>
      <c r="AR7" s="21">
        <v>-52.77161741135987</v>
      </c>
      <c r="AS7">
        <v>23.969068232270875</v>
      </c>
      <c r="AT7">
        <v>78.395988702784521</v>
      </c>
      <c r="AU7">
        <v>52.77161741135987</v>
      </c>
      <c r="AV7" t="s">
        <v>1660</v>
      </c>
    </row>
    <row r="8" spans="1:48" x14ac:dyDescent="0.25">
      <c r="A8" s="14">
        <v>1.1000000000000001E-10</v>
      </c>
      <c r="B8" t="s">
        <v>761</v>
      </c>
      <c r="C8" s="4">
        <v>16</v>
      </c>
      <c r="D8" s="4">
        <v>1</v>
      </c>
      <c r="E8" s="4">
        <v>6</v>
      </c>
      <c r="F8" s="4">
        <v>23</v>
      </c>
      <c r="G8" s="4">
        <v>14.149999618530273</v>
      </c>
      <c r="H8" s="4">
        <v>10.228</v>
      </c>
      <c r="I8" s="34">
        <v>33302.22497440553</v>
      </c>
      <c r="J8" s="35">
        <v>7.1926863572433195</v>
      </c>
      <c r="K8" s="35">
        <v>6.6501950585175553</v>
      </c>
      <c r="L8" s="35" t="s">
        <v>1019</v>
      </c>
      <c r="M8" s="35" t="s">
        <v>1019</v>
      </c>
      <c r="N8" s="4">
        <v>1.3740000000000001</v>
      </c>
      <c r="O8" s="4">
        <v>27.334880941886318</v>
      </c>
      <c r="P8" s="35">
        <v>7.0590535784122022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0.38345713919195878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 t="str">
        <f t="shared" ref="V8:V46" si="12">IF(ISERROR((IF(((J8/$J$6-1))&lt;($V$5/100),((J8/$J$6-1)),"")))=TRUE," ",((IF(((J8/$J$6-1))&lt;($V$5/100),((J8/$J$6-1)),""))))</f>
        <v/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46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4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7.0590535785222022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4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761</v>
      </c>
      <c r="AP8" t="s">
        <v>1026</v>
      </c>
      <c r="AQ8" s="22">
        <v>41.134005630143712</v>
      </c>
      <c r="AR8" s="21" t="e">
        <v>#VALUE!</v>
      </c>
      <c r="AS8">
        <v>38.345713908195876</v>
      </c>
      <c r="AT8">
        <v>-41.134005630143712</v>
      </c>
      <c r="AU8" t="e">
        <v>#VALUE!</v>
      </c>
      <c r="AV8" t="s">
        <v>1661</v>
      </c>
    </row>
    <row r="9" spans="1:48" x14ac:dyDescent="0.25">
      <c r="A9" s="14">
        <v>1.2E-10</v>
      </c>
      <c r="B9" t="s">
        <v>732</v>
      </c>
      <c r="C9" s="4">
        <v>10</v>
      </c>
      <c r="D9" s="4">
        <v>5</v>
      </c>
      <c r="E9" s="4">
        <v>9</v>
      </c>
      <c r="F9" s="4">
        <v>24</v>
      </c>
      <c r="G9" s="4">
        <v>115.5</v>
      </c>
      <c r="H9" s="4">
        <v>105.15</v>
      </c>
      <c r="I9" s="34">
        <v>51290.286373012736</v>
      </c>
      <c r="J9" s="35">
        <v>18.315624455669742</v>
      </c>
      <c r="K9" s="35">
        <v>16.834774255523534</v>
      </c>
      <c r="L9" s="35">
        <v>10.545792647196606</v>
      </c>
      <c r="M9" s="35">
        <v>9.8543680468250869</v>
      </c>
      <c r="N9" s="4">
        <v>5.1959999999999997</v>
      </c>
      <c r="O9" s="4" t="s">
        <v>140</v>
      </c>
      <c r="P9" s="35">
        <v>2.7817403708987158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>
        <f t="shared" si="13"/>
        <v>0.32248925519086202</v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>
        <f t="shared" si="1"/>
        <v>16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2.7817403710187159</v>
      </c>
      <c r="AH9" s="38" t="str">
        <f t="shared" si="19"/>
        <v xml:space="preserve"> </v>
      </c>
      <c r="AI9" s="1">
        <f t="shared" si="20"/>
        <v>24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732</v>
      </c>
      <c r="AP9" t="s">
        <v>1022</v>
      </c>
      <c r="AQ9" s="22">
        <v>-49.897742309047018</v>
      </c>
      <c r="AR9" s="21">
        <v>-32.2489255190862</v>
      </c>
      <c r="AS9">
        <v>9.8430813124108276</v>
      </c>
      <c r="AT9">
        <v>49.897742309047018</v>
      </c>
      <c r="AU9">
        <v>32.2489255190862</v>
      </c>
      <c r="AV9" t="s">
        <v>1662</v>
      </c>
    </row>
    <row r="10" spans="1:48" x14ac:dyDescent="0.25">
      <c r="A10" s="14">
        <v>1.2999999999999999E-10</v>
      </c>
      <c r="B10" t="s">
        <v>759</v>
      </c>
      <c r="C10" s="4">
        <v>24</v>
      </c>
      <c r="D10" s="4">
        <v>0</v>
      </c>
      <c r="E10" s="4">
        <v>5</v>
      </c>
      <c r="F10" s="4">
        <v>29</v>
      </c>
      <c r="G10" s="4">
        <v>120</v>
      </c>
      <c r="H10" s="4">
        <v>94.5</v>
      </c>
      <c r="I10" s="34">
        <v>83337.30938407981</v>
      </c>
      <c r="J10" s="35">
        <v>17.150635208711435</v>
      </c>
      <c r="K10" s="35">
        <v>13.771495190906441</v>
      </c>
      <c r="L10" s="35">
        <v>7.3623712757305357</v>
      </c>
      <c r="M10" s="35">
        <v>6.2393546258936343</v>
      </c>
      <c r="N10" s="4">
        <v>4.3780000000000001</v>
      </c>
      <c r="O10" s="4" t="s">
        <v>140</v>
      </c>
      <c r="P10" s="35">
        <v>2.2719576719576722</v>
      </c>
      <c r="Q10" s="36">
        <f t="shared" si="7"/>
        <v>82.758620689785175</v>
      </c>
      <c r="R10" s="36" t="str">
        <f t="shared" si="8"/>
        <v xml:space="preserve"> </v>
      </c>
      <c r="S10" s="37">
        <f t="shared" si="9"/>
        <v>0.26984126997126978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12</v>
      </c>
      <c r="AD10" s="1" t="str">
        <f t="shared" si="17"/>
        <v xml:space="preserve"> </v>
      </c>
      <c r="AE10" s="1">
        <f t="shared" si="3"/>
        <v>2</v>
      </c>
      <c r="AF10" s="1" t="str">
        <f t="shared" si="4"/>
        <v xml:space="preserve"> </v>
      </c>
      <c r="AG10" s="38">
        <f t="shared" si="18"/>
        <v>2.2719576720876722</v>
      </c>
      <c r="AH10" s="38" t="str">
        <f t="shared" si="19"/>
        <v xml:space="preserve"> </v>
      </c>
      <c r="AI10" s="1">
        <f t="shared" si="20"/>
        <v>30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759</v>
      </c>
      <c r="AP10" t="s">
        <v>1024</v>
      </c>
      <c r="AQ10" s="22">
        <v>-40.36330037090665</v>
      </c>
      <c r="AR10" s="21">
        <v>7.6725929419086958</v>
      </c>
      <c r="AS10">
        <v>26.984126984126977</v>
      </c>
      <c r="AT10">
        <v>40.36330037090665</v>
      </c>
      <c r="AU10">
        <v>-7.6725929419086958</v>
      </c>
      <c r="AV10" t="s">
        <v>1663</v>
      </c>
    </row>
    <row r="11" spans="1:48" x14ac:dyDescent="0.25">
      <c r="A11" s="14">
        <v>1.3999999999999998E-10</v>
      </c>
      <c r="B11" t="s">
        <v>762</v>
      </c>
      <c r="C11" s="4">
        <v>13</v>
      </c>
      <c r="D11" s="4">
        <v>2</v>
      </c>
      <c r="E11" s="4">
        <v>5</v>
      </c>
      <c r="F11" s="4">
        <v>20</v>
      </c>
      <c r="G11" s="4">
        <v>90</v>
      </c>
      <c r="H11" s="4">
        <v>72.599999999999994</v>
      </c>
      <c r="I11" s="34">
        <v>8814.5154148094534</v>
      </c>
      <c r="J11" s="35">
        <v>7.6252494485873319</v>
      </c>
      <c r="K11" s="35">
        <v>7.1632955106068072</v>
      </c>
      <c r="L11" s="35">
        <v>4.0971803530314661</v>
      </c>
      <c r="M11" s="35">
        <v>3.8576544530764885</v>
      </c>
      <c r="N11" s="4">
        <v>7.9990000000000006</v>
      </c>
      <c r="O11" s="4" t="s">
        <v>140</v>
      </c>
      <c r="P11" s="35">
        <v>2.6997245179063363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0.23966942162760341</v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-0.48619537907341526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5</v>
      </c>
      <c r="AC11" s="1">
        <f t="shared" si="2"/>
        <v>19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2.6997245180463363</v>
      </c>
      <c r="AH11" s="38" t="str">
        <f t="shared" si="19"/>
        <v xml:space="preserve"> </v>
      </c>
      <c r="AI11" s="1">
        <f t="shared" si="20"/>
        <v>25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762</v>
      </c>
      <c r="AP11" t="s">
        <v>1097</v>
      </c>
      <c r="AQ11" s="22">
        <v>37.593846191101612</v>
      </c>
      <c r="AR11" s="21">
        <v>48.619537907341524</v>
      </c>
      <c r="AS11">
        <v>23.966942148760339</v>
      </c>
      <c r="AT11">
        <v>-37.593846191101612</v>
      </c>
      <c r="AU11">
        <v>-48.619537907341524</v>
      </c>
      <c r="AV11" t="s">
        <v>1664</v>
      </c>
    </row>
    <row r="12" spans="1:48" x14ac:dyDescent="0.25">
      <c r="A12" s="14">
        <v>1.4999999999999997E-10</v>
      </c>
      <c r="B12" t="s">
        <v>735</v>
      </c>
      <c r="C12" s="4">
        <v>22</v>
      </c>
      <c r="D12" s="4">
        <v>1</v>
      </c>
      <c r="E12" s="4">
        <v>10</v>
      </c>
      <c r="F12" s="4">
        <v>33</v>
      </c>
      <c r="G12" s="4">
        <v>75</v>
      </c>
      <c r="H12" s="4">
        <v>62.94</v>
      </c>
      <c r="I12" s="34">
        <v>48977.026217417158</v>
      </c>
      <c r="J12" s="35">
        <v>16.318382162302306</v>
      </c>
      <c r="K12" s="35">
        <v>14.9253023476405</v>
      </c>
      <c r="L12" s="35">
        <v>11.717370518256967</v>
      </c>
      <c r="M12" s="35">
        <v>10.928558567778085</v>
      </c>
      <c r="N12" s="4">
        <v>3.556</v>
      </c>
      <c r="O12" s="4" t="s">
        <v>140</v>
      </c>
      <c r="P12" s="35">
        <v>3.322211630123928</v>
      </c>
      <c r="Q12" s="36" t="str">
        <f t="shared" si="7"/>
        <v xml:space="preserve"> </v>
      </c>
      <c r="R12" s="36" t="str">
        <f t="shared" si="8"/>
        <v xml:space="preserve"> </v>
      </c>
      <c r="S12" s="37">
        <f t="shared" si="9"/>
        <v>0.19161105830061964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>
        <f t="shared" si="13"/>
        <v>0.4694103257951272</v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>
        <f t="shared" si="1"/>
        <v>10</v>
      </c>
      <c r="AB12" s="1" t="str">
        <f t="shared" si="16"/>
        <v xml:space="preserve"> </v>
      </c>
      <c r="AC12" s="1">
        <f t="shared" si="2"/>
        <v>23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3.322211630273928</v>
      </c>
      <c r="AH12" s="38" t="str">
        <f t="shared" si="19"/>
        <v xml:space="preserve"> </v>
      </c>
      <c r="AI12" s="1">
        <f t="shared" si="20"/>
        <v>20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735</v>
      </c>
      <c r="AP12" t="s">
        <v>1020</v>
      </c>
      <c r="AQ12" s="22">
        <v>-33.552020035447661</v>
      </c>
      <c r="AR12" s="21">
        <v>-46.941032579512722</v>
      </c>
      <c r="AS12">
        <v>19.161105815061962</v>
      </c>
      <c r="AT12">
        <v>33.552020035447661</v>
      </c>
      <c r="AU12">
        <v>46.941032579512722</v>
      </c>
      <c r="AV12" t="s">
        <v>1665</v>
      </c>
    </row>
    <row r="13" spans="1:48" x14ac:dyDescent="0.25">
      <c r="A13" s="14">
        <v>1.5999999999999996E-10</v>
      </c>
      <c r="B13" t="s">
        <v>734</v>
      </c>
      <c r="C13" s="4">
        <v>18</v>
      </c>
      <c r="D13" s="4">
        <v>1</v>
      </c>
      <c r="E13" s="4">
        <v>9</v>
      </c>
      <c r="F13" s="4">
        <v>28</v>
      </c>
      <c r="G13" s="4">
        <v>56.200000762939453</v>
      </c>
      <c r="H13" s="4">
        <v>42.3</v>
      </c>
      <c r="I13" s="34">
        <v>60051.034580458036</v>
      </c>
      <c r="J13" s="35">
        <v>7.0312499999999991</v>
      </c>
      <c r="K13" s="35">
        <v>6.2426210153482877</v>
      </c>
      <c r="L13" s="35" t="s">
        <v>1019</v>
      </c>
      <c r="M13" s="35" t="s">
        <v>1019</v>
      </c>
      <c r="N13" s="4">
        <v>5.9359999999999999</v>
      </c>
      <c r="O13" s="4">
        <v>-18.370373170238842</v>
      </c>
      <c r="P13" s="35">
        <v>7.1607565011820329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0.32860521914202034</v>
      </c>
      <c r="T13" s="37" t="str">
        <f t="shared" si="10"/>
        <v/>
      </c>
      <c r="U13" s="37" t="str">
        <f t="shared" si="11"/>
        <v/>
      </c>
      <c r="V13" s="37" t="str">
        <f t="shared" si="12"/>
        <v/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 t="str">
        <f t="shared" si="15"/>
        <v xml:space="preserve"> 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6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7.1607565013420329</v>
      </c>
      <c r="AH13" s="38" t="str">
        <f t="shared" si="19"/>
        <v xml:space="preserve"> </v>
      </c>
      <c r="AI13" s="1">
        <f t="shared" si="20"/>
        <v>3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734</v>
      </c>
      <c r="AP13" t="s">
        <v>1026</v>
      </c>
      <c r="AQ13" s="22">
        <v>42.455224327105988</v>
      </c>
      <c r="AR13" s="21" t="e">
        <v>#VALUE!</v>
      </c>
      <c r="AS13">
        <v>32.86052189820203</v>
      </c>
      <c r="AT13">
        <v>-42.455224327105988</v>
      </c>
      <c r="AU13" t="e">
        <v>#VALUE!</v>
      </c>
      <c r="AV13" t="s">
        <v>1666</v>
      </c>
    </row>
    <row r="14" spans="1:48" x14ac:dyDescent="0.25">
      <c r="A14" s="14">
        <v>1.6999999999999996E-10</v>
      </c>
      <c r="B14" t="s">
        <v>737</v>
      </c>
      <c r="C14" s="4">
        <v>11</v>
      </c>
      <c r="D14" s="4">
        <v>1</v>
      </c>
      <c r="E14" s="4">
        <v>14</v>
      </c>
      <c r="F14" s="4">
        <v>26</v>
      </c>
      <c r="G14" s="4">
        <v>17.950000762939453</v>
      </c>
      <c r="H14" s="4">
        <v>16.405000000000001</v>
      </c>
      <c r="I14" s="34">
        <v>14707.284507873181</v>
      </c>
      <c r="J14" s="35">
        <v>14.441021126760562</v>
      </c>
      <c r="K14" s="35">
        <v>12.876766091051806</v>
      </c>
      <c r="L14" s="35">
        <v>7.0700201051860727</v>
      </c>
      <c r="M14" s="35">
        <v>6.6881410959659844</v>
      </c>
      <c r="N14" s="4">
        <v>0.95400000000000007</v>
      </c>
      <c r="O14" s="4" t="s">
        <v>140</v>
      </c>
      <c r="P14" s="35">
        <v>3.1758610179823221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>
        <f t="shared" si="14"/>
        <v>-0.11338806518469979</v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>
        <f t="shared" si="16"/>
        <v>15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3.1758610181523221</v>
      </c>
      <c r="AH14" s="38" t="str">
        <f t="shared" si="19"/>
        <v xml:space="preserve"> </v>
      </c>
      <c r="AI14" s="1">
        <f t="shared" si="20"/>
        <v>21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737</v>
      </c>
      <c r="AP14" t="s">
        <v>1020</v>
      </c>
      <c r="AQ14" s="22">
        <v>-18.18742346338982</v>
      </c>
      <c r="AR14" s="21">
        <v>11.33880651846998</v>
      </c>
      <c r="AS14">
        <v>9.4178650590640132</v>
      </c>
      <c r="AT14">
        <v>18.18742346338982</v>
      </c>
      <c r="AU14">
        <v>-11.33880651846998</v>
      </c>
      <c r="AV14" t="s">
        <v>1667</v>
      </c>
    </row>
    <row r="15" spans="1:48" x14ac:dyDescent="0.25">
      <c r="A15" s="14">
        <v>1.7999999999999995E-10</v>
      </c>
      <c r="B15" t="s">
        <v>736</v>
      </c>
      <c r="C15" s="4">
        <v>18</v>
      </c>
      <c r="D15" s="4">
        <v>1</v>
      </c>
      <c r="E15" s="4">
        <v>3</v>
      </c>
      <c r="F15" s="4">
        <v>22</v>
      </c>
      <c r="G15" s="4">
        <v>120</v>
      </c>
      <c r="H15" s="4">
        <v>95.64</v>
      </c>
      <c r="I15" s="34">
        <v>18174.368861210693</v>
      </c>
      <c r="J15" s="35">
        <v>14.24486148346738</v>
      </c>
      <c r="K15" s="35">
        <v>13.140972794723824</v>
      </c>
      <c r="L15" s="35">
        <v>8.9631120186001265</v>
      </c>
      <c r="M15" s="35">
        <v>8.4353480114526658</v>
      </c>
      <c r="N15" s="4">
        <v>6.0209999999999999</v>
      </c>
      <c r="O15" s="4" t="s">
        <v>140</v>
      </c>
      <c r="P15" s="35">
        <v>2.0734002509410288</v>
      </c>
      <c r="Q15" s="36">
        <f t="shared" si="7"/>
        <v>81.818181818361808</v>
      </c>
      <c r="R15" s="36" t="str">
        <f t="shared" si="8"/>
        <v xml:space="preserve"> </v>
      </c>
      <c r="S15" s="37">
        <f t="shared" si="9"/>
        <v>0.25470514447109149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>
        <f t="shared" si="13"/>
        <v>0.12401407217330407</v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>
        <f t="shared" si="1"/>
        <v>18</v>
      </c>
      <c r="AB15" s="1" t="str">
        <f t="shared" si="16"/>
        <v xml:space="preserve"> </v>
      </c>
      <c r="AC15" s="1">
        <f t="shared" si="2"/>
        <v>17</v>
      </c>
      <c r="AD15" s="1" t="str">
        <f t="shared" si="17"/>
        <v xml:space="preserve"> </v>
      </c>
      <c r="AE15" s="1">
        <f t="shared" si="3"/>
        <v>3</v>
      </c>
      <c r="AF15" s="1" t="str">
        <f t="shared" si="4"/>
        <v xml:space="preserve"> </v>
      </c>
      <c r="AG15" s="38">
        <f t="shared" si="18"/>
        <v>2.0734002511210288</v>
      </c>
      <c r="AH15" s="38" t="str">
        <f t="shared" si="19"/>
        <v xml:space="preserve"> </v>
      </c>
      <c r="AI15" s="1">
        <f t="shared" si="20"/>
        <v>34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736</v>
      </c>
      <c r="AP15" t="s">
        <v>1097</v>
      </c>
      <c r="AQ15" s="22">
        <v>-16.582024328188961</v>
      </c>
      <c r="AR15" s="21">
        <v>-12.401407217330407</v>
      </c>
      <c r="AS15">
        <v>25.470514429109148</v>
      </c>
      <c r="AT15">
        <v>16.582024328188961</v>
      </c>
      <c r="AU15">
        <v>12.401407217330407</v>
      </c>
      <c r="AV15" t="s">
        <v>1668</v>
      </c>
    </row>
    <row r="16" spans="1:48" x14ac:dyDescent="0.25">
      <c r="A16" s="14">
        <v>1.8999999999999994E-10</v>
      </c>
      <c r="B16" t="s">
        <v>733</v>
      </c>
      <c r="C16" s="4">
        <v>24</v>
      </c>
      <c r="D16" s="4">
        <v>0</v>
      </c>
      <c r="E16" s="4">
        <v>4</v>
      </c>
      <c r="F16" s="4">
        <v>28</v>
      </c>
      <c r="G16" s="4">
        <v>27</v>
      </c>
      <c r="H16" s="4">
        <v>20.484999999999999</v>
      </c>
      <c r="I16" s="34">
        <v>56425.17124508632</v>
      </c>
      <c r="J16" s="35">
        <v>7.4140427072023165</v>
      </c>
      <c r="K16" s="35">
        <v>7.3265379113018589</v>
      </c>
      <c r="L16" s="35" t="s">
        <v>1019</v>
      </c>
      <c r="M16" s="35" t="s">
        <v>1019</v>
      </c>
      <c r="N16" s="4">
        <v>2.0369999999999999</v>
      </c>
      <c r="O16" s="4">
        <v>-118.19866179173624</v>
      </c>
      <c r="P16" s="35">
        <v>7.0344154259214058</v>
      </c>
      <c r="Q16" s="36">
        <f t="shared" si="7"/>
        <v>85.714285714475707</v>
      </c>
      <c r="R16" s="36" t="str">
        <f t="shared" si="8"/>
        <v xml:space="preserve"> </v>
      </c>
      <c r="S16" s="37">
        <f t="shared" si="9"/>
        <v>0.31803758866937515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7</v>
      </c>
      <c r="AD16" s="1" t="str">
        <f t="shared" si="17"/>
        <v xml:space="preserve"> </v>
      </c>
      <c r="AE16" s="1">
        <f t="shared" si="3"/>
        <v>1</v>
      </c>
      <c r="AF16" s="1" t="str">
        <f t="shared" si="4"/>
        <v xml:space="preserve"> </v>
      </c>
      <c r="AG16" s="38">
        <f t="shared" si="18"/>
        <v>7.0344154261114058</v>
      </c>
      <c r="AH16" s="38" t="str">
        <f t="shared" si="19"/>
        <v xml:space="preserve"> </v>
      </c>
      <c r="AI16" s="1">
        <f t="shared" si="20"/>
        <v>5</v>
      </c>
      <c r="AJ16" s="1" t="str">
        <f t="shared" si="21"/>
        <v xml:space="preserve"> </v>
      </c>
      <c r="AK16" s="25" t="str">
        <f t="shared" si="22"/>
        <v xml:space="preserve"> </v>
      </c>
      <c r="AL16" s="25">
        <f t="shared" si="23"/>
        <v>-118.19866179154624</v>
      </c>
      <c r="AM16" s="1" t="str">
        <f t="shared" si="5"/>
        <v xml:space="preserve"> </v>
      </c>
      <c r="AN16" s="1">
        <f t="shared" si="6"/>
        <v>2</v>
      </c>
      <c r="AO16" t="s">
        <v>733</v>
      </c>
      <c r="AP16" t="s">
        <v>1026</v>
      </c>
      <c r="AQ16" s="22">
        <v>39.322392972058573</v>
      </c>
      <c r="AR16" s="21" t="e">
        <v>#VALUE!</v>
      </c>
      <c r="AS16">
        <v>31.803758847937512</v>
      </c>
      <c r="AT16">
        <v>-39.322392972058573</v>
      </c>
      <c r="AU16" t="e">
        <v>#VALUE!</v>
      </c>
      <c r="AV16" t="s">
        <v>1669</v>
      </c>
    </row>
    <row r="17" spans="1:48" x14ac:dyDescent="0.25">
      <c r="A17" s="14">
        <v>1.9999999999999993E-10</v>
      </c>
      <c r="B17" t="s">
        <v>730</v>
      </c>
      <c r="C17" s="4">
        <v>23</v>
      </c>
      <c r="D17" s="4">
        <v>0</v>
      </c>
      <c r="E17" s="4">
        <v>6</v>
      </c>
      <c r="F17" s="4">
        <v>29</v>
      </c>
      <c r="G17" s="4">
        <v>95</v>
      </c>
      <c r="H17" s="4">
        <v>74.739999999999995</v>
      </c>
      <c r="I17" s="34">
        <v>50727.414472272358</v>
      </c>
      <c r="J17" s="35">
        <v>12.915154656989804</v>
      </c>
      <c r="K17" s="35">
        <v>11.837187203040861</v>
      </c>
      <c r="L17" s="35">
        <v>8.3786901497597039</v>
      </c>
      <c r="M17" s="35">
        <v>7.9106601594232329</v>
      </c>
      <c r="N17" s="4">
        <v>5.3470000000000004</v>
      </c>
      <c r="O17" s="4" t="s">
        <v>140</v>
      </c>
      <c r="P17" s="35">
        <v>3.8359646775488359</v>
      </c>
      <c r="Q17" s="36">
        <f t="shared" si="7"/>
        <v>79.31034482778621</v>
      </c>
      <c r="R17" s="36" t="str">
        <f t="shared" si="8"/>
        <v xml:space="preserve"> </v>
      </c>
      <c r="S17" s="37">
        <f t="shared" si="9"/>
        <v>0.27107305345127108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11</v>
      </c>
      <c r="AD17" s="1" t="str">
        <f t="shared" si="17"/>
        <v xml:space="preserve"> </v>
      </c>
      <c r="AE17" s="1">
        <f t="shared" si="3"/>
        <v>7</v>
      </c>
      <c r="AF17" s="1" t="str">
        <f t="shared" si="4"/>
        <v xml:space="preserve"> </v>
      </c>
      <c r="AG17" s="38">
        <f t="shared" si="18"/>
        <v>3.8359646777488359</v>
      </c>
      <c r="AH17" s="38" t="str">
        <f t="shared" si="19"/>
        <v xml:space="preserve"> </v>
      </c>
      <c r="AI17" s="1">
        <f t="shared" si="20"/>
        <v>19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730</v>
      </c>
      <c r="AP17" t="s">
        <v>1024</v>
      </c>
      <c r="AQ17" s="22">
        <v>-5.699509691336635</v>
      </c>
      <c r="AR17" s="21">
        <v>-5.0724973108239535</v>
      </c>
      <c r="AS17">
        <v>27.107305325127108</v>
      </c>
      <c r="AT17">
        <v>5.699509691336635</v>
      </c>
      <c r="AU17">
        <v>5.0724973108239535</v>
      </c>
      <c r="AV17" t="s">
        <v>1670</v>
      </c>
    </row>
    <row r="18" spans="1:48" x14ac:dyDescent="0.25">
      <c r="A18" s="14">
        <v>2.0999999999999992E-10</v>
      </c>
      <c r="B18" t="s">
        <v>1004</v>
      </c>
      <c r="C18" s="4">
        <v>10</v>
      </c>
      <c r="D18" s="4">
        <v>3</v>
      </c>
      <c r="E18" s="4">
        <v>10</v>
      </c>
      <c r="F18" s="4">
        <v>23</v>
      </c>
      <c r="G18" s="4">
        <v>120.5</v>
      </c>
      <c r="H18" s="4">
        <v>111.6</v>
      </c>
      <c r="I18" s="34">
        <v>33305.720120621976</v>
      </c>
      <c r="J18" s="35">
        <v>32.900943396226417</v>
      </c>
      <c r="K18" s="35">
        <v>29.602122015915118</v>
      </c>
      <c r="L18" s="35">
        <v>20.653819332589393</v>
      </c>
      <c r="M18" s="35">
        <v>18.815483210271299</v>
      </c>
      <c r="N18" s="4">
        <v>3.0190000000000001</v>
      </c>
      <c r="O18" s="4">
        <v>13.48314606741573</v>
      </c>
      <c r="P18" s="35">
        <v>0.61111111111111116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>
        <f t="shared" si="11"/>
        <v>1.6926612012976823</v>
      </c>
      <c r="V18" s="37" t="str">
        <f t="shared" si="12"/>
        <v/>
      </c>
      <c r="W18" s="37">
        <f t="shared" si="13"/>
        <v>1.5900807136828914</v>
      </c>
      <c r="X18" s="37" t="str">
        <f t="shared" si="14"/>
        <v/>
      </c>
      <c r="Y18" s="1">
        <f t="shared" si="0"/>
        <v>2</v>
      </c>
      <c r="Z18" s="1" t="str">
        <f t="shared" si="15"/>
        <v xml:space="preserve"> </v>
      </c>
      <c r="AA18" s="1">
        <f t="shared" si="1"/>
        <v>3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1004</v>
      </c>
      <c r="AP18" t="s">
        <v>1097</v>
      </c>
      <c r="AQ18" s="22">
        <v>-169.26612012976824</v>
      </c>
      <c r="AR18" s="21">
        <v>-159.00807136828914</v>
      </c>
      <c r="AS18">
        <v>7.9749103942652333</v>
      </c>
      <c r="AT18">
        <v>169.26612012976824</v>
      </c>
      <c r="AU18">
        <v>159.00807136828914</v>
      </c>
      <c r="AV18" t="s">
        <v>1671</v>
      </c>
    </row>
    <row r="19" spans="1:48" x14ac:dyDescent="0.25">
      <c r="A19" s="14">
        <v>2.1999999999999991E-10</v>
      </c>
      <c r="B19" t="s">
        <v>1005</v>
      </c>
      <c r="C19" s="4">
        <v>11</v>
      </c>
      <c r="D19" s="4">
        <v>1</v>
      </c>
      <c r="E19" s="4">
        <v>9</v>
      </c>
      <c r="F19" s="4">
        <v>21</v>
      </c>
      <c r="G19" s="4">
        <v>127</v>
      </c>
      <c r="H19" s="4">
        <v>112.3</v>
      </c>
      <c r="I19" s="34">
        <v>54440.372817177864</v>
      </c>
      <c r="J19" s="35">
        <v>25.224618149146451</v>
      </c>
      <c r="K19" s="35">
        <v>23.197686428423879</v>
      </c>
      <c r="L19" s="35">
        <v>22.741086907091557</v>
      </c>
      <c r="M19" s="35">
        <v>25.051244244129098</v>
      </c>
      <c r="N19" s="4">
        <v>3.9450000000000003</v>
      </c>
      <c r="O19" s="4" t="s">
        <v>140</v>
      </c>
      <c r="P19" s="35">
        <v>1.6464826357969724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>
        <f t="shared" si="11"/>
        <v>1.0644195453540175</v>
      </c>
      <c r="V19" s="37" t="str">
        <f t="shared" si="12"/>
        <v/>
      </c>
      <c r="W19" s="37">
        <f t="shared" si="13"/>
        <v>1.8518333417057078</v>
      </c>
      <c r="X19" s="37" t="str">
        <f t="shared" si="14"/>
        <v/>
      </c>
      <c r="Y19" s="1">
        <f t="shared" si="0"/>
        <v>4</v>
      </c>
      <c r="Z19" s="1" t="str">
        <f t="shared" si="15"/>
        <v xml:space="preserve"> </v>
      </c>
      <c r="AA19" s="1">
        <f t="shared" si="1"/>
        <v>2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1005</v>
      </c>
      <c r="AP19" t="s">
        <v>1028</v>
      </c>
      <c r="AQ19" s="22">
        <v>-106.44195453540175</v>
      </c>
      <c r="AR19" s="21">
        <v>-185.18333417057079</v>
      </c>
      <c r="AS19">
        <v>13.089937666963491</v>
      </c>
      <c r="AT19">
        <v>106.44195453540175</v>
      </c>
      <c r="AU19">
        <v>185.18333417057079</v>
      </c>
      <c r="AV19" t="s">
        <v>1672</v>
      </c>
    </row>
    <row r="20" spans="1:48" x14ac:dyDescent="0.25">
      <c r="A20" s="14">
        <v>2.299999999999999E-10</v>
      </c>
      <c r="B20" t="s">
        <v>754</v>
      </c>
      <c r="C20" s="4">
        <v>9</v>
      </c>
      <c r="D20" s="4">
        <v>2</v>
      </c>
      <c r="E20" s="4">
        <v>10</v>
      </c>
      <c r="F20" s="4">
        <v>21</v>
      </c>
      <c r="G20" s="4">
        <v>39.75</v>
      </c>
      <c r="H20" s="4">
        <v>29.69</v>
      </c>
      <c r="I20" s="34">
        <v>12564.16604916596</v>
      </c>
      <c r="J20" s="35">
        <v>10.266251728907331</v>
      </c>
      <c r="K20" s="35">
        <v>9.1664093856128446</v>
      </c>
      <c r="L20" s="35">
        <v>5.1905026076981358</v>
      </c>
      <c r="M20" s="35">
        <v>4.9118365925134384</v>
      </c>
      <c r="N20" s="4">
        <v>2.4860000000000002</v>
      </c>
      <c r="O20" s="4">
        <v>-59.612172630602508</v>
      </c>
      <c r="P20" s="35">
        <v>5.836982148871674</v>
      </c>
      <c r="Q20" s="36" t="str">
        <f t="shared" si="7"/>
        <v xml:space="preserve"> </v>
      </c>
      <c r="R20" s="36" t="str">
        <f t="shared" si="8"/>
        <v xml:space="preserve"> </v>
      </c>
      <c r="S20" s="37">
        <f t="shared" si="9"/>
        <v>0.33883462468267767</v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-0.34908791047150944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8</v>
      </c>
      <c r="AC20" s="1">
        <f t="shared" si="2"/>
        <v>5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5.836982149101674</v>
      </c>
      <c r="AH20" s="38" t="str">
        <f t="shared" si="19"/>
        <v xml:space="preserve"> </v>
      </c>
      <c r="AI20" s="1">
        <f t="shared" si="20"/>
        <v>7</v>
      </c>
      <c r="AJ20" s="1" t="str">
        <f t="shared" si="21"/>
        <v xml:space="preserve"> </v>
      </c>
      <c r="AK20" s="25" t="str">
        <f t="shared" si="22"/>
        <v xml:space="preserve"> </v>
      </c>
      <c r="AL20" s="25">
        <f t="shared" si="23"/>
        <v>-59.612172630372505</v>
      </c>
      <c r="AM20" s="1" t="str">
        <f t="shared" si="5"/>
        <v xml:space="preserve"> </v>
      </c>
      <c r="AN20" s="1">
        <f t="shared" si="6"/>
        <v>1</v>
      </c>
      <c r="AO20" t="s">
        <v>754</v>
      </c>
      <c r="AP20" t="s">
        <v>1024</v>
      </c>
      <c r="AQ20" s="22">
        <v>15.979498276774018</v>
      </c>
      <c r="AR20" s="21">
        <v>34.908791047150942</v>
      </c>
      <c r="AS20">
        <v>33.883462445267767</v>
      </c>
      <c r="AT20">
        <v>-15.979498276774018</v>
      </c>
      <c r="AU20">
        <v>-34.908791047150942</v>
      </c>
      <c r="AV20" t="s">
        <v>1673</v>
      </c>
    </row>
    <row r="21" spans="1:48" x14ac:dyDescent="0.25">
      <c r="A21" s="14">
        <v>2.399999999999999E-10</v>
      </c>
      <c r="B21" t="s">
        <v>751</v>
      </c>
      <c r="C21" s="4">
        <v>19</v>
      </c>
      <c r="D21" s="4">
        <v>0</v>
      </c>
      <c r="E21" s="4">
        <v>7</v>
      </c>
      <c r="F21" s="4">
        <v>26</v>
      </c>
      <c r="G21" s="4">
        <v>15</v>
      </c>
      <c r="H21" s="4">
        <v>13.73</v>
      </c>
      <c r="I21" s="34">
        <v>37980.479142263299</v>
      </c>
      <c r="J21" s="35">
        <v>12.879924953095685</v>
      </c>
      <c r="K21" s="35">
        <v>11.208163265306123</v>
      </c>
      <c r="L21" s="35">
        <v>6.1147557195752489</v>
      </c>
      <c r="M21" s="35">
        <v>5.6720992661879057</v>
      </c>
      <c r="N21" s="4">
        <v>0.98299999999999998</v>
      </c>
      <c r="O21" s="4" t="s">
        <v>140</v>
      </c>
      <c r="P21" s="35">
        <v>5.6518572469045889</v>
      </c>
      <c r="Q21" s="36">
        <f t="shared" si="7"/>
        <v>73.076923077163073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-0.23318246358609884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12</v>
      </c>
      <c r="AC21" s="1" t="str">
        <f t="shared" si="2"/>
        <v xml:space="preserve"> </v>
      </c>
      <c r="AD21" s="1" t="str">
        <f t="shared" si="17"/>
        <v xml:space="preserve"> </v>
      </c>
      <c r="AE21" s="1">
        <f t="shared" si="3"/>
        <v>9</v>
      </c>
      <c r="AF21" s="1" t="str">
        <f t="shared" si="4"/>
        <v xml:space="preserve"> </v>
      </c>
      <c r="AG21" s="38">
        <f t="shared" si="18"/>
        <v>5.6518572471445889</v>
      </c>
      <c r="AH21" s="38" t="str">
        <f t="shared" si="19"/>
        <v xml:space="preserve"> </v>
      </c>
      <c r="AI21" s="1">
        <f t="shared" si="20"/>
        <v>9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751</v>
      </c>
      <c r="AP21" t="s">
        <v>1030</v>
      </c>
      <c r="AQ21" s="22">
        <v>-5.4111846555877197</v>
      </c>
      <c r="AR21" s="21">
        <v>23.318246358609883</v>
      </c>
      <c r="AS21">
        <v>9.2498179169701267</v>
      </c>
      <c r="AT21">
        <v>5.4111846555877197</v>
      </c>
      <c r="AU21">
        <v>-23.318246358609883</v>
      </c>
      <c r="AV21" t="s">
        <v>1674</v>
      </c>
    </row>
    <row r="22" spans="1:48" x14ac:dyDescent="0.25">
      <c r="A22" s="14">
        <v>2.4999999999999991E-10</v>
      </c>
      <c r="B22" t="s">
        <v>731</v>
      </c>
      <c r="C22" s="4">
        <v>24</v>
      </c>
      <c r="D22" s="4">
        <v>0</v>
      </c>
      <c r="E22" s="4">
        <v>6</v>
      </c>
      <c r="F22" s="4">
        <v>30</v>
      </c>
      <c r="G22" s="4">
        <v>60</v>
      </c>
      <c r="H22" s="4">
        <v>47.384999999999998</v>
      </c>
      <c r="I22" s="34">
        <v>142081.83535855685</v>
      </c>
      <c r="J22" s="35">
        <v>9.5603236837059438</v>
      </c>
      <c r="K22" s="35">
        <v>8.9932535236866276</v>
      </c>
      <c r="L22" s="35">
        <v>4.7545392033880507</v>
      </c>
      <c r="M22" s="35">
        <v>4.4982250821014587</v>
      </c>
      <c r="N22" s="4">
        <v>5.2729999999999997</v>
      </c>
      <c r="O22" s="4">
        <v>22.583942333854889</v>
      </c>
      <c r="P22" s="35">
        <v>5.6962777753916303</v>
      </c>
      <c r="Q22" s="36">
        <f t="shared" si="7"/>
        <v>80.000000000249997</v>
      </c>
      <c r="R22" s="36" t="str">
        <f t="shared" si="8"/>
        <v xml:space="preserve"> </v>
      </c>
      <c r="S22" s="37">
        <f t="shared" si="9"/>
        <v>0.26622348869571066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-0.40375965845147599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7</v>
      </c>
      <c r="AC22" s="1">
        <f t="shared" si="2"/>
        <v>14</v>
      </c>
      <c r="AD22" s="1" t="str">
        <f t="shared" si="17"/>
        <v xml:space="preserve"> </v>
      </c>
      <c r="AE22" s="1">
        <f t="shared" si="3"/>
        <v>5</v>
      </c>
      <c r="AF22" s="1" t="str">
        <f t="shared" si="4"/>
        <v xml:space="preserve"> </v>
      </c>
      <c r="AG22" s="38">
        <f t="shared" si="18"/>
        <v>5.6962777756416303</v>
      </c>
      <c r="AH22" s="38" t="str">
        <f t="shared" si="19"/>
        <v xml:space="preserve"> </v>
      </c>
      <c r="AI22" s="1">
        <f t="shared" si="20"/>
        <v>8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731</v>
      </c>
      <c r="AP22" t="s">
        <v>1079</v>
      </c>
      <c r="AQ22" s="22">
        <v>21.756916374881531</v>
      </c>
      <c r="AR22" s="21">
        <v>40.375965845147597</v>
      </c>
      <c r="AS22">
        <v>26.622348844571064</v>
      </c>
      <c r="AT22">
        <v>-21.756916374881531</v>
      </c>
      <c r="AU22">
        <v>-40.375965845147597</v>
      </c>
      <c r="AV22" t="s">
        <v>1675</v>
      </c>
    </row>
    <row r="23" spans="1:48" x14ac:dyDescent="0.25">
      <c r="A23" s="14">
        <v>2.5999999999999993E-10</v>
      </c>
      <c r="B23" t="s">
        <v>749</v>
      </c>
      <c r="C23" s="4">
        <v>7</v>
      </c>
      <c r="D23" s="4">
        <v>2</v>
      </c>
      <c r="E23" s="4">
        <v>15</v>
      </c>
      <c r="F23" s="4">
        <v>24</v>
      </c>
      <c r="G23" s="4">
        <v>28</v>
      </c>
      <c r="H23" s="4">
        <v>26.68</v>
      </c>
      <c r="I23" s="34">
        <v>7281.0653945477588</v>
      </c>
      <c r="J23" s="35">
        <v>7.9098725170471385</v>
      </c>
      <c r="K23" s="35">
        <v>6.7974522292993624</v>
      </c>
      <c r="L23" s="35">
        <v>3.8734907246127412</v>
      </c>
      <c r="M23" s="35">
        <v>3.5086889803346115</v>
      </c>
      <c r="N23" s="4">
        <v>2.92</v>
      </c>
      <c r="O23" s="4" t="s">
        <v>140</v>
      </c>
      <c r="P23" s="35">
        <v>4.3965517241379315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-0.51424705237841239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4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4.3965517243979315</v>
      </c>
      <c r="AH23" s="38" t="str">
        <f t="shared" si="19"/>
        <v xml:space="preserve"> </v>
      </c>
      <c r="AI23" s="1">
        <f t="shared" si="20"/>
        <v>14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749</v>
      </c>
      <c r="AP23" t="s">
        <v>1028</v>
      </c>
      <c r="AQ23" s="22">
        <v>35.264449479869562</v>
      </c>
      <c r="AR23" s="21">
        <v>51.424705237841238</v>
      </c>
      <c r="AS23">
        <v>4.9475262368815498</v>
      </c>
      <c r="AT23">
        <v>-35.264449479869562</v>
      </c>
      <c r="AU23">
        <v>-51.424705237841238</v>
      </c>
      <c r="AV23" t="s">
        <v>1676</v>
      </c>
    </row>
    <row r="24" spans="1:48" x14ac:dyDescent="0.25">
      <c r="A24" s="14">
        <v>2.6999999999999995E-10</v>
      </c>
      <c r="B24" t="s">
        <v>750</v>
      </c>
      <c r="C24" s="4">
        <v>27</v>
      </c>
      <c r="D24" s="4">
        <v>3</v>
      </c>
      <c r="E24" s="4">
        <v>4</v>
      </c>
      <c r="F24" s="4">
        <v>34</v>
      </c>
      <c r="G24" s="4">
        <v>26.157468795776367</v>
      </c>
      <c r="H24" s="4">
        <v>20.64</v>
      </c>
      <c r="I24" s="34">
        <v>10581.235709863577</v>
      </c>
      <c r="J24" s="35">
        <v>17.289805579327105</v>
      </c>
      <c r="K24" s="35">
        <v>14.544030003453818</v>
      </c>
      <c r="L24" s="35">
        <v>6.2175195697465702</v>
      </c>
      <c r="M24" s="35">
        <v>5.7226055932071356</v>
      </c>
      <c r="N24" s="4">
        <v>1.27</v>
      </c>
      <c r="O24" s="4">
        <v>84.499999999999986</v>
      </c>
      <c r="P24" s="35">
        <v>2.36297956270765</v>
      </c>
      <c r="Q24" s="36">
        <f t="shared" si="7"/>
        <v>79.411764706152354</v>
      </c>
      <c r="R24" s="36" t="str">
        <f t="shared" si="8"/>
        <v xml:space="preserve"> </v>
      </c>
      <c r="S24" s="37">
        <f t="shared" si="9"/>
        <v>0.26731922487156812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>
        <f t="shared" si="14"/>
        <v>-0.22029542017265336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13</v>
      </c>
      <c r="AC24" s="1">
        <f t="shared" si="2"/>
        <v>13</v>
      </c>
      <c r="AD24" s="1" t="str">
        <f t="shared" si="17"/>
        <v xml:space="preserve"> </v>
      </c>
      <c r="AE24" s="1">
        <f t="shared" si="3"/>
        <v>6</v>
      </c>
      <c r="AF24" s="1" t="str">
        <f t="shared" si="4"/>
        <v xml:space="preserve"> </v>
      </c>
      <c r="AG24" s="38">
        <f t="shared" si="18"/>
        <v>2.36297956297765</v>
      </c>
      <c r="AH24" s="38" t="str">
        <f t="shared" si="19"/>
        <v xml:space="preserve"> </v>
      </c>
      <c r="AI24" s="1">
        <f t="shared" si="20"/>
        <v>28</v>
      </c>
      <c r="AJ24" s="1" t="str">
        <f t="shared" si="21"/>
        <v xml:space="preserve"> </v>
      </c>
      <c r="AK24" s="25">
        <f t="shared" si="22"/>
        <v>84.500000000269992</v>
      </c>
      <c r="AL24" s="25" t="str">
        <f t="shared" si="23"/>
        <v xml:space="preserve"> </v>
      </c>
      <c r="AM24" s="1">
        <f t="shared" si="5"/>
        <v>1</v>
      </c>
      <c r="AN24" s="1" t="str">
        <f t="shared" si="6"/>
        <v xml:space="preserve"> </v>
      </c>
      <c r="AO24" t="s">
        <v>750</v>
      </c>
      <c r="AP24" t="s">
        <v>1079</v>
      </c>
      <c r="AQ24" s="22">
        <v>-41.502290985291324</v>
      </c>
      <c r="AR24" s="21">
        <v>22.029542017265335</v>
      </c>
      <c r="AS24">
        <v>26.73192246015681</v>
      </c>
      <c r="AT24">
        <v>41.502290985291324</v>
      </c>
      <c r="AU24">
        <v>-22.029542017265335</v>
      </c>
      <c r="AV24" t="s">
        <v>1325</v>
      </c>
    </row>
    <row r="25" spans="1:48" x14ac:dyDescent="0.25">
      <c r="A25" s="14">
        <v>2.7999999999999996E-10</v>
      </c>
      <c r="B25" t="s">
        <v>757</v>
      </c>
      <c r="C25" s="4">
        <v>10</v>
      </c>
      <c r="D25" s="4">
        <v>4</v>
      </c>
      <c r="E25" s="4">
        <v>13</v>
      </c>
      <c r="F25" s="4">
        <v>27</v>
      </c>
      <c r="G25" s="4">
        <v>41</v>
      </c>
      <c r="H25" s="4">
        <v>28.274999999999999</v>
      </c>
      <c r="I25" s="34">
        <v>25948.356960970283</v>
      </c>
      <c r="J25" s="35">
        <v>6.1884438608010504</v>
      </c>
      <c r="K25" s="35">
        <v>5.6765709696848017</v>
      </c>
      <c r="L25" s="35" t="s">
        <v>1019</v>
      </c>
      <c r="M25" s="35" t="s">
        <v>1019</v>
      </c>
      <c r="N25" s="4">
        <v>4.569</v>
      </c>
      <c r="O25" s="4">
        <v>-31.077545520770766</v>
      </c>
      <c r="P25" s="35">
        <v>8.1237842617152971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0.45004420894489838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 xml:space="preserve"> </v>
      </c>
      <c r="X25" s="37" t="str">
        <f t="shared" si="14"/>
        <v xml:space="preserve"> </v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2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8.1237842619952971</v>
      </c>
      <c r="AH25" s="38" t="str">
        <f t="shared" si="19"/>
        <v xml:space="preserve"> </v>
      </c>
      <c r="AI25" s="1">
        <f t="shared" si="20"/>
        <v>1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757</v>
      </c>
      <c r="AP25" t="s">
        <v>1026</v>
      </c>
      <c r="AQ25" s="22">
        <v>49.352872713373209</v>
      </c>
      <c r="AR25" s="21" t="e">
        <v>#VALUE!</v>
      </c>
      <c r="AS25">
        <v>45.004420866489838</v>
      </c>
      <c r="AT25">
        <v>-49.352872713373209</v>
      </c>
      <c r="AU25" t="e">
        <v>#VALUE!</v>
      </c>
      <c r="AV25" t="s">
        <v>1677</v>
      </c>
    </row>
    <row r="26" spans="1:48" x14ac:dyDescent="0.25">
      <c r="A26" s="14">
        <v>2.8999999999999998E-10</v>
      </c>
      <c r="B26" t="s">
        <v>743</v>
      </c>
      <c r="C26" s="4">
        <v>21</v>
      </c>
      <c r="D26" s="4">
        <v>1</v>
      </c>
      <c r="E26" s="4">
        <v>4</v>
      </c>
      <c r="F26" s="4">
        <v>26</v>
      </c>
      <c r="G26" s="4">
        <v>510</v>
      </c>
      <c r="H26" s="4">
        <v>412.9</v>
      </c>
      <c r="I26" s="34">
        <v>59226.658463407526</v>
      </c>
      <c r="J26" s="35">
        <v>16.230345911949684</v>
      </c>
      <c r="K26" s="35">
        <v>14.604555744199207</v>
      </c>
      <c r="L26" s="35">
        <v>11.01931139687423</v>
      </c>
      <c r="M26" s="35">
        <v>10.036793897771506</v>
      </c>
      <c r="N26" s="4">
        <v>22.437000000000001</v>
      </c>
      <c r="O26" s="4" t="s">
        <v>140</v>
      </c>
      <c r="P26" s="35">
        <v>2.1484620973601358</v>
      </c>
      <c r="Q26" s="36">
        <f t="shared" si="7"/>
        <v>80.769230769520775</v>
      </c>
      <c r="R26" s="36" t="str">
        <f t="shared" si="8"/>
        <v xml:space="preserve"> </v>
      </c>
      <c r="S26" s="37">
        <f t="shared" si="9"/>
        <v>0.2351659000235917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>
        <f t="shared" si="13"/>
        <v>0.38187061034642156</v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>
        <f t="shared" si="1"/>
        <v>12</v>
      </c>
      <c r="AB26" s="1" t="str">
        <f t="shared" si="16"/>
        <v xml:space="preserve"> </v>
      </c>
      <c r="AC26" s="1">
        <f t="shared" si="2"/>
        <v>20</v>
      </c>
      <c r="AD26" s="1" t="str">
        <f t="shared" si="17"/>
        <v xml:space="preserve"> </v>
      </c>
      <c r="AE26" s="1">
        <f t="shared" si="3"/>
        <v>4</v>
      </c>
      <c r="AF26" s="1" t="str">
        <f t="shared" si="4"/>
        <v xml:space="preserve"> </v>
      </c>
      <c r="AG26" s="38">
        <f t="shared" si="18"/>
        <v>2.1484620976501358</v>
      </c>
      <c r="AH26" s="38" t="str">
        <f t="shared" si="19"/>
        <v xml:space="preserve"> </v>
      </c>
      <c r="AI26" s="1">
        <f t="shared" si="20"/>
        <v>32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743</v>
      </c>
      <c r="AP26" t="s">
        <v>1028</v>
      </c>
      <c r="AQ26" s="22">
        <v>-32.831518520407755</v>
      </c>
      <c r="AR26" s="21">
        <v>-38.187061034642156</v>
      </c>
      <c r="AS26">
        <v>23.516589973359171</v>
      </c>
      <c r="AT26">
        <v>32.831518520407755</v>
      </c>
      <c r="AU26">
        <v>38.187061034642156</v>
      </c>
      <c r="AV26" t="s">
        <v>1678</v>
      </c>
    </row>
    <row r="27" spans="1:48" x14ac:dyDescent="0.25">
      <c r="A27" s="14">
        <v>3E-10</v>
      </c>
      <c r="B27" t="s">
        <v>760</v>
      </c>
      <c r="C27" s="4">
        <v>2</v>
      </c>
      <c r="D27" s="4">
        <v>4</v>
      </c>
      <c r="E27" s="4">
        <v>14</v>
      </c>
      <c r="F27" s="4">
        <v>20</v>
      </c>
      <c r="G27" s="4">
        <v>55</v>
      </c>
      <c r="H27" s="4">
        <v>51.12</v>
      </c>
      <c r="I27" s="34">
        <v>15532.696698168733</v>
      </c>
      <c r="J27" s="35">
        <v>16.485004837149305</v>
      </c>
      <c r="K27" s="35">
        <v>15.599633811412875</v>
      </c>
      <c r="L27" s="35">
        <v>11.206125720714386</v>
      </c>
      <c r="M27" s="35">
        <v>10.83743794127907</v>
      </c>
      <c r="N27" s="4">
        <v>2.9809999999999999</v>
      </c>
      <c r="O27" s="4" t="s">
        <v>140</v>
      </c>
      <c r="P27" s="35">
        <v>2.7992957746478875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>
        <f t="shared" si="13"/>
        <v>0.4052979566123307</v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>
        <f t="shared" si="1"/>
        <v>11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2.7992957749478875</v>
      </c>
      <c r="AH27" s="38" t="str">
        <f t="shared" si="19"/>
        <v xml:space="preserve"> </v>
      </c>
      <c r="AI27" s="1">
        <f t="shared" si="20"/>
        <v>23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760</v>
      </c>
      <c r="AP27" t="s">
        <v>1024</v>
      </c>
      <c r="AQ27" s="22">
        <v>-34.915684312224627</v>
      </c>
      <c r="AR27" s="21">
        <v>-40.529795661233067</v>
      </c>
      <c r="AS27">
        <v>7.5899843505477405</v>
      </c>
      <c r="AT27">
        <v>34.915684312224627</v>
      </c>
      <c r="AU27">
        <v>40.529795661233067</v>
      </c>
      <c r="AV27" t="s">
        <v>1679</v>
      </c>
    </row>
    <row r="28" spans="1:48" x14ac:dyDescent="0.25">
      <c r="A28" s="14">
        <v>3.1000000000000002E-10</v>
      </c>
      <c r="B28" t="s">
        <v>741</v>
      </c>
      <c r="C28" s="4">
        <v>22</v>
      </c>
      <c r="D28" s="4">
        <v>0</v>
      </c>
      <c r="E28" s="4">
        <v>9</v>
      </c>
      <c r="F28" s="4">
        <v>31</v>
      </c>
      <c r="G28" s="4">
        <v>324</v>
      </c>
      <c r="H28" s="4">
        <v>257.25</v>
      </c>
      <c r="I28" s="34">
        <v>147593.04442399731</v>
      </c>
      <c r="J28" s="35">
        <v>18.536532641591005</v>
      </c>
      <c r="K28" s="35">
        <v>17.190110257266955</v>
      </c>
      <c r="L28" s="35">
        <v>10.646855249421117</v>
      </c>
      <c r="M28" s="35">
        <v>9.9535325790817062</v>
      </c>
      <c r="N28" s="4">
        <v>12.749000000000001</v>
      </c>
      <c r="O28" s="4" t="s">
        <v>140</v>
      </c>
      <c r="P28" s="35">
        <v>2.5002915451895045</v>
      </c>
      <c r="Q28" s="36">
        <f t="shared" si="7"/>
        <v>70.967741935793867</v>
      </c>
      <c r="R28" s="36" t="str">
        <f t="shared" si="8"/>
        <v xml:space="preserve"> </v>
      </c>
      <c r="S28" s="37">
        <f t="shared" si="9"/>
        <v>0.25947521896889225</v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>
        <f t="shared" si="13"/>
        <v>0.33516295455276568</v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>
        <f t="shared" si="1"/>
        <v>14</v>
      </c>
      <c r="AB28" s="1" t="str">
        <f t="shared" si="16"/>
        <v xml:space="preserve"> </v>
      </c>
      <c r="AC28" s="1">
        <f t="shared" si="2"/>
        <v>15</v>
      </c>
      <c r="AD28" s="1" t="str">
        <f t="shared" si="17"/>
        <v xml:space="preserve"> </v>
      </c>
      <c r="AE28" s="1">
        <f t="shared" si="3"/>
        <v>11</v>
      </c>
      <c r="AF28" s="1" t="str">
        <f t="shared" si="4"/>
        <v xml:space="preserve"> </v>
      </c>
      <c r="AG28" s="38">
        <f t="shared" si="18"/>
        <v>2.5002915454995045</v>
      </c>
      <c r="AH28" s="38" t="str">
        <f t="shared" si="19"/>
        <v xml:space="preserve"> </v>
      </c>
      <c r="AI28" s="1">
        <f t="shared" si="20"/>
        <v>27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741</v>
      </c>
      <c r="AP28" t="s">
        <v>1028</v>
      </c>
      <c r="AQ28" s="22">
        <v>-51.705687127272085</v>
      </c>
      <c r="AR28" s="21">
        <v>-33.51629545527657</v>
      </c>
      <c r="AS28">
        <v>25.947521865889222</v>
      </c>
      <c r="AT28">
        <v>51.705687127272085</v>
      </c>
      <c r="AU28">
        <v>33.51629545527657</v>
      </c>
      <c r="AV28" t="s">
        <v>1680</v>
      </c>
    </row>
    <row r="29" spans="1:48" x14ac:dyDescent="0.25">
      <c r="A29" s="14">
        <v>3.2000000000000003E-10</v>
      </c>
      <c r="B29" t="s">
        <v>742</v>
      </c>
      <c r="C29" s="4">
        <v>11</v>
      </c>
      <c r="D29" s="4">
        <v>1</v>
      </c>
      <c r="E29" s="4">
        <v>8</v>
      </c>
      <c r="F29" s="4">
        <v>20</v>
      </c>
      <c r="G29" s="4">
        <v>111</v>
      </c>
      <c r="H29" s="4">
        <v>93.2</v>
      </c>
      <c r="I29" s="34">
        <v>19039.728124474554</v>
      </c>
      <c r="J29" s="35">
        <v>8.589070131785089</v>
      </c>
      <c r="K29" s="35">
        <v>8.0137575236457437</v>
      </c>
      <c r="L29" s="35">
        <v>4.5927570757108391</v>
      </c>
      <c r="M29" s="35">
        <v>4.3143800690887906</v>
      </c>
      <c r="N29" s="4">
        <v>9.6579999999999995</v>
      </c>
      <c r="O29" s="4" t="s">
        <v>140</v>
      </c>
      <c r="P29" s="35">
        <v>4.3766094420600856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0.19098712478351929</v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-0.42404785609510254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6</v>
      </c>
      <c r="AC29" s="1">
        <f t="shared" si="2"/>
        <v>24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4.3766094423800856</v>
      </c>
      <c r="AH29" s="38" t="str">
        <f t="shared" si="19"/>
        <v xml:space="preserve"> </v>
      </c>
      <c r="AI29" s="1">
        <f t="shared" si="20"/>
        <v>15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742</v>
      </c>
      <c r="AP29" t="s">
        <v>1028</v>
      </c>
      <c r="AQ29" s="22">
        <v>29.705797123935696</v>
      </c>
      <c r="AR29" s="21">
        <v>42.404785609510256</v>
      </c>
      <c r="AS29">
        <v>19.098712446351929</v>
      </c>
      <c r="AT29">
        <v>-29.705797123935696</v>
      </c>
      <c r="AU29">
        <v>-42.404785609510256</v>
      </c>
      <c r="AV29" t="s">
        <v>1681</v>
      </c>
    </row>
    <row r="30" spans="1:48" x14ac:dyDescent="0.25">
      <c r="A30" s="14">
        <v>3.3000000000000005E-10</v>
      </c>
      <c r="B30" t="s">
        <v>753</v>
      </c>
      <c r="C30" s="4">
        <v>21</v>
      </c>
      <c r="D30" s="4">
        <v>1</v>
      </c>
      <c r="E30" s="4">
        <v>5</v>
      </c>
      <c r="F30" s="4">
        <v>27</v>
      </c>
      <c r="G30" s="4">
        <v>32</v>
      </c>
      <c r="H30" s="4">
        <v>19.847999999999999</v>
      </c>
      <c r="I30" s="34">
        <v>23039.164649843402</v>
      </c>
      <c r="J30" s="35">
        <v>5.0640933404177808</v>
      </c>
      <c r="K30" s="35">
        <v>5.2019712855422151</v>
      </c>
      <c r="L30" s="35">
        <v>3.8430184188843666</v>
      </c>
      <c r="M30" s="35">
        <v>3.95842595896521</v>
      </c>
      <c r="N30" s="4">
        <v>5.3639999999999999</v>
      </c>
      <c r="O30" s="4">
        <v>-12.45535883184654</v>
      </c>
      <c r="P30" s="35">
        <v>2.2354948765709728</v>
      </c>
      <c r="Q30" s="36">
        <f t="shared" si="7"/>
        <v>77.777777778107776</v>
      </c>
      <c r="R30" s="36" t="str">
        <f t="shared" si="8"/>
        <v xml:space="preserve"> </v>
      </c>
      <c r="S30" s="37">
        <f t="shared" si="9"/>
        <v>0.61225312407042742</v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>
        <f t="shared" si="14"/>
        <v>-0.51806841491178046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3</v>
      </c>
      <c r="AC30" s="1">
        <f t="shared" si="2"/>
        <v>1</v>
      </c>
      <c r="AD30" s="1" t="str">
        <f t="shared" si="17"/>
        <v xml:space="preserve"> </v>
      </c>
      <c r="AE30" s="1">
        <f t="shared" si="3"/>
        <v>8</v>
      </c>
      <c r="AF30" s="1" t="str">
        <f t="shared" si="4"/>
        <v xml:space="preserve"> </v>
      </c>
      <c r="AG30" s="38">
        <f t="shared" si="18"/>
        <v>2.2354948769009728</v>
      </c>
      <c r="AH30" s="38" t="str">
        <f t="shared" si="19"/>
        <v xml:space="preserve"> </v>
      </c>
      <c r="AI30" s="1">
        <f t="shared" si="20"/>
        <v>31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753</v>
      </c>
      <c r="AP30" t="s">
        <v>1022</v>
      </c>
      <c r="AQ30" s="22">
        <v>58.554721385111087</v>
      </c>
      <c r="AR30" s="21">
        <v>51.806841491178048</v>
      </c>
      <c r="AS30">
        <v>61.225312374042737</v>
      </c>
      <c r="AT30">
        <v>-58.554721385111087</v>
      </c>
      <c r="AU30">
        <v>-51.806841491178048</v>
      </c>
      <c r="AV30" t="s">
        <v>1682</v>
      </c>
    </row>
    <row r="31" spans="1:48" x14ac:dyDescent="0.25">
      <c r="A31" s="14">
        <v>3.4000000000000007E-10</v>
      </c>
      <c r="B31" t="s">
        <v>729</v>
      </c>
      <c r="C31" s="4">
        <v>9</v>
      </c>
      <c r="D31" s="4">
        <v>7</v>
      </c>
      <c r="E31" s="4">
        <v>14</v>
      </c>
      <c r="F31" s="4">
        <v>30</v>
      </c>
      <c r="G31" s="4">
        <v>207.5</v>
      </c>
      <c r="H31" s="4">
        <v>198.85</v>
      </c>
      <c r="I31" s="34">
        <v>126578.8756344928</v>
      </c>
      <c r="J31" s="35">
        <v>26.030894096085873</v>
      </c>
      <c r="K31" s="35">
        <v>24.383813611281422</v>
      </c>
      <c r="L31" s="35">
        <v>16.942156013665404</v>
      </c>
      <c r="M31" s="35">
        <v>15.958856454194219</v>
      </c>
      <c r="N31" s="4">
        <v>7.1040000000000001</v>
      </c>
      <c r="O31" s="4" t="s">
        <v>140</v>
      </c>
      <c r="P31" s="35">
        <v>2.0759366356550166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>
        <f t="shared" si="11"/>
        <v>1.130406344994308</v>
      </c>
      <c r="V31" s="37" t="str">
        <f t="shared" si="12"/>
        <v/>
      </c>
      <c r="W31" s="37">
        <f t="shared" si="13"/>
        <v>1.1246216417687576</v>
      </c>
      <c r="X31" s="37" t="str">
        <f t="shared" si="14"/>
        <v/>
      </c>
      <c r="Y31" s="1">
        <f t="shared" si="0"/>
        <v>3</v>
      </c>
      <c r="Z31" s="1" t="str">
        <f t="shared" si="15"/>
        <v xml:space="preserve"> </v>
      </c>
      <c r="AA31" s="1">
        <f t="shared" si="1"/>
        <v>5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>
        <f t="shared" si="18"/>
        <v>2.0759366359950167</v>
      </c>
      <c r="AH31" s="38" t="str">
        <f t="shared" si="19"/>
        <v xml:space="preserve"> </v>
      </c>
      <c r="AI31" s="1">
        <f t="shared" si="20"/>
        <v>33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729</v>
      </c>
      <c r="AP31" t="s">
        <v>1020</v>
      </c>
      <c r="AQ31" s="22">
        <v>-113.04063449943081</v>
      </c>
      <c r="AR31" s="21">
        <v>-112.46216417687576</v>
      </c>
      <c r="AS31">
        <v>4.3500125722906846</v>
      </c>
      <c r="AT31">
        <v>113.04063449943081</v>
      </c>
      <c r="AU31">
        <v>112.46216417687576</v>
      </c>
      <c r="AV31" t="s">
        <v>1683</v>
      </c>
    </row>
    <row r="32" spans="1:48" x14ac:dyDescent="0.25">
      <c r="A32" s="14">
        <v>3.5000000000000008E-10</v>
      </c>
      <c r="B32" t="s">
        <v>752</v>
      </c>
      <c r="C32" s="4">
        <v>21</v>
      </c>
      <c r="D32" s="4">
        <v>0</v>
      </c>
      <c r="E32" s="4">
        <v>8</v>
      </c>
      <c r="F32" s="4">
        <v>29</v>
      </c>
      <c r="G32" s="4">
        <v>17.5</v>
      </c>
      <c r="H32" s="4">
        <v>13.45</v>
      </c>
      <c r="I32" s="34">
        <v>40639.959644996765</v>
      </c>
      <c r="J32" s="35">
        <v>11.564918314703352</v>
      </c>
      <c r="K32" s="35">
        <v>10.582218725413059</v>
      </c>
      <c r="L32" s="35">
        <v>5.2866181549209008</v>
      </c>
      <c r="M32" s="35">
        <v>5.173556224004753</v>
      </c>
      <c r="N32" s="4">
        <v>1.0820000000000001</v>
      </c>
      <c r="O32" s="4" t="s">
        <v>140</v>
      </c>
      <c r="P32" s="35">
        <v>5.5241635687732344</v>
      </c>
      <c r="Q32" s="36">
        <f t="shared" si="7"/>
        <v>72.41379310379827</v>
      </c>
      <c r="R32" s="36" t="str">
        <f t="shared" si="8"/>
        <v xml:space="preserve"> </v>
      </c>
      <c r="S32" s="37">
        <f t="shared" si="9"/>
        <v>0.30111524198568768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-0.33703459378765754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9</v>
      </c>
      <c r="AC32" s="1">
        <f t="shared" si="2"/>
        <v>10</v>
      </c>
      <c r="AD32" s="1" t="str">
        <f t="shared" si="17"/>
        <v xml:space="preserve"> </v>
      </c>
      <c r="AE32" s="1">
        <f t="shared" si="3"/>
        <v>10</v>
      </c>
      <c r="AF32" s="1" t="str">
        <f t="shared" si="4"/>
        <v xml:space="preserve"> </v>
      </c>
      <c r="AG32" s="38">
        <f t="shared" si="18"/>
        <v>5.5241635691232345</v>
      </c>
      <c r="AH32" s="38" t="str">
        <f t="shared" si="19"/>
        <v xml:space="preserve"> </v>
      </c>
      <c r="AI32" s="1">
        <f t="shared" si="20"/>
        <v>10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752</v>
      </c>
      <c r="AP32" t="s">
        <v>1041</v>
      </c>
      <c r="AQ32" s="22">
        <v>5.3510214976074106</v>
      </c>
      <c r="AR32" s="21">
        <v>33.703459378765757</v>
      </c>
      <c r="AS32">
        <v>30.11152416356877</v>
      </c>
      <c r="AT32">
        <v>-5.3510214976074106</v>
      </c>
      <c r="AU32">
        <v>-33.703459378765757</v>
      </c>
      <c r="AV32" t="s">
        <v>1684</v>
      </c>
    </row>
    <row r="33" spans="1:48" x14ac:dyDescent="0.25">
      <c r="A33" s="14">
        <v>3.600000000000001E-10</v>
      </c>
      <c r="B33" t="s">
        <v>745</v>
      </c>
      <c r="C33" s="4">
        <v>16</v>
      </c>
      <c r="D33" s="4">
        <v>4</v>
      </c>
      <c r="E33" s="4">
        <v>6</v>
      </c>
      <c r="F33" s="4">
        <v>26</v>
      </c>
      <c r="G33" s="4">
        <v>63.5</v>
      </c>
      <c r="H33" s="4">
        <v>52.88</v>
      </c>
      <c r="I33" s="34">
        <v>14130.606985120543</v>
      </c>
      <c r="J33" s="35">
        <v>11.035058430717864</v>
      </c>
      <c r="K33" s="35">
        <v>10.348336594911936</v>
      </c>
      <c r="L33" s="35">
        <v>8.0691695048467373</v>
      </c>
      <c r="M33" s="35">
        <v>7.718671320142545</v>
      </c>
      <c r="N33" s="4">
        <v>4.5840000000000005</v>
      </c>
      <c r="O33" s="4" t="s">
        <v>140</v>
      </c>
      <c r="P33" s="35">
        <v>4.2095310136157336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0.20083207297724656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22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4.2095310139757336</v>
      </c>
      <c r="AH33" s="38" t="str">
        <f t="shared" si="19"/>
        <v xml:space="preserve"> </v>
      </c>
      <c r="AI33" s="1">
        <f t="shared" si="20"/>
        <v>17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745</v>
      </c>
      <c r="AP33" t="s">
        <v>1041</v>
      </c>
      <c r="AQ33" s="22">
        <v>9.6874720806489059</v>
      </c>
      <c r="AR33" s="21">
        <v>-1.1909708969136679</v>
      </c>
      <c r="AS33">
        <v>20.083207261724656</v>
      </c>
      <c r="AT33">
        <v>-9.6874720806489059</v>
      </c>
      <c r="AU33">
        <v>1.1909708969136679</v>
      </c>
      <c r="AV33" t="s">
        <v>1685</v>
      </c>
    </row>
    <row r="34" spans="1:48" x14ac:dyDescent="0.25">
      <c r="A34" s="14">
        <v>3.7000000000000012E-10</v>
      </c>
      <c r="B34" t="s">
        <v>763</v>
      </c>
      <c r="C34" s="4">
        <v>5</v>
      </c>
      <c r="D34" s="4">
        <v>4</v>
      </c>
      <c r="E34" s="4">
        <v>15</v>
      </c>
      <c r="F34" s="4">
        <v>24</v>
      </c>
      <c r="G34" s="4">
        <v>148</v>
      </c>
      <c r="H34" s="4">
        <v>138.69999999999999</v>
      </c>
      <c r="I34" s="34">
        <v>41816.994639167984</v>
      </c>
      <c r="J34" s="35">
        <v>22.342139175257728</v>
      </c>
      <c r="K34" s="35">
        <v>20.487444608567206</v>
      </c>
      <c r="L34" s="35">
        <v>15.914503056373103</v>
      </c>
      <c r="M34" s="35">
        <v>14.903290028487708</v>
      </c>
      <c r="N34" s="4">
        <v>6.2080000000000002</v>
      </c>
      <c r="O34" s="4">
        <v>7.8976830842071966</v>
      </c>
      <c r="P34" s="35">
        <v>1.950252343186734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>
        <f t="shared" si="11"/>
        <v>0.82851326135862502</v>
      </c>
      <c r="V34" s="37" t="str">
        <f t="shared" si="12"/>
        <v/>
      </c>
      <c r="W34" s="37">
        <f t="shared" si="13"/>
        <v>0.99574939484045677</v>
      </c>
      <c r="X34" s="37" t="str">
        <f t="shared" si="14"/>
        <v/>
      </c>
      <c r="Y34" s="1">
        <f t="shared" si="0"/>
        <v>5</v>
      </c>
      <c r="Z34" s="1" t="str">
        <f t="shared" si="15"/>
        <v xml:space="preserve"> </v>
      </c>
      <c r="AA34" s="1">
        <f t="shared" si="1"/>
        <v>6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763</v>
      </c>
      <c r="AP34" t="s">
        <v>1020</v>
      </c>
      <c r="AQ34" s="22">
        <v>-82.851326135862507</v>
      </c>
      <c r="AR34" s="21">
        <v>-99.574939484045672</v>
      </c>
      <c r="AS34">
        <v>6.705118961788048</v>
      </c>
      <c r="AT34">
        <v>82.851326135862507</v>
      </c>
      <c r="AU34">
        <v>99.574939484045672</v>
      </c>
      <c r="AV34" t="s">
        <v>1686</v>
      </c>
    </row>
    <row r="35" spans="1:48" x14ac:dyDescent="0.25">
      <c r="A35" s="14">
        <v>3.8000000000000014E-10</v>
      </c>
      <c r="B35" t="s">
        <v>1006</v>
      </c>
      <c r="C35" s="4">
        <v>3</v>
      </c>
      <c r="D35" s="4">
        <v>3</v>
      </c>
      <c r="E35" s="4">
        <v>13</v>
      </c>
      <c r="F35" s="4">
        <v>19</v>
      </c>
      <c r="G35" s="4">
        <v>500</v>
      </c>
      <c r="H35" s="4">
        <v>501.4</v>
      </c>
      <c r="I35" s="34">
        <v>60126.031296046771</v>
      </c>
      <c r="J35" s="35">
        <v>35.798943310009996</v>
      </c>
      <c r="K35" s="35">
        <v>32.628359471594976</v>
      </c>
      <c r="L35" s="35">
        <v>20.465092499876818</v>
      </c>
      <c r="M35" s="35">
        <v>18.824401287152558</v>
      </c>
      <c r="N35" s="4">
        <v>12.848000000000001</v>
      </c>
      <c r="O35" s="4" t="s">
        <v>140</v>
      </c>
      <c r="P35" s="35">
        <v>1.148384523334663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>
        <f t="shared" si="11"/>
        <v>1.9298377416550045</v>
      </c>
      <c r="V35" s="37" t="str">
        <f t="shared" si="12"/>
        <v/>
      </c>
      <c r="W35" s="37">
        <f t="shared" si="13"/>
        <v>1.5664135303066913</v>
      </c>
      <c r="X35" s="37" t="str">
        <f t="shared" si="14"/>
        <v/>
      </c>
      <c r="Y35" s="1">
        <f t="shared" ref="Y35:Y46" si="24">IF(ISERROR((RANK(U35,U$7:U$184,0)))=TRUE," ",((RANK(U35,U$7:U$184,0))))</f>
        <v>1</v>
      </c>
      <c r="Z35" s="1" t="str">
        <f t="shared" si="15"/>
        <v xml:space="preserve"> </v>
      </c>
      <c r="AA35" s="1">
        <f t="shared" ref="AA35:AA46" si="25">IF(ISERROR((RANK(W35,W$7:W$184,0)))=TRUE," ",((RANK(W35,W$7:W$184,0))))</f>
        <v>4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1006</v>
      </c>
      <c r="AP35" t="s">
        <v>1028</v>
      </c>
      <c r="AQ35" s="22">
        <v>-192.98377416550045</v>
      </c>
      <c r="AR35" s="21">
        <v>-156.64135303066914</v>
      </c>
      <c r="AS35">
        <v>-0.27921818907059581</v>
      </c>
      <c r="AT35">
        <v>192.98377416550045</v>
      </c>
      <c r="AU35">
        <v>156.64135303066914</v>
      </c>
      <c r="AV35" t="s">
        <v>1687</v>
      </c>
    </row>
    <row r="36" spans="1:48" x14ac:dyDescent="0.25">
      <c r="A36" s="14">
        <v>3.9000000000000015E-10</v>
      </c>
      <c r="B36" t="s">
        <v>746</v>
      </c>
      <c r="C36" s="4">
        <v>14</v>
      </c>
      <c r="D36" s="4">
        <v>1</v>
      </c>
      <c r="E36" s="4">
        <v>9</v>
      </c>
      <c r="F36" s="4">
        <v>24</v>
      </c>
      <c r="G36" s="4">
        <v>75</v>
      </c>
      <c r="H36" s="4">
        <v>56.91</v>
      </c>
      <c r="I36" s="34">
        <v>19116.692029812049</v>
      </c>
      <c r="J36" s="35">
        <v>3.8320651807959054</v>
      </c>
      <c r="K36" s="35">
        <v>3.699538451537411</v>
      </c>
      <c r="L36" s="35">
        <v>2.1372789062218298</v>
      </c>
      <c r="M36" s="35">
        <v>1.9643841406145177</v>
      </c>
      <c r="N36" s="4">
        <v>14.198</v>
      </c>
      <c r="O36" s="4" t="s">
        <v>140</v>
      </c>
      <c r="P36" s="35">
        <v>6.8388683886838875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0.31787032195035841</v>
      </c>
      <c r="T36" s="37" t="str">
        <f t="shared" si="10"/>
        <v/>
      </c>
      <c r="U36" s="37" t="str">
        <f t="shared" si="11"/>
        <v/>
      </c>
      <c r="V36" s="37">
        <f t="shared" si="12"/>
        <v>-0.68637819563689462</v>
      </c>
      <c r="W36" s="37" t="str">
        <f t="shared" si="13"/>
        <v/>
      </c>
      <c r="X36" s="37">
        <f t="shared" si="14"/>
        <v>-0.73197572876839878</v>
      </c>
      <c r="Y36" s="1" t="str">
        <f t="shared" si="24"/>
        <v xml:space="preserve"> </v>
      </c>
      <c r="Z36" s="1">
        <f t="shared" si="15"/>
        <v>1</v>
      </c>
      <c r="AA36" s="1" t="str">
        <f t="shared" si="25"/>
        <v xml:space="preserve"> </v>
      </c>
      <c r="AB36" s="1">
        <f t="shared" si="16"/>
        <v>2</v>
      </c>
      <c r="AC36" s="1">
        <f t="shared" si="26"/>
        <v>8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6.8388683890738875</v>
      </c>
      <c r="AH36" s="38" t="str">
        <f t="shared" si="19"/>
        <v xml:space="preserve"> </v>
      </c>
      <c r="AI36" s="1">
        <f t="shared" si="29"/>
        <v>6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746</v>
      </c>
      <c r="AP36" t="s">
        <v>1028</v>
      </c>
      <c r="AQ36" s="22">
        <v>68.637819563689462</v>
      </c>
      <c r="AR36" s="21">
        <v>73.197572876839871</v>
      </c>
      <c r="AS36">
        <v>31.787032156035842</v>
      </c>
      <c r="AT36">
        <v>-68.637819563689462</v>
      </c>
      <c r="AU36">
        <v>-73.197572876839871</v>
      </c>
      <c r="AV36" t="s">
        <v>1688</v>
      </c>
    </row>
    <row r="37" spans="1:48" x14ac:dyDescent="0.25">
      <c r="A37" s="14">
        <v>4.0000000000000017E-10</v>
      </c>
      <c r="B37" t="s">
        <v>748</v>
      </c>
      <c r="C37" s="4">
        <v>12</v>
      </c>
      <c r="D37" s="4">
        <v>4</v>
      </c>
      <c r="E37" s="4">
        <v>8</v>
      </c>
      <c r="F37" s="4">
        <v>24</v>
      </c>
      <c r="G37" s="4">
        <v>117</v>
      </c>
      <c r="H37" s="4">
        <v>110.1</v>
      </c>
      <c r="I37" s="34">
        <v>54498.269440821445</v>
      </c>
      <c r="J37" s="35">
        <v>19.329353932584269</v>
      </c>
      <c r="K37" s="35">
        <v>16.568848758465009</v>
      </c>
      <c r="L37" s="35">
        <v>11.956520964663698</v>
      </c>
      <c r="M37" s="35">
        <v>10.653260768522196</v>
      </c>
      <c r="N37" s="4">
        <v>4.7620000000000005</v>
      </c>
      <c r="O37" s="4">
        <v>13.47826086956522</v>
      </c>
      <c r="P37" s="35">
        <v>2.0054495912806543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>
        <f t="shared" si="13"/>
        <v>0.49940085437157089</v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>
        <f t="shared" si="25"/>
        <v>9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2.0054495916806543</v>
      </c>
      <c r="AH37" s="38" t="str">
        <f t="shared" si="19"/>
        <v xml:space="preserve"> </v>
      </c>
      <c r="AI37" s="1">
        <f t="shared" si="29"/>
        <v>35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748</v>
      </c>
      <c r="AP37" t="s">
        <v>1024</v>
      </c>
      <c r="AQ37" s="22">
        <v>-58.194252224360319</v>
      </c>
      <c r="AR37" s="21">
        <v>-49.940085437157087</v>
      </c>
      <c r="AS37">
        <v>6.2670299727520584</v>
      </c>
      <c r="AT37">
        <v>58.194252224360319</v>
      </c>
      <c r="AU37">
        <v>49.940085437157087</v>
      </c>
      <c r="AV37" t="s">
        <v>1689</v>
      </c>
    </row>
    <row r="38" spans="1:48" x14ac:dyDescent="0.25">
      <c r="A38" s="14">
        <v>4.1000000000000019E-10</v>
      </c>
      <c r="B38" t="s">
        <v>756</v>
      </c>
      <c r="C38" s="4">
        <v>16</v>
      </c>
      <c r="D38" s="4">
        <v>0</v>
      </c>
      <c r="E38" s="4">
        <v>11</v>
      </c>
      <c r="F38" s="4">
        <v>27</v>
      </c>
      <c r="G38" s="4">
        <v>83.5</v>
      </c>
      <c r="H38" s="4">
        <v>73.09</v>
      </c>
      <c r="I38" s="34">
        <v>104053.32067047237</v>
      </c>
      <c r="J38" s="35">
        <v>12.748997034711319</v>
      </c>
      <c r="K38" s="35">
        <v>11.846029173419774</v>
      </c>
      <c r="L38" s="35">
        <v>10.633883109869208</v>
      </c>
      <c r="M38" s="35">
        <v>10.182695057786571</v>
      </c>
      <c r="N38" s="4">
        <v>5.46</v>
      </c>
      <c r="O38" s="4">
        <v>8.4905660377358547</v>
      </c>
      <c r="P38" s="35">
        <v>4.3412231495416611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>
        <f t="shared" si="13"/>
        <v>0.333536190614941</v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>
        <f t="shared" si="25"/>
        <v>15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4.3412231499516611</v>
      </c>
      <c r="AH38" s="38" t="str">
        <f t="shared" si="19"/>
        <v xml:space="preserve"> </v>
      </c>
      <c r="AI38" s="1">
        <f t="shared" si="29"/>
        <v>16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756</v>
      </c>
      <c r="AP38" t="s">
        <v>1047</v>
      </c>
      <c r="AQ38" s="22">
        <v>-4.3396514726192104</v>
      </c>
      <c r="AR38" s="21">
        <v>-33.353619061494101</v>
      </c>
      <c r="AS38">
        <v>14.24271446162264</v>
      </c>
      <c r="AT38">
        <v>4.3396514726192104</v>
      </c>
      <c r="AU38">
        <v>33.353619061494101</v>
      </c>
      <c r="AV38" t="s">
        <v>1690</v>
      </c>
    </row>
    <row r="39" spans="1:48" x14ac:dyDescent="0.25">
      <c r="A39" s="14">
        <v>4.200000000000002E-10</v>
      </c>
      <c r="B39" t="s">
        <v>738</v>
      </c>
      <c r="C39" s="4">
        <v>14</v>
      </c>
      <c r="D39" s="4">
        <v>1</v>
      </c>
      <c r="E39" s="4">
        <v>9</v>
      </c>
      <c r="F39" s="4">
        <v>24</v>
      </c>
      <c r="G39" s="4">
        <v>41.75</v>
      </c>
      <c r="H39" s="4">
        <v>29.73</v>
      </c>
      <c r="I39" s="34">
        <v>18627.963689240245</v>
      </c>
      <c r="J39" s="35">
        <v>8.6980690462258625</v>
      </c>
      <c r="K39" s="35">
        <v>7.9027113237639552</v>
      </c>
      <c r="L39" s="35">
        <v>5.7256021902658407</v>
      </c>
      <c r="M39" s="35">
        <v>5.4042742934120875</v>
      </c>
      <c r="N39" s="4">
        <v>3.17</v>
      </c>
      <c r="O39" s="4" t="s">
        <v>140</v>
      </c>
      <c r="P39" s="35">
        <v>4.8335015136226041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0.40430541582531448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-0.28198404525460474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10</v>
      </c>
      <c r="AC39" s="1">
        <f t="shared" si="26"/>
        <v>3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4.8335015140426041</v>
      </c>
      <c r="AH39" s="38" t="str">
        <f t="shared" si="19"/>
        <v xml:space="preserve"> </v>
      </c>
      <c r="AI39" s="1">
        <f t="shared" si="29"/>
        <v>12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738</v>
      </c>
      <c r="AP39" t="s">
        <v>1024</v>
      </c>
      <c r="AQ39" s="22">
        <v>28.813734108101631</v>
      </c>
      <c r="AR39" s="21">
        <v>28.198404525460475</v>
      </c>
      <c r="AS39">
        <v>40.430541540531451</v>
      </c>
      <c r="AT39">
        <v>-28.813734108101631</v>
      </c>
      <c r="AU39">
        <v>-28.198404525460475</v>
      </c>
      <c r="AV39" t="s">
        <v>1691</v>
      </c>
    </row>
    <row r="40" spans="1:48" x14ac:dyDescent="0.25">
      <c r="A40" s="14">
        <v>4.3000000000000022E-10</v>
      </c>
      <c r="B40" t="s">
        <v>764</v>
      </c>
      <c r="C40" s="4">
        <v>13</v>
      </c>
      <c r="D40" s="4">
        <v>1</v>
      </c>
      <c r="E40" s="4">
        <v>5</v>
      </c>
      <c r="F40" s="4">
        <v>19</v>
      </c>
      <c r="G40" s="4">
        <v>17</v>
      </c>
      <c r="H40" s="4">
        <v>12.92</v>
      </c>
      <c r="I40" s="34">
        <v>13371.9824474334</v>
      </c>
      <c r="J40" s="35">
        <v>11.254469500639535</v>
      </c>
      <c r="K40" s="35">
        <v>10.298826827251897</v>
      </c>
      <c r="L40" s="35">
        <v>5.7978500669344042</v>
      </c>
      <c r="M40" s="35">
        <v>5.3693425118788554</v>
      </c>
      <c r="N40" s="4">
        <v>1.3720000000000001</v>
      </c>
      <c r="O40" s="4">
        <v>12.777777777777791</v>
      </c>
      <c r="P40" s="35">
        <v>1.8942712851722177</v>
      </c>
      <c r="Q40" s="36" t="str">
        <f t="shared" si="7"/>
        <v xml:space="preserve"> </v>
      </c>
      <c r="R40" s="36" t="str">
        <f t="shared" si="8"/>
        <v xml:space="preserve"> </v>
      </c>
      <c r="S40" s="37">
        <f t="shared" si="9"/>
        <v>0.3157894741142106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>
        <f t="shared" si="14"/>
        <v>-0.27292384050746044</v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>
        <f t="shared" si="16"/>
        <v>11</v>
      </c>
      <c r="AC40" s="1">
        <f t="shared" si="26"/>
        <v>9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764</v>
      </c>
      <c r="AP40" t="s">
        <v>1097</v>
      </c>
      <c r="AQ40" s="22">
        <v>7.8917798781540149</v>
      </c>
      <c r="AR40" s="21">
        <v>27.292384050746044</v>
      </c>
      <c r="AS40">
        <v>31.578947368421062</v>
      </c>
      <c r="AT40">
        <v>-7.8917798781540149</v>
      </c>
      <c r="AU40">
        <v>-27.292384050746044</v>
      </c>
      <c r="AV40" t="s">
        <v>1692</v>
      </c>
    </row>
    <row r="41" spans="1:48" x14ac:dyDescent="0.25">
      <c r="A41" s="14">
        <v>4.4000000000000024E-10</v>
      </c>
      <c r="B41" t="s">
        <v>758</v>
      </c>
      <c r="C41" s="4">
        <v>11</v>
      </c>
      <c r="D41" s="4">
        <v>2</v>
      </c>
      <c r="E41" s="4">
        <v>10</v>
      </c>
      <c r="F41" s="4">
        <v>23</v>
      </c>
      <c r="G41" s="4">
        <v>73.5</v>
      </c>
      <c r="H41" s="4">
        <v>60.38</v>
      </c>
      <c r="I41" s="34">
        <v>39722.662467593298</v>
      </c>
      <c r="J41" s="35">
        <v>12.542584129621936</v>
      </c>
      <c r="K41" s="35">
        <v>11.788363920343617</v>
      </c>
      <c r="L41" s="35">
        <v>9.1942608014796061</v>
      </c>
      <c r="M41" s="35">
        <v>8.7526566453433396</v>
      </c>
      <c r="N41" s="4">
        <v>4.5549999999999997</v>
      </c>
      <c r="O41" s="4">
        <v>-4.4534412955465719</v>
      </c>
      <c r="P41" s="35">
        <v>4.0874461742298775</v>
      </c>
      <c r="Q41" s="36" t="str">
        <f t="shared" si="7"/>
        <v xml:space="preserve"> </v>
      </c>
      <c r="R41" s="36" t="str">
        <f t="shared" si="8"/>
        <v xml:space="preserve"> </v>
      </c>
      <c r="S41" s="37">
        <f t="shared" si="9"/>
        <v>0.21729049398090747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>
        <f t="shared" si="13"/>
        <v>0.15300115659031288</v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>
        <f t="shared" si="25"/>
        <v>17</v>
      </c>
      <c r="AB41" s="1" t="str">
        <f t="shared" si="16"/>
        <v xml:space="preserve"> </v>
      </c>
      <c r="AC41" s="1">
        <f t="shared" si="26"/>
        <v>21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4.0874461746698776</v>
      </c>
      <c r="AH41" s="38" t="str">
        <f t="shared" si="19"/>
        <v xml:space="preserve"> </v>
      </c>
      <c r="AI41" s="1">
        <f t="shared" si="29"/>
        <v>18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758</v>
      </c>
      <c r="AP41" t="s">
        <v>1024</v>
      </c>
      <c r="AQ41" s="22">
        <v>-2.6503381471992826</v>
      </c>
      <c r="AR41" s="21">
        <v>-15.300115659031288</v>
      </c>
      <c r="AS41">
        <v>21.729049354090748</v>
      </c>
      <c r="AT41">
        <v>2.6503381471992826</v>
      </c>
      <c r="AU41">
        <v>15.300115659031288</v>
      </c>
      <c r="AV41" t="s">
        <v>1693</v>
      </c>
    </row>
    <row r="42" spans="1:48" x14ac:dyDescent="0.25">
      <c r="A42" s="14">
        <v>4.5000000000000026E-10</v>
      </c>
      <c r="B42" t="s">
        <v>747</v>
      </c>
      <c r="C42" s="4">
        <v>3</v>
      </c>
      <c r="D42" s="4">
        <v>10</v>
      </c>
      <c r="E42" s="4">
        <v>7</v>
      </c>
      <c r="F42" s="4">
        <v>20</v>
      </c>
      <c r="G42" s="4">
        <v>89</v>
      </c>
      <c r="H42" s="4">
        <v>94</v>
      </c>
      <c r="I42" s="34">
        <v>15744.436822966514</v>
      </c>
      <c r="J42" s="35">
        <v>18.150222050588916</v>
      </c>
      <c r="K42" s="35">
        <v>16.794711452563874</v>
      </c>
      <c r="L42" s="35">
        <v>10.664032841678681</v>
      </c>
      <c r="M42" s="35">
        <v>9.9737108806802599</v>
      </c>
      <c r="N42" s="4">
        <v>5.1790000000000003</v>
      </c>
      <c r="O42" s="4">
        <v>3.3391461603048533</v>
      </c>
      <c r="P42" s="35">
        <v>2.9265957446808506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>
        <f t="shared" si="13"/>
        <v>0.33731710094561351</v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>
        <f t="shared" si="25"/>
        <v>13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2.9265957451308506</v>
      </c>
      <c r="AH42" s="38" t="str">
        <f t="shared" si="19"/>
        <v xml:space="preserve"> </v>
      </c>
      <c r="AI42" s="1">
        <f t="shared" si="29"/>
        <v>22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747</v>
      </c>
      <c r="AP42" t="s">
        <v>1028</v>
      </c>
      <c r="AQ42" s="22">
        <v>-48.544064898041398</v>
      </c>
      <c r="AR42" s="21">
        <v>-33.73171009456135</v>
      </c>
      <c r="AS42">
        <v>-5.3191489361702153</v>
      </c>
      <c r="AT42">
        <v>48.544064898041398</v>
      </c>
      <c r="AU42">
        <v>33.73171009456135</v>
      </c>
      <c r="AV42" t="s">
        <v>1694</v>
      </c>
    </row>
    <row r="43" spans="1:48" x14ac:dyDescent="0.25">
      <c r="A43" s="14">
        <v>4.6000000000000027E-10</v>
      </c>
      <c r="B43" t="s">
        <v>744</v>
      </c>
      <c r="C43" s="4">
        <v>14</v>
      </c>
      <c r="D43" s="4">
        <v>5</v>
      </c>
      <c r="E43" s="4">
        <v>6</v>
      </c>
      <c r="F43" s="4">
        <v>25</v>
      </c>
      <c r="G43" s="4">
        <v>24</v>
      </c>
      <c r="H43" s="4">
        <v>21.25</v>
      </c>
      <c r="I43" s="34">
        <v>21840.630642419048</v>
      </c>
      <c r="J43" s="35">
        <v>5.5180472604518309</v>
      </c>
      <c r="K43" s="35">
        <v>5.4895375871867733</v>
      </c>
      <c r="L43" s="35">
        <v>1.6340975609756099</v>
      </c>
      <c r="M43" s="35">
        <v>1.5372389469507097</v>
      </c>
      <c r="N43" s="4">
        <v>3.3069999999999999</v>
      </c>
      <c r="O43" s="4">
        <v>68.021680216802167</v>
      </c>
      <c r="P43" s="35">
        <v>4.4141176470588244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>
        <f t="shared" si="14"/>
        <v>-0.79507690520557328</v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>
        <f t="shared" si="16"/>
        <v>1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4.4141176475188244</v>
      </c>
      <c r="AH43" s="38" t="str">
        <f t="shared" si="19"/>
        <v xml:space="preserve"> </v>
      </c>
      <c r="AI43" s="1">
        <f t="shared" si="29"/>
        <v>13</v>
      </c>
      <c r="AJ43" s="1" t="str">
        <f t="shared" si="30"/>
        <v xml:space="preserve"> </v>
      </c>
      <c r="AK43" s="25">
        <f t="shared" si="22"/>
        <v>68.021680217262173</v>
      </c>
      <c r="AL43" s="25" t="str">
        <f t="shared" si="23"/>
        <v xml:space="preserve"> </v>
      </c>
      <c r="AM43" s="1">
        <f t="shared" si="31"/>
        <v>2</v>
      </c>
      <c r="AN43" s="1" t="str">
        <f t="shared" si="32"/>
        <v xml:space="preserve"> </v>
      </c>
      <c r="AO43" t="s">
        <v>744</v>
      </c>
      <c r="AP43" t="s">
        <v>1028</v>
      </c>
      <c r="AQ43" s="22">
        <v>54.839496283715135</v>
      </c>
      <c r="AR43" s="21">
        <v>79.507690520557333</v>
      </c>
      <c r="AS43">
        <v>12.941176470588234</v>
      </c>
      <c r="AT43">
        <v>-54.839496283715135</v>
      </c>
      <c r="AU43">
        <v>-79.507690520557333</v>
      </c>
      <c r="AV43" t="s">
        <v>1695</v>
      </c>
    </row>
    <row r="44" spans="1:48" x14ac:dyDescent="0.25">
      <c r="A44" s="14">
        <v>4.7000000000000024E-10</v>
      </c>
      <c r="B44" t="s">
        <v>1007</v>
      </c>
      <c r="C44" s="4">
        <v>13</v>
      </c>
      <c r="D44" s="4">
        <v>0</v>
      </c>
      <c r="E44" s="4">
        <v>9</v>
      </c>
      <c r="F44" s="4">
        <v>22</v>
      </c>
      <c r="G44" s="4">
        <v>187.5</v>
      </c>
      <c r="H44" s="4">
        <v>149.26</v>
      </c>
      <c r="I44" s="34">
        <v>23446.062950781328</v>
      </c>
      <c r="J44" s="35">
        <v>11.246232670283302</v>
      </c>
      <c r="K44" s="35">
        <v>10.715772848014932</v>
      </c>
      <c r="L44" s="35">
        <v>23.539957549884669</v>
      </c>
      <c r="M44" s="35">
        <v>22.649350877223014</v>
      </c>
      <c r="N44" s="4">
        <v>12.92</v>
      </c>
      <c r="O44" s="4" t="s">
        <v>140</v>
      </c>
      <c r="P44" s="35">
        <v>7.905667961945599</v>
      </c>
      <c r="Q44" s="36" t="str">
        <f t="shared" si="7"/>
        <v xml:space="preserve"> </v>
      </c>
      <c r="R44" s="36" t="str">
        <f t="shared" si="8"/>
        <v xml:space="preserve"> </v>
      </c>
      <c r="S44" s="37">
        <f t="shared" si="9"/>
        <v>0.25619724018593198</v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>
        <f t="shared" si="13"/>
        <v>1.9520152698666182</v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>
        <f t="shared" si="25"/>
        <v>1</v>
      </c>
      <c r="AB44" s="1" t="str">
        <f t="shared" si="16"/>
        <v xml:space="preserve"> </v>
      </c>
      <c r="AC44" s="1">
        <f t="shared" si="26"/>
        <v>16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7.905667962415599</v>
      </c>
      <c r="AH44" s="38" t="str">
        <f t="shared" si="19"/>
        <v xml:space="preserve"> </v>
      </c>
      <c r="AI44" s="1">
        <f t="shared" si="29"/>
        <v>2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1007</v>
      </c>
      <c r="AP44" t="s">
        <v>1034</v>
      </c>
      <c r="AQ44" s="22">
        <v>7.9591912993245302</v>
      </c>
      <c r="AR44" s="21">
        <v>-195.20152698666183</v>
      </c>
      <c r="AS44">
        <v>25.619723971593199</v>
      </c>
      <c r="AT44">
        <v>-7.9591912993245302</v>
      </c>
      <c r="AU44">
        <v>195.20152698666183</v>
      </c>
      <c r="AV44" t="s">
        <v>1696</v>
      </c>
    </row>
    <row r="45" spans="1:48" x14ac:dyDescent="0.25">
      <c r="A45" s="14">
        <v>4.800000000000002E-10</v>
      </c>
      <c r="B45" t="s">
        <v>755</v>
      </c>
      <c r="C45" s="4">
        <v>12</v>
      </c>
      <c r="D45" s="4">
        <v>0</v>
      </c>
      <c r="E45" s="4">
        <v>9</v>
      </c>
      <c r="F45" s="4">
        <v>21</v>
      </c>
      <c r="G45" s="4">
        <v>20</v>
      </c>
      <c r="H45" s="4">
        <v>18.170000000000002</v>
      </c>
      <c r="I45" s="34">
        <v>11673.45252170051</v>
      </c>
      <c r="J45" s="35">
        <v>14.020061728395063</v>
      </c>
      <c r="K45" s="35">
        <v>12.923186344238976</v>
      </c>
      <c r="L45" s="35">
        <v>6.2268256653177092</v>
      </c>
      <c r="M45" s="35">
        <v>5.9467576451974828</v>
      </c>
      <c r="N45" s="4">
        <v>1.151</v>
      </c>
      <c r="O45" s="4" t="s">
        <v>140</v>
      </c>
      <c r="P45" s="35">
        <v>5.2228948816730876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-0.21912839443904175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14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5.2228948821530876</v>
      </c>
      <c r="AH45" s="38" t="str">
        <f t="shared" si="19"/>
        <v xml:space="preserve"> </v>
      </c>
      <c r="AI45" s="1">
        <f t="shared" si="29"/>
        <v>11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755</v>
      </c>
      <c r="AP45" t="s">
        <v>1030</v>
      </c>
      <c r="AQ45" s="22">
        <v>-14.742230340354933</v>
      </c>
      <c r="AR45" s="21">
        <v>21.912839443904176</v>
      </c>
      <c r="AS45">
        <v>10.07154650522839</v>
      </c>
      <c r="AT45">
        <v>14.742230340354933</v>
      </c>
      <c r="AU45">
        <v>-21.912839443904176</v>
      </c>
      <c r="AV45" t="s">
        <v>1697</v>
      </c>
    </row>
    <row r="46" spans="1:48" x14ac:dyDescent="0.25">
      <c r="A46" s="14">
        <v>4.9000000000000017E-10</v>
      </c>
      <c r="B46" t="s">
        <v>740</v>
      </c>
      <c r="C46" s="4">
        <v>16</v>
      </c>
      <c r="D46" s="4">
        <v>3</v>
      </c>
      <c r="E46" s="4">
        <v>10</v>
      </c>
      <c r="F46" s="4">
        <v>29</v>
      </c>
      <c r="G46" s="4">
        <v>25</v>
      </c>
      <c r="H46" s="4">
        <v>21.76</v>
      </c>
      <c r="I46" s="34">
        <v>32286.431473052678</v>
      </c>
      <c r="J46" s="35">
        <v>20.943214629451397</v>
      </c>
      <c r="K46" s="35">
        <v>18.758620689655174</v>
      </c>
      <c r="L46" s="35">
        <v>14.545714789828338</v>
      </c>
      <c r="M46" s="35">
        <v>13.342572483946126</v>
      </c>
      <c r="N46" s="4">
        <v>0.86799999999999999</v>
      </c>
      <c r="O46" s="4">
        <v>-43.396226415094347</v>
      </c>
      <c r="P46" s="35">
        <v>2.3299632352941178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>
        <f t="shared" si="11"/>
        <v>0.71402323586994165</v>
      </c>
      <c r="V46" s="37" t="str">
        <f t="shared" si="12"/>
        <v/>
      </c>
      <c r="W46" s="37">
        <f t="shared" si="13"/>
        <v>0.82409726439410402</v>
      </c>
      <c r="X46" s="37" t="str">
        <f t="shared" si="14"/>
        <v/>
      </c>
      <c r="Y46" s="1">
        <f t="shared" si="24"/>
        <v>7</v>
      </c>
      <c r="Z46" s="1" t="str">
        <f t="shared" si="15"/>
        <v xml:space="preserve"> </v>
      </c>
      <c r="AA46" s="1">
        <f t="shared" si="25"/>
        <v>7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2.3299632357841178</v>
      </c>
      <c r="AH46" s="38" t="str">
        <f t="shared" si="19"/>
        <v xml:space="preserve"> </v>
      </c>
      <c r="AI46" s="1">
        <f t="shared" si="29"/>
        <v>29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740</v>
      </c>
      <c r="AP46" t="s">
        <v>1041</v>
      </c>
      <c r="AQ46" s="22">
        <v>-71.402323586994171</v>
      </c>
      <c r="AR46" s="21">
        <v>-82.409726439410406</v>
      </c>
      <c r="AS46">
        <v>14.889705882352944</v>
      </c>
      <c r="AT46">
        <v>71.402323586994171</v>
      </c>
      <c r="AU46">
        <v>82.409726439410406</v>
      </c>
      <c r="AV46" t="s">
        <v>1698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905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43487.334572222222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905</v>
      </c>
      <c r="C6" s="31"/>
      <c r="D6" s="31"/>
      <c r="E6" s="31"/>
      <c r="F6" s="31"/>
      <c r="G6" s="32"/>
      <c r="H6" s="32"/>
      <c r="I6" s="33"/>
      <c r="J6" s="32">
        <v>12.149504596780721</v>
      </c>
      <c r="K6" s="32">
        <v>11.274621839538154</v>
      </c>
      <c r="L6" s="32">
        <v>7.4663121349325863</v>
      </c>
      <c r="M6" s="32">
        <v>7.0967337947623816</v>
      </c>
      <c r="N6" s="32"/>
      <c r="O6" s="32"/>
      <c r="P6" s="32">
        <v>5.0296628319446128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793</v>
      </c>
      <c r="C7" s="4">
        <v>18</v>
      </c>
      <c r="D7" s="4">
        <v>3</v>
      </c>
      <c r="E7" s="4">
        <v>10</v>
      </c>
      <c r="F7" s="4">
        <v>31</v>
      </c>
      <c r="G7" s="4">
        <v>2000</v>
      </c>
      <c r="H7" s="4">
        <v>1815</v>
      </c>
      <c r="I7" s="34">
        <v>30213.052391124464</v>
      </c>
      <c r="J7" s="35">
        <v>9.6234596935823955</v>
      </c>
      <c r="K7" s="35">
        <v>10.458784606582391</v>
      </c>
      <c r="L7" s="35">
        <v>4.4987433196916697</v>
      </c>
      <c r="M7" s="35">
        <v>4.7037004697895535</v>
      </c>
      <c r="N7" s="4">
        <v>2.4900000000000002</v>
      </c>
      <c r="O7" s="4">
        <v>-22.463768115942017</v>
      </c>
      <c r="P7" s="35">
        <v>4.3935107879402215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-0.39746112426194602</v>
      </c>
      <c r="Y7" s="1" t="str">
        <f t="shared" ref="Y7:Y35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3</v>
      </c>
      <c r="AC7" s="1" t="str">
        <f t="shared" ref="AC7:AC35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4.3935107880402215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46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793</v>
      </c>
      <c r="AP7" t="s">
        <v>1022</v>
      </c>
      <c r="AQ7" s="22">
        <v>20.791340775060551</v>
      </c>
      <c r="AR7" s="21">
        <v>39.7461124261946</v>
      </c>
      <c r="AS7">
        <v>10.192837465564741</v>
      </c>
      <c r="AT7">
        <v>-20.791340775060551</v>
      </c>
      <c r="AU7">
        <v>-39.7461124261946</v>
      </c>
      <c r="AV7" t="s">
        <v>1699</v>
      </c>
    </row>
    <row r="8" spans="1:48" x14ac:dyDescent="0.25">
      <c r="A8" s="14">
        <v>1.1000000000000001E-10</v>
      </c>
      <c r="B8" t="s">
        <v>802</v>
      </c>
      <c r="C8" s="4">
        <v>15</v>
      </c>
      <c r="D8" s="4">
        <v>1</v>
      </c>
      <c r="E8" s="4">
        <v>7</v>
      </c>
      <c r="F8" s="4">
        <v>23</v>
      </c>
      <c r="G8" s="4">
        <v>2765</v>
      </c>
      <c r="H8" s="4">
        <v>2358</v>
      </c>
      <c r="I8" s="34">
        <v>24040.234322711025</v>
      </c>
      <c r="J8" s="35">
        <v>17.325495958853782</v>
      </c>
      <c r="K8" s="35">
        <v>15.678191489361701</v>
      </c>
      <c r="L8" s="35">
        <v>9.1599718413845803</v>
      </c>
      <c r="M8" s="35">
        <v>8.5151791557245993</v>
      </c>
      <c r="N8" s="4">
        <v>1.361</v>
      </c>
      <c r="O8" s="4">
        <v>0.88954781319496001</v>
      </c>
      <c r="P8" s="35">
        <v>1.9762510602205261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9">IF(ISERROR((IF((G8/H8-1)&gt;($S$5/100),(G8/H8-1)+A8,"")))=TRUE," ",((IF((G8/H8-1)&gt;($S$5/100),(G8/H8-1)+A8,""))))</f>
        <v>0.17260390172153528</v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>
        <f t="shared" ref="W8:W71" si="13">IF(ISERROR((IF(((L8/$L$6-1))&gt;($W$5/100),((L8/$L$6-1)),"")))=TRUE," ",((IF(((L8/$L$6-1))&gt;($W$5/100),((L8/$L$6-1)),""))))</f>
        <v>0.22684019578124515</v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>
        <f t="shared" si="1"/>
        <v>44</v>
      </c>
      <c r="AB8" s="1" t="str">
        <f t="shared" ref="AB8:AB71" si="16">IF(ISERROR((RANK(X8,X$7:X$184,1)))=TRUE," ",((RANK(X8,X$7:X$184,1))))</f>
        <v xml:space="preserve"> </v>
      </c>
      <c r="AC8" s="1">
        <f t="shared" si="2"/>
        <v>34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 t="str">
        <f t="shared" ref="AG8:AG71" si="18">IF(ISERROR((IF((AND(P8&gt;$AG$6,P8&lt;$AG$5))=TRUE,P8+A8," ")))=TRUE," ",((IF((AND(P8&gt;$AG$6,P8&lt;$AG$5))=TRUE,P8+A8," "))))</f>
        <v xml:space="preserve"> </v>
      </c>
      <c r="AH8" s="38" t="str">
        <f t="shared" ref="AH8:AH71" si="19">IF(ISERROR(((IF(P8&lt;$AH$5,P8+A8," "))))=TRUE," ",((IF(P8&lt;$AH$5,P8+A8," "))))</f>
        <v xml:space="preserve"> </v>
      </c>
      <c r="AI8" s="1" t="str">
        <f t="shared" ref="AI8:AI35" si="20">IF(ISERROR((RANK(AG8,AG$7:AG$184,0)))=TRUE," ",((RANK(AG8,AG$7:AG$184,0))))</f>
        <v xml:space="preserve"> 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802</v>
      </c>
      <c r="AP8" t="s">
        <v>1020</v>
      </c>
      <c r="AQ8" s="22">
        <v>-42.602489022017842</v>
      </c>
      <c r="AR8" s="21">
        <v>-22.684019578124513</v>
      </c>
      <c r="AS8">
        <v>17.260390161153527</v>
      </c>
      <c r="AT8">
        <v>42.602489022017842</v>
      </c>
      <c r="AU8">
        <v>22.684019578124513</v>
      </c>
      <c r="AV8" t="s">
        <v>1700</v>
      </c>
    </row>
    <row r="9" spans="1:48" x14ac:dyDescent="0.25">
      <c r="A9" s="14">
        <v>1.2E-10</v>
      </c>
      <c r="B9" t="s">
        <v>850</v>
      </c>
      <c r="C9" s="4">
        <v>2</v>
      </c>
      <c r="D9" s="4">
        <v>11</v>
      </c>
      <c r="E9" s="4">
        <v>6</v>
      </c>
      <c r="F9" s="4">
        <v>19</v>
      </c>
      <c r="G9" s="4">
        <v>1920</v>
      </c>
      <c r="H9" s="4">
        <v>2110</v>
      </c>
      <c r="I9" s="34">
        <v>7893.7087232121603</v>
      </c>
      <c r="J9" s="35">
        <v>15.367807720320467</v>
      </c>
      <c r="K9" s="35">
        <v>15.699404761904763</v>
      </c>
      <c r="L9" s="35" t="s">
        <v>1019</v>
      </c>
      <c r="M9" s="35" t="s">
        <v>1019</v>
      </c>
      <c r="N9" s="4">
        <v>1.244</v>
      </c>
      <c r="O9" s="4">
        <v>14.882943143812724</v>
      </c>
      <c r="P9" s="35">
        <v>6.2701421800947852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6.2701421802147852</v>
      </c>
      <c r="AH9" s="38" t="str">
        <f t="shared" si="19"/>
        <v xml:space="preserve"> </v>
      </c>
      <c r="AI9" s="1">
        <f t="shared" si="20"/>
        <v>20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850</v>
      </c>
      <c r="AP9" t="s">
        <v>1026</v>
      </c>
      <c r="AQ9" s="22">
        <v>-26.489171619330932</v>
      </c>
      <c r="AR9" s="21" t="e">
        <v>#VALUE!</v>
      </c>
      <c r="AS9">
        <v>-9.0047393364928947</v>
      </c>
      <c r="AT9">
        <v>26.489171619330932</v>
      </c>
      <c r="AU9" t="e">
        <v>#VALUE!</v>
      </c>
      <c r="AV9" t="s">
        <v>1701</v>
      </c>
    </row>
    <row r="10" spans="1:48" x14ac:dyDescent="0.25">
      <c r="A10" s="14">
        <v>1.2999999999999999E-10</v>
      </c>
      <c r="B10" t="s">
        <v>807</v>
      </c>
      <c r="C10" s="4">
        <v>13</v>
      </c>
      <c r="D10" s="4">
        <v>0</v>
      </c>
      <c r="E10" s="4">
        <v>5</v>
      </c>
      <c r="F10" s="4">
        <v>18</v>
      </c>
      <c r="G10" s="4">
        <v>2440</v>
      </c>
      <c r="H10" s="4">
        <v>1942.5</v>
      </c>
      <c r="I10" s="34">
        <v>11924.571165482759</v>
      </c>
      <c r="J10" s="35">
        <v>11.221837088388215</v>
      </c>
      <c r="K10" s="35">
        <v>9.6931137724550904</v>
      </c>
      <c r="L10" s="35">
        <v>6.1883757235243806</v>
      </c>
      <c r="M10" s="35">
        <v>5.5566518519158086</v>
      </c>
      <c r="N10" s="4">
        <v>1.7310000000000001</v>
      </c>
      <c r="O10" s="4">
        <v>22.049689440993792</v>
      </c>
      <c r="P10" s="35">
        <v>2.0180180180180183</v>
      </c>
      <c r="Q10" s="36">
        <f t="shared" si="7"/>
        <v>72.222222222352229</v>
      </c>
      <c r="R10" s="36" t="str">
        <f t="shared" si="8"/>
        <v xml:space="preserve"> </v>
      </c>
      <c r="S10" s="37">
        <f t="shared" si="9"/>
        <v>0.2561132562432562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>
        <f t="shared" si="14"/>
        <v>-0.17116032497879818</v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>
        <f t="shared" si="16"/>
        <v>24</v>
      </c>
      <c r="AC10" s="1">
        <f t="shared" si="2"/>
        <v>21</v>
      </c>
      <c r="AD10" s="1" t="str">
        <f t="shared" si="17"/>
        <v xml:space="preserve"> </v>
      </c>
      <c r="AE10" s="1">
        <f t="shared" si="3"/>
        <v>19</v>
      </c>
      <c r="AF10" s="1" t="str">
        <f t="shared" si="4"/>
        <v xml:space="preserve"> </v>
      </c>
      <c r="AG10" s="38">
        <f t="shared" si="18"/>
        <v>2.0180180181480183</v>
      </c>
      <c r="AH10" s="38" t="str">
        <f t="shared" si="19"/>
        <v xml:space="preserve"> </v>
      </c>
      <c r="AI10" s="1">
        <f t="shared" si="20"/>
        <v>86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807</v>
      </c>
      <c r="AP10" t="s">
        <v>1024</v>
      </c>
      <c r="AQ10" s="22">
        <v>7.6354348525314535</v>
      </c>
      <c r="AR10" s="21">
        <v>17.116032497879818</v>
      </c>
      <c r="AS10">
        <v>25.611325611325618</v>
      </c>
      <c r="AT10">
        <v>-7.6354348525314535</v>
      </c>
      <c r="AU10">
        <v>-17.116032497879818</v>
      </c>
      <c r="AV10" t="s">
        <v>1702</v>
      </c>
    </row>
    <row r="11" spans="1:48" x14ac:dyDescent="0.25">
      <c r="A11" s="14">
        <v>1.3999999999999998E-10</v>
      </c>
      <c r="B11" t="s">
        <v>852</v>
      </c>
      <c r="C11" s="4">
        <v>14</v>
      </c>
      <c r="D11" s="4">
        <v>5</v>
      </c>
      <c r="E11" s="4">
        <v>6</v>
      </c>
      <c r="F11" s="4">
        <v>25</v>
      </c>
      <c r="G11" s="4">
        <v>920</v>
      </c>
      <c r="H11" s="4">
        <v>830.6</v>
      </c>
      <c r="I11" s="34">
        <v>10545.183223085325</v>
      </c>
      <c r="J11" s="35">
        <v>14.436297918156976</v>
      </c>
      <c r="K11" s="35">
        <v>13.558044052413585</v>
      </c>
      <c r="L11" s="35">
        <v>5.204727648469377</v>
      </c>
      <c r="M11" s="35">
        <v>4.9356711010822139</v>
      </c>
      <c r="N11" s="4">
        <v>0.57200000000000006</v>
      </c>
      <c r="O11" s="4">
        <v>-25.417100166714718</v>
      </c>
      <c r="P11" s="35">
        <v>2.8979283928612816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-0.30290516195833128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13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2.8979283930012816</v>
      </c>
      <c r="AH11" s="38" t="str">
        <f t="shared" si="19"/>
        <v xml:space="preserve"> </v>
      </c>
      <c r="AI11" s="1">
        <f t="shared" si="20"/>
        <v>69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852</v>
      </c>
      <c r="AP11" t="s">
        <v>1022</v>
      </c>
      <c r="AQ11" s="22">
        <v>-18.822111660274544</v>
      </c>
      <c r="AR11" s="21">
        <v>30.290516195833128</v>
      </c>
      <c r="AS11">
        <v>10.763303635925837</v>
      </c>
      <c r="AT11">
        <v>18.822111660274544</v>
      </c>
      <c r="AU11">
        <v>-30.290516195833128</v>
      </c>
      <c r="AV11" t="s">
        <v>1703</v>
      </c>
    </row>
    <row r="12" spans="1:48" x14ac:dyDescent="0.25">
      <c r="A12" s="14">
        <v>1.4999999999999997E-10</v>
      </c>
      <c r="B12" t="s">
        <v>788</v>
      </c>
      <c r="C12" s="4">
        <v>16</v>
      </c>
      <c r="D12" s="4">
        <v>0</v>
      </c>
      <c r="E12" s="4">
        <v>5</v>
      </c>
      <c r="F12" s="4">
        <v>21</v>
      </c>
      <c r="G12" s="4">
        <v>540</v>
      </c>
      <c r="H12" s="4">
        <v>419.3</v>
      </c>
      <c r="I12" s="34">
        <v>21071.676049082354</v>
      </c>
      <c r="J12" s="35">
        <v>6.8068181818181825</v>
      </c>
      <c r="K12" s="35">
        <v>6.3820395738203963</v>
      </c>
      <c r="L12" s="35" t="s">
        <v>1019</v>
      </c>
      <c r="M12" s="35" t="s">
        <v>1019</v>
      </c>
      <c r="N12" s="4">
        <v>0.57600000000000007</v>
      </c>
      <c r="O12" s="4">
        <v>-22.114091055708101</v>
      </c>
      <c r="P12" s="35">
        <v>8.013355592654424</v>
      </c>
      <c r="Q12" s="36">
        <f t="shared" si="7"/>
        <v>76.190476190626185</v>
      </c>
      <c r="R12" s="36" t="str">
        <f t="shared" si="8"/>
        <v xml:space="preserve"> </v>
      </c>
      <c r="S12" s="37">
        <f t="shared" si="9"/>
        <v>0.28786072039803234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 xml:space="preserve"> </v>
      </c>
      <c r="X12" s="37" t="str">
        <f t="shared" si="14"/>
        <v xml:space="preserve"> </v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>
        <f t="shared" si="2"/>
        <v>16</v>
      </c>
      <c r="AD12" s="1" t="str">
        <f t="shared" si="17"/>
        <v xml:space="preserve"> </v>
      </c>
      <c r="AE12" s="1">
        <f t="shared" si="3"/>
        <v>12</v>
      </c>
      <c r="AF12" s="1" t="str">
        <f t="shared" si="4"/>
        <v xml:space="preserve"> </v>
      </c>
      <c r="AG12" s="38">
        <f t="shared" si="18"/>
        <v>8.0133555928044231</v>
      </c>
      <c r="AH12" s="38" t="str">
        <f t="shared" si="19"/>
        <v xml:space="preserve"> </v>
      </c>
      <c r="AI12" s="1">
        <f t="shared" si="20"/>
        <v>14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788</v>
      </c>
      <c r="AP12" t="s">
        <v>1026</v>
      </c>
      <c r="AQ12" s="22">
        <v>43.974520709084722</v>
      </c>
      <c r="AR12" s="21" t="e">
        <v>#VALUE!</v>
      </c>
      <c r="AS12">
        <v>28.786072024803232</v>
      </c>
      <c r="AT12">
        <v>-43.974520709084722</v>
      </c>
      <c r="AU12" t="e">
        <v>#VALUE!</v>
      </c>
      <c r="AV12" t="s">
        <v>1704</v>
      </c>
    </row>
    <row r="13" spans="1:48" x14ac:dyDescent="0.25">
      <c r="A13" s="14">
        <v>1.5999999999999996E-10</v>
      </c>
      <c r="B13" t="s">
        <v>771</v>
      </c>
      <c r="C13" s="4">
        <v>19</v>
      </c>
      <c r="D13" s="4">
        <v>4</v>
      </c>
      <c r="E13" s="4">
        <v>11</v>
      </c>
      <c r="F13" s="4">
        <v>34</v>
      </c>
      <c r="G13" s="4">
        <v>6525</v>
      </c>
      <c r="H13" s="4">
        <v>5640</v>
      </c>
      <c r="I13" s="34">
        <v>92027.505341922792</v>
      </c>
      <c r="J13" s="35">
        <v>20.104499207379178</v>
      </c>
      <c r="K13" s="35">
        <v>16.034780493655841</v>
      </c>
      <c r="L13" s="35">
        <v>15.51876001306913</v>
      </c>
      <c r="M13" s="35">
        <v>12.7135467458377</v>
      </c>
      <c r="N13" s="4">
        <v>3.4170000000000003</v>
      </c>
      <c r="O13" s="4">
        <v>47.755491881566378</v>
      </c>
      <c r="P13" s="35">
        <v>3.8781591358971093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0.15691489377702128</v>
      </c>
      <c r="T13" s="37" t="str">
        <f t="shared" si="10"/>
        <v/>
      </c>
      <c r="U13" s="37">
        <f t="shared" si="11"/>
        <v>0.65475876380229581</v>
      </c>
      <c r="V13" s="37" t="str">
        <f t="shared" si="12"/>
        <v/>
      </c>
      <c r="W13" s="37">
        <f t="shared" si="13"/>
        <v>1.0785040502742458</v>
      </c>
      <c r="X13" s="37" t="str">
        <f t="shared" si="14"/>
        <v/>
      </c>
      <c r="Y13" s="1">
        <f t="shared" si="0"/>
        <v>17</v>
      </c>
      <c r="Z13" s="1" t="str">
        <f t="shared" si="15"/>
        <v xml:space="preserve"> </v>
      </c>
      <c r="AA13" s="1">
        <f t="shared" si="1"/>
        <v>12</v>
      </c>
      <c r="AB13" s="1" t="str">
        <f t="shared" si="16"/>
        <v xml:space="preserve"> </v>
      </c>
      <c r="AC13" s="1">
        <f t="shared" si="2"/>
        <v>39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3.8781591360571093</v>
      </c>
      <c r="AH13" s="38" t="str">
        <f t="shared" si="19"/>
        <v xml:space="preserve"> </v>
      </c>
      <c r="AI13" s="1">
        <f t="shared" si="20"/>
        <v>51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771</v>
      </c>
      <c r="AP13" t="s">
        <v>1047</v>
      </c>
      <c r="AQ13" s="22">
        <v>-65.475876380229579</v>
      </c>
      <c r="AR13" s="21">
        <v>-107.85040502742459</v>
      </c>
      <c r="AS13">
        <v>15.691489361702127</v>
      </c>
      <c r="AT13">
        <v>65.475876380229579</v>
      </c>
      <c r="AU13">
        <v>107.85040502742459</v>
      </c>
      <c r="AV13" t="s">
        <v>1705</v>
      </c>
    </row>
    <row r="14" spans="1:48" x14ac:dyDescent="0.25">
      <c r="A14" s="14">
        <v>1.6999999999999996E-10</v>
      </c>
      <c r="B14" t="s">
        <v>790</v>
      </c>
      <c r="C14" s="4">
        <v>16</v>
      </c>
      <c r="D14" s="4">
        <v>0</v>
      </c>
      <c r="E14" s="4">
        <v>6</v>
      </c>
      <c r="F14" s="4">
        <v>22</v>
      </c>
      <c r="G14" s="4">
        <v>632</v>
      </c>
      <c r="H14" s="4">
        <v>515</v>
      </c>
      <c r="I14" s="34">
        <v>21195.02157659693</v>
      </c>
      <c r="J14" s="35">
        <v>11.318681318681319</v>
      </c>
      <c r="K14" s="35">
        <v>10.446247464503044</v>
      </c>
      <c r="L14" s="35">
        <v>7.9751461969295283</v>
      </c>
      <c r="M14" s="35">
        <v>7.5220773508487069</v>
      </c>
      <c r="N14" s="4">
        <v>0.42699999999999999</v>
      </c>
      <c r="O14" s="4" t="s">
        <v>140</v>
      </c>
      <c r="P14" s="35">
        <v>4.4660194174757279</v>
      </c>
      <c r="Q14" s="36">
        <f t="shared" si="7"/>
        <v>72.727272727442738</v>
      </c>
      <c r="R14" s="36" t="str">
        <f t="shared" si="8"/>
        <v xml:space="preserve"> </v>
      </c>
      <c r="S14" s="37">
        <f t="shared" si="9"/>
        <v>0.22718446618941754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26</v>
      </c>
      <c r="AD14" s="1" t="str">
        <f t="shared" si="17"/>
        <v xml:space="preserve"> </v>
      </c>
      <c r="AE14" s="1">
        <f t="shared" si="3"/>
        <v>16</v>
      </c>
      <c r="AF14" s="1" t="str">
        <f t="shared" si="4"/>
        <v xml:space="preserve"> </v>
      </c>
      <c r="AG14" s="38">
        <f t="shared" si="18"/>
        <v>4.466019417645728</v>
      </c>
      <c r="AH14" s="38" t="str">
        <f t="shared" si="19"/>
        <v xml:space="preserve"> </v>
      </c>
      <c r="AI14" s="1">
        <f t="shared" si="20"/>
        <v>44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790</v>
      </c>
      <c r="AP14" t="s">
        <v>1024</v>
      </c>
      <c r="AQ14" s="22">
        <v>6.8383304971920129</v>
      </c>
      <c r="AR14" s="21">
        <v>-6.8150654941984357</v>
      </c>
      <c r="AS14">
        <v>22.718446601941757</v>
      </c>
      <c r="AT14">
        <v>-6.8383304971920129</v>
      </c>
      <c r="AU14">
        <v>6.8150654941984357</v>
      </c>
      <c r="AV14" t="s">
        <v>1706</v>
      </c>
    </row>
    <row r="15" spans="1:48" x14ac:dyDescent="0.25">
      <c r="A15" s="14">
        <v>1.7999999999999995E-10</v>
      </c>
      <c r="B15" t="s">
        <v>781</v>
      </c>
      <c r="C15" s="4">
        <v>14</v>
      </c>
      <c r="D15" s="4">
        <v>3</v>
      </c>
      <c r="E15" s="4">
        <v>9</v>
      </c>
      <c r="F15" s="4">
        <v>26</v>
      </c>
      <c r="G15" s="4">
        <v>212.5</v>
      </c>
      <c r="H15" s="4">
        <v>164.96</v>
      </c>
      <c r="I15" s="34">
        <v>36396.160000580043</v>
      </c>
      <c r="J15" s="35">
        <v>7.2350877192982459</v>
      </c>
      <c r="K15" s="35">
        <v>6.5984000000000007</v>
      </c>
      <c r="L15" s="35" t="s">
        <v>1019</v>
      </c>
      <c r="M15" s="35" t="s">
        <v>1019</v>
      </c>
      <c r="N15" s="4">
        <v>0.216</v>
      </c>
      <c r="O15" s="4">
        <v>317.39130434782606</v>
      </c>
      <c r="P15" s="35">
        <v>4.8496605237633359</v>
      </c>
      <c r="Q15" s="36" t="str">
        <f t="shared" si="7"/>
        <v xml:space="preserve"> </v>
      </c>
      <c r="R15" s="36" t="str">
        <f t="shared" si="8"/>
        <v xml:space="preserve"> </v>
      </c>
      <c r="S15" s="37">
        <f t="shared" si="9"/>
        <v>0.28819107680463629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 xml:space="preserve"> </v>
      </c>
      <c r="X15" s="37" t="str">
        <f t="shared" si="14"/>
        <v xml:space="preserve"> </v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15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4.8496605239433359</v>
      </c>
      <c r="AH15" s="38" t="str">
        <f t="shared" si="19"/>
        <v xml:space="preserve"> </v>
      </c>
      <c r="AI15" s="1">
        <f t="shared" si="20"/>
        <v>41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781</v>
      </c>
      <c r="AP15" t="s">
        <v>1026</v>
      </c>
      <c r="AQ15" s="22">
        <v>40.449524820828152</v>
      </c>
      <c r="AR15" s="21" t="e">
        <v>#VALUE!</v>
      </c>
      <c r="AS15">
        <v>28.81910766246363</v>
      </c>
      <c r="AT15">
        <v>-40.449524820828152</v>
      </c>
      <c r="AU15" t="e">
        <v>#VALUE!</v>
      </c>
      <c r="AV15" t="s">
        <v>1707</v>
      </c>
    </row>
    <row r="16" spans="1:48" x14ac:dyDescent="0.25">
      <c r="A16" s="14">
        <v>1.8999999999999994E-10</v>
      </c>
      <c r="B16" t="s">
        <v>766</v>
      </c>
      <c r="C16" s="4">
        <v>15</v>
      </c>
      <c r="D16" s="4">
        <v>2</v>
      </c>
      <c r="E16" s="4">
        <v>7</v>
      </c>
      <c r="F16" s="4">
        <v>24</v>
      </c>
      <c r="G16" s="4">
        <v>3900</v>
      </c>
      <c r="H16" s="4">
        <v>2565</v>
      </c>
      <c r="I16" s="34">
        <v>75767.97958939473</v>
      </c>
      <c r="J16" s="35">
        <v>8.1376903553299478</v>
      </c>
      <c r="K16" s="35">
        <v>7.6157957244655581</v>
      </c>
      <c r="L16" s="35">
        <v>8.9377055416857729</v>
      </c>
      <c r="M16" s="35">
        <v>8.4528289037155844</v>
      </c>
      <c r="N16" s="4">
        <v>2.92</v>
      </c>
      <c r="O16" s="4">
        <v>2.3333333333333428</v>
      </c>
      <c r="P16" s="35">
        <v>8.1988304093567255</v>
      </c>
      <c r="Q16" s="36" t="str">
        <f t="shared" si="7"/>
        <v xml:space="preserve"> </v>
      </c>
      <c r="R16" s="36" t="str">
        <f t="shared" si="8"/>
        <v xml:space="preserve"> </v>
      </c>
      <c r="S16" s="37">
        <f t="shared" si="9"/>
        <v>0.52046783644730987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>
        <f t="shared" si="13"/>
        <v>0.19707097428581744</v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>
        <f t="shared" si="1"/>
        <v>45</v>
      </c>
      <c r="AB16" s="1" t="str">
        <f t="shared" si="16"/>
        <v xml:space="preserve"> </v>
      </c>
      <c r="AC16" s="1">
        <f t="shared" si="2"/>
        <v>3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8.1988304095467246</v>
      </c>
      <c r="AH16" s="38" t="str">
        <f t="shared" si="19"/>
        <v xml:space="preserve"> </v>
      </c>
      <c r="AI16" s="1">
        <f t="shared" si="20"/>
        <v>13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766</v>
      </c>
      <c r="AP16" t="s">
        <v>1020</v>
      </c>
      <c r="AQ16" s="22">
        <v>33.020393625875023</v>
      </c>
      <c r="AR16" s="21">
        <v>-19.707097428581744</v>
      </c>
      <c r="AS16">
        <v>52.046783625730988</v>
      </c>
      <c r="AT16">
        <v>-33.020393625875023</v>
      </c>
      <c r="AU16">
        <v>19.707097428581744</v>
      </c>
      <c r="AV16" t="s">
        <v>1708</v>
      </c>
    </row>
    <row r="17" spans="1:48" x14ac:dyDescent="0.25">
      <c r="A17" s="14">
        <v>1.9999999999999993E-10</v>
      </c>
      <c r="B17" t="s">
        <v>821</v>
      </c>
      <c r="C17" s="4">
        <v>14</v>
      </c>
      <c r="D17" s="4">
        <v>0</v>
      </c>
      <c r="E17" s="4">
        <v>4</v>
      </c>
      <c r="F17" s="4">
        <v>18</v>
      </c>
      <c r="G17" s="4">
        <v>552.5</v>
      </c>
      <c r="H17" s="4">
        <v>537</v>
      </c>
      <c r="I17" s="34">
        <v>7014.0779280032884</v>
      </c>
      <c r="J17" s="35">
        <v>7.8394160583941606</v>
      </c>
      <c r="K17" s="35">
        <v>7.6386913229018489</v>
      </c>
      <c r="L17" s="35">
        <v>5.2041658248773031</v>
      </c>
      <c r="M17" s="35">
        <v>5.0400003891509053</v>
      </c>
      <c r="N17" s="4">
        <v>0.68500000000000005</v>
      </c>
      <c r="O17" s="4">
        <v>3.7702692876360402</v>
      </c>
      <c r="P17" s="35">
        <v>8.3426443202979517</v>
      </c>
      <c r="Q17" s="36">
        <f t="shared" si="7"/>
        <v>77.777777777977775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>
        <f t="shared" si="14"/>
        <v>-0.30298040976232343</v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>
        <f t="shared" si="16"/>
        <v>12</v>
      </c>
      <c r="AC17" s="1" t="str">
        <f t="shared" si="2"/>
        <v xml:space="preserve"> </v>
      </c>
      <c r="AD17" s="1" t="str">
        <f t="shared" si="17"/>
        <v xml:space="preserve"> </v>
      </c>
      <c r="AE17" s="1">
        <f t="shared" si="3"/>
        <v>10</v>
      </c>
      <c r="AF17" s="1" t="str">
        <f t="shared" si="4"/>
        <v xml:space="preserve"> </v>
      </c>
      <c r="AG17" s="38">
        <f t="shared" si="18"/>
        <v>8.3426443204979517</v>
      </c>
      <c r="AH17" s="38" t="str">
        <f t="shared" si="19"/>
        <v xml:space="preserve"> </v>
      </c>
      <c r="AI17" s="1">
        <f t="shared" si="20"/>
        <v>10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821</v>
      </c>
      <c r="AP17" t="s">
        <v>1028</v>
      </c>
      <c r="AQ17" s="22">
        <v>35.47542621226394</v>
      </c>
      <c r="AR17" s="21">
        <v>30.298040976232343</v>
      </c>
      <c r="AS17">
        <v>2.8864059590316682</v>
      </c>
      <c r="AT17">
        <v>-35.47542621226394</v>
      </c>
      <c r="AU17">
        <v>-30.298040976232343</v>
      </c>
      <c r="AV17" t="s">
        <v>1709</v>
      </c>
    </row>
    <row r="18" spans="1:48" x14ac:dyDescent="0.25">
      <c r="A18" s="14">
        <v>2.0999999999999992E-10</v>
      </c>
      <c r="B18" t="s">
        <v>846</v>
      </c>
      <c r="C18" s="4">
        <v>2</v>
      </c>
      <c r="D18" s="4">
        <v>6</v>
      </c>
      <c r="E18" s="4">
        <v>9</v>
      </c>
      <c r="F18" s="4">
        <v>17</v>
      </c>
      <c r="G18" s="4">
        <v>3579.5</v>
      </c>
      <c r="H18" s="4">
        <v>3815</v>
      </c>
      <c r="I18" s="34">
        <v>6338.4652662956514</v>
      </c>
      <c r="J18" s="35">
        <v>9.4782608695652169</v>
      </c>
      <c r="K18" s="35">
        <v>11.432424333233442</v>
      </c>
      <c r="L18" s="35">
        <v>6.0412407776721881</v>
      </c>
      <c r="M18" s="35">
        <v>7.5459483256645985</v>
      </c>
      <c r="N18" s="4">
        <v>4.0250000000000004</v>
      </c>
      <c r="O18" s="4">
        <v>-26.844783715012717</v>
      </c>
      <c r="P18" s="35">
        <v>4.1153342070773267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>
        <f t="shared" si="14"/>
        <v>-0.19086683378704805</v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>
        <f t="shared" si="16"/>
        <v>22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>
        <f t="shared" si="18"/>
        <v>4.1153342072873267</v>
      </c>
      <c r="AH18" s="38" t="str">
        <f t="shared" si="19"/>
        <v xml:space="preserve"> </v>
      </c>
      <c r="AI18" s="1">
        <f t="shared" si="20"/>
        <v>49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846</v>
      </c>
      <c r="AP18" t="s">
        <v>1028</v>
      </c>
      <c r="AQ18" s="22">
        <v>21.986441553537162</v>
      </c>
      <c r="AR18" s="21">
        <v>19.086683378704805</v>
      </c>
      <c r="AS18">
        <v>-6.1730013106159891</v>
      </c>
      <c r="AT18">
        <v>-21.986441553537162</v>
      </c>
      <c r="AU18">
        <v>-19.086683378704805</v>
      </c>
      <c r="AV18" t="s">
        <v>1710</v>
      </c>
    </row>
    <row r="19" spans="1:48" x14ac:dyDescent="0.25">
      <c r="A19" s="14">
        <v>2.1999999999999991E-10</v>
      </c>
      <c r="B19" t="s">
        <v>829</v>
      </c>
      <c r="C19" s="4">
        <v>5</v>
      </c>
      <c r="D19" s="4">
        <v>3</v>
      </c>
      <c r="E19" s="4">
        <v>9</v>
      </c>
      <c r="F19" s="4">
        <v>17</v>
      </c>
      <c r="G19" s="4">
        <v>635</v>
      </c>
      <c r="H19" s="4">
        <v>562</v>
      </c>
      <c r="I19" s="34">
        <v>6929.8443203954248</v>
      </c>
      <c r="J19" s="35">
        <v>16.337209302325579</v>
      </c>
      <c r="K19" s="35">
        <v>16.057142857142857</v>
      </c>
      <c r="L19" s="35">
        <v>18.150510232248973</v>
      </c>
      <c r="M19" s="35">
        <v>18.487823092374445</v>
      </c>
      <c r="N19" s="4">
        <v>0.34400000000000003</v>
      </c>
      <c r="O19" s="4" t="s">
        <v>140</v>
      </c>
      <c r="P19" s="35">
        <v>5.5160142348754446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>
        <f t="shared" si="13"/>
        <v>1.430987334071971</v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>
        <f t="shared" si="1"/>
        <v>7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5.5160142350954446</v>
      </c>
      <c r="AH19" s="38" t="str">
        <f t="shared" si="19"/>
        <v xml:space="preserve"> </v>
      </c>
      <c r="AI19" s="1">
        <f t="shared" si="20"/>
        <v>31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829</v>
      </c>
      <c r="AP19" t="s">
        <v>1034</v>
      </c>
      <c r="AQ19" s="22">
        <v>-34.468110795682016</v>
      </c>
      <c r="AR19" s="21">
        <v>-143.0987334071971</v>
      </c>
      <c r="AS19">
        <v>12.989323843416379</v>
      </c>
      <c r="AT19">
        <v>34.468110795682016</v>
      </c>
      <c r="AU19">
        <v>143.0987334071971</v>
      </c>
      <c r="AV19" t="s">
        <v>1711</v>
      </c>
    </row>
    <row r="20" spans="1:48" x14ac:dyDescent="0.25">
      <c r="A20" s="14">
        <v>2.299999999999999E-10</v>
      </c>
      <c r="B20" t="s">
        <v>784</v>
      </c>
      <c r="C20" s="4">
        <v>8</v>
      </c>
      <c r="D20" s="4">
        <v>4</v>
      </c>
      <c r="E20" s="4">
        <v>17</v>
      </c>
      <c r="F20" s="4">
        <v>29</v>
      </c>
      <c r="G20" s="4">
        <v>1679.9998779296875</v>
      </c>
      <c r="H20" s="4" t="s">
        <v>140</v>
      </c>
      <c r="I20" s="34" t="s">
        <v>140</v>
      </c>
      <c r="J20" s="35" t="s">
        <v>1019</v>
      </c>
      <c r="K20" s="35" t="s">
        <v>1019</v>
      </c>
      <c r="L20" s="35" t="s">
        <v>1019</v>
      </c>
      <c r="M20" s="35" t="s">
        <v>1019</v>
      </c>
      <c r="N20" s="4">
        <v>1.7949999999999999</v>
      </c>
      <c r="O20" s="4" t="s">
        <v>140</v>
      </c>
      <c r="P20" s="35" t="s">
        <v>145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 xml:space="preserve"> </v>
      </c>
      <c r="T20" s="37" t="str">
        <f t="shared" si="10"/>
        <v xml:space="preserve"> </v>
      </c>
      <c r="U20" s="37" t="str">
        <f t="shared" si="11"/>
        <v xml:space="preserve"> </v>
      </c>
      <c r="V20" s="37" t="str">
        <f t="shared" si="12"/>
        <v xml:space="preserve"> </v>
      </c>
      <c r="W20" s="37" t="str">
        <f t="shared" si="13"/>
        <v xml:space="preserve"> </v>
      </c>
      <c r="X20" s="37" t="str">
        <f t="shared" si="14"/>
        <v xml:space="preserve"> 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 t="str">
        <f t="shared" si="16"/>
        <v xml:space="preserve"> 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 t="str">
        <f t="shared" si="18"/>
        <v xml:space="preserve"> </v>
      </c>
      <c r="AH20" s="38" t="str">
        <f t="shared" si="19"/>
        <v xml:space="preserve"> </v>
      </c>
      <c r="AI20" s="1" t="str">
        <f t="shared" si="20"/>
        <v xml:space="preserve"> 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784</v>
      </c>
      <c r="AP20" t="s">
        <v>1022</v>
      </c>
      <c r="AQ20" s="22" t="e">
        <v>#VALUE!</v>
      </c>
      <c r="AR20" s="21" t="e">
        <v>#VALUE!</v>
      </c>
      <c r="AS20" t="s">
        <v>145</v>
      </c>
      <c r="AT20" t="e">
        <v>#VALUE!</v>
      </c>
      <c r="AU20" t="e">
        <v>#VALUE!</v>
      </c>
      <c r="AV20" t="s">
        <v>1712</v>
      </c>
    </row>
    <row r="21" spans="1:48" x14ac:dyDescent="0.25">
      <c r="A21" s="14">
        <v>2.399999999999999E-10</v>
      </c>
      <c r="B21" t="s">
        <v>816</v>
      </c>
      <c r="C21" s="4">
        <v>7</v>
      </c>
      <c r="D21" s="4">
        <v>5</v>
      </c>
      <c r="E21" s="4">
        <v>4</v>
      </c>
      <c r="F21" s="4">
        <v>16</v>
      </c>
      <c r="G21" s="4">
        <v>2600</v>
      </c>
      <c r="H21" s="4">
        <v>2450</v>
      </c>
      <c r="I21" s="34">
        <v>10614.588223279914</v>
      </c>
      <c r="J21" s="35">
        <v>18.44879518072289</v>
      </c>
      <c r="K21" s="35">
        <v>17.883211678832115</v>
      </c>
      <c r="L21" s="35">
        <v>14.362108344235757</v>
      </c>
      <c r="M21" s="35">
        <v>14.02529233434387</v>
      </c>
      <c r="N21" s="4">
        <v>1.2630000000000001</v>
      </c>
      <c r="O21" s="4">
        <v>7.3094867807154031</v>
      </c>
      <c r="P21" s="35">
        <v>2.1632653061224492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>
        <f t="shared" si="13"/>
        <v>0.92358798891354321</v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>
        <f t="shared" si="1"/>
        <v>15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2.1632653063624492</v>
      </c>
      <c r="AH21" s="38" t="str">
        <f t="shared" si="19"/>
        <v xml:space="preserve"> </v>
      </c>
      <c r="AI21" s="1">
        <f t="shared" si="20"/>
        <v>82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816</v>
      </c>
      <c r="AP21" t="s">
        <v>1024</v>
      </c>
      <c r="AQ21" s="22">
        <v>-51.848127088336618</v>
      </c>
      <c r="AR21" s="21">
        <v>-92.358798891354326</v>
      </c>
      <c r="AS21">
        <v>6.1224489795918435</v>
      </c>
      <c r="AT21">
        <v>51.848127088336618</v>
      </c>
      <c r="AU21">
        <v>92.358798891354326</v>
      </c>
      <c r="AV21" t="s">
        <v>1713</v>
      </c>
    </row>
    <row r="22" spans="1:48" x14ac:dyDescent="0.25">
      <c r="A22" s="14">
        <v>2.4999999999999991E-10</v>
      </c>
      <c r="B22" t="s">
        <v>768</v>
      </c>
      <c r="C22" s="4">
        <v>20</v>
      </c>
      <c r="D22" s="4">
        <v>1</v>
      </c>
      <c r="E22" s="4">
        <v>8</v>
      </c>
      <c r="F22" s="4">
        <v>29</v>
      </c>
      <c r="G22" s="4">
        <v>625</v>
      </c>
      <c r="H22" s="4">
        <v>522.1</v>
      </c>
      <c r="I22" s="34">
        <v>136225.1355631708</v>
      </c>
      <c r="J22" s="35">
        <v>12.115541434314691</v>
      </c>
      <c r="K22" s="35">
        <v>11.023156550892876</v>
      </c>
      <c r="L22" s="35">
        <v>4.6889396306619187</v>
      </c>
      <c r="M22" s="35">
        <v>4.4805057817101623</v>
      </c>
      <c r="N22" s="4">
        <v>0.59099999999999997</v>
      </c>
      <c r="O22" s="4">
        <v>22.180451127819559</v>
      </c>
      <c r="P22" s="35">
        <v>6.1420626406056797</v>
      </c>
      <c r="Q22" s="36" t="str">
        <f t="shared" si="7"/>
        <v xml:space="preserve"> </v>
      </c>
      <c r="R22" s="36" t="str">
        <f t="shared" si="8"/>
        <v xml:space="preserve"> </v>
      </c>
      <c r="S22" s="37">
        <f t="shared" si="9"/>
        <v>0.19708868057943871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-0.37198719449139994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5</v>
      </c>
      <c r="AC22" s="1">
        <f t="shared" si="2"/>
        <v>31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6.1420626408556798</v>
      </c>
      <c r="AH22" s="38" t="str">
        <f t="shared" si="19"/>
        <v xml:space="preserve"> </v>
      </c>
      <c r="AI22" s="1">
        <f t="shared" si="20"/>
        <v>23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768</v>
      </c>
      <c r="AP22" t="s">
        <v>1079</v>
      </c>
      <c r="AQ22" s="22">
        <v>0.27954359945696616</v>
      </c>
      <c r="AR22" s="21">
        <v>37.198719449139993</v>
      </c>
      <c r="AS22">
        <v>19.708868032943872</v>
      </c>
      <c r="AT22">
        <v>-0.27954359945696616</v>
      </c>
      <c r="AU22">
        <v>-37.198719449139993</v>
      </c>
      <c r="AV22" t="s">
        <v>1714</v>
      </c>
    </row>
    <row r="23" spans="1:48" x14ac:dyDescent="0.25">
      <c r="A23" s="14">
        <v>2.5999999999999993E-10</v>
      </c>
      <c r="B23" t="s">
        <v>813</v>
      </c>
      <c r="C23" s="4">
        <v>2</v>
      </c>
      <c r="D23" s="4">
        <v>3</v>
      </c>
      <c r="E23" s="4">
        <v>18</v>
      </c>
      <c r="F23" s="4">
        <v>23</v>
      </c>
      <c r="G23" s="4">
        <v>1825</v>
      </c>
      <c r="H23" s="4">
        <v>1785</v>
      </c>
      <c r="I23" s="34">
        <v>9456.5961609973892</v>
      </c>
      <c r="J23" s="35">
        <v>21.506024096385541</v>
      </c>
      <c r="K23" s="35">
        <v>20.4233409610984</v>
      </c>
      <c r="L23" s="35">
        <v>11.677301535024666</v>
      </c>
      <c r="M23" s="35">
        <v>11.058115511551154</v>
      </c>
      <c r="N23" s="4">
        <v>0.83000000000000007</v>
      </c>
      <c r="O23" s="4" t="s">
        <v>140</v>
      </c>
      <c r="P23" s="35">
        <v>2.4257703081232491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>
        <f t="shared" si="11"/>
        <v>0.77011531005832423</v>
      </c>
      <c r="V23" s="37" t="str">
        <f t="shared" si="12"/>
        <v/>
      </c>
      <c r="W23" s="37">
        <f t="shared" si="13"/>
        <v>0.56399857439526957</v>
      </c>
      <c r="X23" s="37" t="str">
        <f t="shared" si="14"/>
        <v/>
      </c>
      <c r="Y23" s="1">
        <f t="shared" si="0"/>
        <v>15</v>
      </c>
      <c r="Z23" s="1" t="str">
        <f t="shared" si="15"/>
        <v xml:space="preserve"> </v>
      </c>
      <c r="AA23" s="1">
        <f t="shared" si="1"/>
        <v>28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2.4257703083832491</v>
      </c>
      <c r="AH23" s="38" t="str">
        <f t="shared" si="19"/>
        <v xml:space="preserve"> </v>
      </c>
      <c r="AI23" s="1">
        <f t="shared" si="20"/>
        <v>75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813</v>
      </c>
      <c r="AP23" t="s">
        <v>1028</v>
      </c>
      <c r="AQ23" s="22">
        <v>-77.011531005832424</v>
      </c>
      <c r="AR23" s="21">
        <v>-56.399857439526954</v>
      </c>
      <c r="AS23">
        <v>2.2408963585434094</v>
      </c>
      <c r="AT23">
        <v>77.011531005832424</v>
      </c>
      <c r="AU23">
        <v>56.399857439526954</v>
      </c>
      <c r="AV23" t="s">
        <v>1715</v>
      </c>
    </row>
    <row r="24" spans="1:48" x14ac:dyDescent="0.25">
      <c r="A24" s="14">
        <v>2.6999999999999995E-10</v>
      </c>
      <c r="B24" t="s">
        <v>787</v>
      </c>
      <c r="C24" s="4">
        <v>14</v>
      </c>
      <c r="D24" s="4">
        <v>1</v>
      </c>
      <c r="E24" s="4">
        <v>11</v>
      </c>
      <c r="F24" s="4">
        <v>26</v>
      </c>
      <c r="G24" s="4">
        <v>275</v>
      </c>
      <c r="H24" s="4">
        <v>238</v>
      </c>
      <c r="I24" s="34">
        <v>30413.004465697086</v>
      </c>
      <c r="J24" s="35">
        <v>8.981132075471697</v>
      </c>
      <c r="K24" s="35">
        <v>9.0151515151515138</v>
      </c>
      <c r="L24" s="35">
        <v>4.9977228309663566</v>
      </c>
      <c r="M24" s="35">
        <v>4.9980437386496614</v>
      </c>
      <c r="N24" s="4">
        <v>0.26500000000000001</v>
      </c>
      <c r="O24" s="4">
        <v>-1.5625000000000013</v>
      </c>
      <c r="P24" s="35">
        <v>6.344537815126051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0.15546218514394947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>
        <f t="shared" si="14"/>
        <v>-0.33063033789016893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11</v>
      </c>
      <c r="AC24" s="1">
        <f t="shared" si="2"/>
        <v>40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6.344537815396051</v>
      </c>
      <c r="AH24" s="38" t="str">
        <f t="shared" si="19"/>
        <v xml:space="preserve"> </v>
      </c>
      <c r="AI24" s="1">
        <f t="shared" si="20"/>
        <v>19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787</v>
      </c>
      <c r="AP24" t="s">
        <v>1041</v>
      </c>
      <c r="AQ24" s="22">
        <v>26.078203403853639</v>
      </c>
      <c r="AR24" s="21">
        <v>33.063033789016892</v>
      </c>
      <c r="AS24">
        <v>15.546218487394947</v>
      </c>
      <c r="AT24">
        <v>-26.078203403853639</v>
      </c>
      <c r="AU24">
        <v>-33.063033789016892</v>
      </c>
      <c r="AV24" t="s">
        <v>1716</v>
      </c>
    </row>
    <row r="25" spans="1:48" x14ac:dyDescent="0.25">
      <c r="A25" s="14">
        <v>2.7999999999999996E-10</v>
      </c>
      <c r="B25" t="s">
        <v>842</v>
      </c>
      <c r="C25" s="4">
        <v>10</v>
      </c>
      <c r="D25" s="4">
        <v>0</v>
      </c>
      <c r="E25" s="4">
        <v>5</v>
      </c>
      <c r="F25" s="4">
        <v>15</v>
      </c>
      <c r="G25" s="4">
        <v>2950</v>
      </c>
      <c r="H25" s="4">
        <v>2556</v>
      </c>
      <c r="I25" s="34">
        <v>12067.565855060728</v>
      </c>
      <c r="J25" s="35">
        <v>19.192250920501795</v>
      </c>
      <c r="K25" s="35">
        <v>17.353472389196234</v>
      </c>
      <c r="L25" s="35">
        <v>10.289078260869566</v>
      </c>
      <c r="M25" s="35">
        <v>9.6141105029079714</v>
      </c>
      <c r="N25" s="4">
        <v>1.349</v>
      </c>
      <c r="O25" s="4" t="s">
        <v>140</v>
      </c>
      <c r="P25" s="35">
        <v>2.3567734846125901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0.15414710513133009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>
        <f t="shared" si="13"/>
        <v>0.37806698607336831</v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>
        <f t="shared" si="1"/>
        <v>37</v>
      </c>
      <c r="AB25" s="1" t="str">
        <f t="shared" si="16"/>
        <v xml:space="preserve"> </v>
      </c>
      <c r="AC25" s="1">
        <f t="shared" si="2"/>
        <v>42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2.3567734848925901</v>
      </c>
      <c r="AH25" s="38" t="str">
        <f t="shared" si="19"/>
        <v xml:space="preserve"> </v>
      </c>
      <c r="AI25" s="1">
        <f t="shared" si="20"/>
        <v>78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842</v>
      </c>
      <c r="AP25" t="s">
        <v>1020</v>
      </c>
      <c r="AQ25" s="22">
        <v>-57.967353875376993</v>
      </c>
      <c r="AR25" s="21">
        <v>-37.806698607336827</v>
      </c>
      <c r="AS25">
        <v>15.414710485133011</v>
      </c>
      <c r="AT25">
        <v>57.967353875376993</v>
      </c>
      <c r="AU25">
        <v>37.806698607336827</v>
      </c>
      <c r="AV25" t="s">
        <v>1717</v>
      </c>
    </row>
    <row r="26" spans="1:48" x14ac:dyDescent="0.25">
      <c r="A26" s="14">
        <v>2.8999999999999998E-10</v>
      </c>
      <c r="B26" t="s">
        <v>808</v>
      </c>
      <c r="C26" s="4">
        <v>11</v>
      </c>
      <c r="D26" s="4">
        <v>0</v>
      </c>
      <c r="E26" s="4">
        <v>1</v>
      </c>
      <c r="F26" s="4">
        <v>12</v>
      </c>
      <c r="G26" s="4">
        <v>5300.3701171875</v>
      </c>
      <c r="H26" s="4">
        <v>4151</v>
      </c>
      <c r="I26" s="34">
        <v>37781.3146146863</v>
      </c>
      <c r="J26" s="35">
        <v>11.142293828328267</v>
      </c>
      <c r="K26" s="35">
        <v>10.121303632775279</v>
      </c>
      <c r="L26" s="35">
        <v>8.0952764281105516</v>
      </c>
      <c r="M26" s="35">
        <v>7.4047966687617857</v>
      </c>
      <c r="N26" s="4">
        <v>4.798</v>
      </c>
      <c r="O26" s="4">
        <v>-16.53846153846154</v>
      </c>
      <c r="P26" s="35">
        <v>3.8233674718396857</v>
      </c>
      <c r="Q26" s="36">
        <f t="shared" si="7"/>
        <v>91.666666666956672</v>
      </c>
      <c r="R26" s="36" t="str">
        <f t="shared" si="8"/>
        <v xml:space="preserve"> </v>
      </c>
      <c r="S26" s="37">
        <f t="shared" si="9"/>
        <v>0.2768899345678848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>
        <f t="shared" si="2"/>
        <v>18</v>
      </c>
      <c r="AD26" s="1" t="str">
        <f t="shared" si="17"/>
        <v xml:space="preserve"> </v>
      </c>
      <c r="AE26" s="1">
        <f t="shared" si="3"/>
        <v>4</v>
      </c>
      <c r="AF26" s="1" t="str">
        <f t="shared" si="4"/>
        <v xml:space="preserve"> </v>
      </c>
      <c r="AG26" s="38">
        <f t="shared" si="18"/>
        <v>3.8233674721296858</v>
      </c>
      <c r="AH26" s="38" t="str">
        <f t="shared" si="19"/>
        <v xml:space="preserve"> </v>
      </c>
      <c r="AI26" s="1">
        <f t="shared" si="20"/>
        <v>53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808</v>
      </c>
      <c r="AP26" t="s">
        <v>1028</v>
      </c>
      <c r="AQ26" s="22">
        <v>8.2901385849044154</v>
      </c>
      <c r="AR26" s="21">
        <v>-8.4240289156307</v>
      </c>
      <c r="AS26">
        <v>27.688993427788478</v>
      </c>
      <c r="AT26">
        <v>-8.2901385849044154</v>
      </c>
      <c r="AU26">
        <v>8.4240289156307</v>
      </c>
      <c r="AV26" t="s">
        <v>1718</v>
      </c>
    </row>
    <row r="27" spans="1:48" x14ac:dyDescent="0.25">
      <c r="A27" s="14">
        <v>3E-10</v>
      </c>
      <c r="B27" t="s">
        <v>806</v>
      </c>
      <c r="C27" s="4">
        <v>9</v>
      </c>
      <c r="D27" s="4">
        <v>2</v>
      </c>
      <c r="E27" s="4">
        <v>7</v>
      </c>
      <c r="F27" s="4">
        <v>18</v>
      </c>
      <c r="G27" s="4">
        <v>155</v>
      </c>
      <c r="H27" s="4">
        <v>134.15</v>
      </c>
      <c r="I27" s="34">
        <v>9841.4149046787679</v>
      </c>
      <c r="J27" s="35">
        <v>10.995901639344263</v>
      </c>
      <c r="K27" s="35">
        <v>9.7919708029197086</v>
      </c>
      <c r="L27" s="35">
        <v>4.8418816384769388</v>
      </c>
      <c r="M27" s="35">
        <v>4.6581944658273793</v>
      </c>
      <c r="N27" s="4">
        <v>0.11900000000000001</v>
      </c>
      <c r="O27" s="4">
        <v>29.276719046026972</v>
      </c>
      <c r="P27" s="35">
        <v>8.7215803205367131</v>
      </c>
      <c r="Q27" s="36" t="str">
        <f t="shared" si="7"/>
        <v xml:space="preserve"> </v>
      </c>
      <c r="R27" s="36" t="str">
        <f t="shared" si="8"/>
        <v xml:space="preserve"> </v>
      </c>
      <c r="S27" s="37">
        <f t="shared" si="9"/>
        <v>0.15542303421725664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>
        <f t="shared" si="14"/>
        <v>-0.35150291724032556</v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>
        <f t="shared" si="16"/>
        <v>8</v>
      </c>
      <c r="AC27" s="1">
        <f t="shared" si="2"/>
        <v>41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8.7215803208367131</v>
      </c>
      <c r="AH27" s="38" t="str">
        <f t="shared" si="19"/>
        <v xml:space="preserve"> </v>
      </c>
      <c r="AI27" s="1">
        <f t="shared" si="20"/>
        <v>5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806</v>
      </c>
      <c r="AP27" t="s">
        <v>1030</v>
      </c>
      <c r="AQ27" s="22">
        <v>9.495061697759521</v>
      </c>
      <c r="AR27" s="21">
        <v>35.150291724032556</v>
      </c>
      <c r="AS27">
        <v>15.542303391725664</v>
      </c>
      <c r="AT27">
        <v>-9.495061697759521</v>
      </c>
      <c r="AU27">
        <v>-35.150291724032556</v>
      </c>
      <c r="AV27" t="s">
        <v>1719</v>
      </c>
    </row>
    <row r="28" spans="1:48" x14ac:dyDescent="0.25">
      <c r="A28" s="14">
        <v>3.1000000000000002E-10</v>
      </c>
      <c r="B28" t="s">
        <v>785</v>
      </c>
      <c r="C28" s="4">
        <v>12</v>
      </c>
      <c r="D28" s="4">
        <v>1</v>
      </c>
      <c r="E28" s="4">
        <v>12</v>
      </c>
      <c r="F28" s="4">
        <v>25</v>
      </c>
      <c r="G28" s="4">
        <v>1745</v>
      </c>
      <c r="H28" s="4">
        <v>1625.5</v>
      </c>
      <c r="I28" s="34">
        <v>33200.80648861736</v>
      </c>
      <c r="J28" s="35">
        <v>19.37425506555423</v>
      </c>
      <c r="K28" s="35">
        <v>18.06111111111111</v>
      </c>
      <c r="L28" s="35">
        <v>12.201189553379582</v>
      </c>
      <c r="M28" s="35">
        <v>11.579610391049426</v>
      </c>
      <c r="N28" s="4">
        <v>0.83899999999999997</v>
      </c>
      <c r="O28" s="4">
        <v>11.282051282051277</v>
      </c>
      <c r="P28" s="35">
        <v>2.5038449707782222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>
        <f t="shared" si="13"/>
        <v>0.63416547994209282</v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>
        <f t="shared" si="1"/>
        <v>24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2.5038449710882222</v>
      </c>
      <c r="AH28" s="38" t="str">
        <f t="shared" si="19"/>
        <v xml:space="preserve"> </v>
      </c>
      <c r="AI28" s="1">
        <f t="shared" si="20"/>
        <v>74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785</v>
      </c>
      <c r="AP28" t="s">
        <v>1028</v>
      </c>
      <c r="AQ28" s="22">
        <v>-59.465391458741991</v>
      </c>
      <c r="AR28" s="21">
        <v>-63.416547994209282</v>
      </c>
      <c r="AS28">
        <v>7.3515841279606198</v>
      </c>
      <c r="AT28">
        <v>59.465391458741991</v>
      </c>
      <c r="AU28">
        <v>63.416547994209282</v>
      </c>
      <c r="AV28" t="s">
        <v>1720</v>
      </c>
    </row>
    <row r="29" spans="1:48" x14ac:dyDescent="0.25">
      <c r="A29" s="14">
        <v>3.2000000000000003E-10</v>
      </c>
      <c r="B29" t="s">
        <v>847</v>
      </c>
      <c r="C29" s="4">
        <v>7</v>
      </c>
      <c r="D29" s="4">
        <v>3</v>
      </c>
      <c r="E29" s="4">
        <v>10</v>
      </c>
      <c r="F29" s="4">
        <v>20</v>
      </c>
      <c r="G29" s="4">
        <v>4905</v>
      </c>
      <c r="H29" s="4">
        <v>4914</v>
      </c>
      <c r="I29" s="34">
        <v>8330.6982775017477</v>
      </c>
      <c r="J29" s="35">
        <v>24.029339853300733</v>
      </c>
      <c r="K29" s="35">
        <v>22.572347266881028</v>
      </c>
      <c r="L29" s="35">
        <v>15.826215768533428</v>
      </c>
      <c r="M29" s="35">
        <v>14.921506999576442</v>
      </c>
      <c r="N29" s="4">
        <v>1.9140000000000001</v>
      </c>
      <c r="O29" s="4" t="s">
        <v>140</v>
      </c>
      <c r="P29" s="35">
        <v>1.9352869352869355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>
        <f t="shared" si="11"/>
        <v>0.97780408755661008</v>
      </c>
      <c r="V29" s="37" t="str">
        <f t="shared" si="12"/>
        <v/>
      </c>
      <c r="W29" s="37">
        <f t="shared" si="13"/>
        <v>1.1196831156425158</v>
      </c>
      <c r="X29" s="37" t="str">
        <f t="shared" si="14"/>
        <v/>
      </c>
      <c r="Y29" s="1">
        <f t="shared" si="0"/>
        <v>10</v>
      </c>
      <c r="Z29" s="1" t="str">
        <f t="shared" si="15"/>
        <v xml:space="preserve"> </v>
      </c>
      <c r="AA29" s="1">
        <f t="shared" si="1"/>
        <v>9</v>
      </c>
      <c r="AB29" s="1" t="str">
        <f t="shared" si="16"/>
        <v xml:space="preserve"> 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 t="str">
        <f t="shared" si="18"/>
        <v xml:space="preserve"> </v>
      </c>
      <c r="AH29" s="38" t="str">
        <f t="shared" si="19"/>
        <v xml:space="preserve"> </v>
      </c>
      <c r="AI29" s="1" t="str">
        <f t="shared" si="20"/>
        <v xml:space="preserve"> 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847</v>
      </c>
      <c r="AP29" t="s">
        <v>1022</v>
      </c>
      <c r="AQ29" s="22">
        <v>-97.780408755661014</v>
      </c>
      <c r="AR29" s="21">
        <v>-111.96831156425158</v>
      </c>
      <c r="AS29">
        <v>-0.1831501831501825</v>
      </c>
      <c r="AT29">
        <v>97.780408755661014</v>
      </c>
      <c r="AU29">
        <v>111.96831156425158</v>
      </c>
      <c r="AV29" t="s">
        <v>1721</v>
      </c>
    </row>
    <row r="30" spans="1:48" x14ac:dyDescent="0.25">
      <c r="A30" s="14">
        <v>3.3000000000000005E-10</v>
      </c>
      <c r="B30" t="s">
        <v>786</v>
      </c>
      <c r="C30" s="4">
        <v>19</v>
      </c>
      <c r="D30" s="4">
        <v>0</v>
      </c>
      <c r="E30" s="4">
        <v>6</v>
      </c>
      <c r="F30" s="4">
        <v>25</v>
      </c>
      <c r="G30" s="4">
        <v>2781.603515625</v>
      </c>
      <c r="H30" s="4">
        <v>2216</v>
      </c>
      <c r="I30" s="34">
        <v>23236.472754722796</v>
      </c>
      <c r="J30" s="35">
        <v>11.964442644784688</v>
      </c>
      <c r="K30" s="35">
        <v>10.632809798581398</v>
      </c>
      <c r="L30" s="35">
        <v>7.7546849278460712</v>
      </c>
      <c r="M30" s="35">
        <v>7.234998576338902</v>
      </c>
      <c r="N30" s="4">
        <v>1.792</v>
      </c>
      <c r="O30" s="4">
        <v>-18.290495053022351</v>
      </c>
      <c r="P30" s="35">
        <v>2.9492150477310668</v>
      </c>
      <c r="Q30" s="36">
        <f t="shared" si="7"/>
        <v>76.000000000330004</v>
      </c>
      <c r="R30" s="36" t="str">
        <f t="shared" si="8"/>
        <v xml:space="preserve"> </v>
      </c>
      <c r="S30" s="37">
        <f t="shared" si="9"/>
        <v>0.25523624384308663</v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>
        <f t="shared" si="2"/>
        <v>22</v>
      </c>
      <c r="AD30" s="1" t="str">
        <f t="shared" si="17"/>
        <v xml:space="preserve"> </v>
      </c>
      <c r="AE30" s="1">
        <f t="shared" si="3"/>
        <v>13</v>
      </c>
      <c r="AF30" s="1" t="str">
        <f t="shared" si="4"/>
        <v xml:space="preserve"> </v>
      </c>
      <c r="AG30" s="38">
        <f t="shared" si="18"/>
        <v>2.9492150480610668</v>
      </c>
      <c r="AH30" s="38" t="str">
        <f t="shared" si="19"/>
        <v xml:space="preserve"> </v>
      </c>
      <c r="AI30" s="1">
        <f t="shared" si="20"/>
        <v>68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786</v>
      </c>
      <c r="AP30" t="s">
        <v>1022</v>
      </c>
      <c r="AQ30" s="22">
        <v>1.5232057449080627</v>
      </c>
      <c r="AR30" s="21">
        <v>-3.8623190097327509</v>
      </c>
      <c r="AS30">
        <v>25.523624351308662</v>
      </c>
      <c r="AT30">
        <v>-1.5232057449080627</v>
      </c>
      <c r="AU30">
        <v>3.8623190097327509</v>
      </c>
      <c r="AV30" t="s">
        <v>1722</v>
      </c>
    </row>
    <row r="31" spans="1:48" x14ac:dyDescent="0.25">
      <c r="A31" s="14">
        <v>3.4000000000000007E-10</v>
      </c>
      <c r="B31" t="s">
        <v>826</v>
      </c>
      <c r="C31" s="4">
        <v>13</v>
      </c>
      <c r="D31" s="4">
        <v>0</v>
      </c>
      <c r="E31" s="4">
        <v>1</v>
      </c>
      <c r="F31" s="4">
        <v>14</v>
      </c>
      <c r="G31" s="4">
        <v>8050</v>
      </c>
      <c r="H31" s="4">
        <v>6530</v>
      </c>
      <c r="I31" s="34">
        <v>8262.1266977832729</v>
      </c>
      <c r="J31" s="35">
        <v>18.353007307476108</v>
      </c>
      <c r="K31" s="35">
        <v>17.582121701669358</v>
      </c>
      <c r="L31" s="35">
        <v>12.919526922138404</v>
      </c>
      <c r="M31" s="35">
        <v>12.19161632641063</v>
      </c>
      <c r="N31" s="4">
        <v>3.5580000000000003</v>
      </c>
      <c r="O31" s="4">
        <v>37.384523836621355</v>
      </c>
      <c r="P31" s="35">
        <v>2.0765696784073513</v>
      </c>
      <c r="Q31" s="36">
        <f t="shared" si="7"/>
        <v>92.857142857482856</v>
      </c>
      <c r="R31" s="36" t="str">
        <f t="shared" si="8"/>
        <v xml:space="preserve"> </v>
      </c>
      <c r="S31" s="37">
        <f t="shared" si="9"/>
        <v>0.23277182269834615</v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>
        <f t="shared" si="13"/>
        <v>0.73037594580219833</v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>
        <f t="shared" si="1"/>
        <v>23</v>
      </c>
      <c r="AB31" s="1" t="str">
        <f t="shared" si="16"/>
        <v xml:space="preserve"> </v>
      </c>
      <c r="AC31" s="1">
        <f t="shared" si="2"/>
        <v>25</v>
      </c>
      <c r="AD31" s="1" t="str">
        <f t="shared" si="17"/>
        <v xml:space="preserve"> </v>
      </c>
      <c r="AE31" s="1">
        <f t="shared" si="3"/>
        <v>2</v>
      </c>
      <c r="AF31" s="1" t="str">
        <f t="shared" si="4"/>
        <v xml:space="preserve"> </v>
      </c>
      <c r="AG31" s="38">
        <f t="shared" si="18"/>
        <v>2.0765696787473513</v>
      </c>
      <c r="AH31" s="38" t="str">
        <f t="shared" si="19"/>
        <v xml:space="preserve"> </v>
      </c>
      <c r="AI31" s="1">
        <f t="shared" si="20"/>
        <v>85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826</v>
      </c>
      <c r="AP31" t="s">
        <v>1024</v>
      </c>
      <c r="AQ31" s="22">
        <v>-51.059717384189817</v>
      </c>
      <c r="AR31" s="21">
        <v>-73.037594580219832</v>
      </c>
      <c r="AS31">
        <v>23.277182235834616</v>
      </c>
      <c r="AT31">
        <v>51.059717384189817</v>
      </c>
      <c r="AU31">
        <v>73.037594580219832</v>
      </c>
      <c r="AV31" t="s">
        <v>1723</v>
      </c>
    </row>
    <row r="32" spans="1:48" x14ac:dyDescent="0.25">
      <c r="A32" s="14">
        <v>3.5000000000000008E-10</v>
      </c>
      <c r="B32" t="s">
        <v>772</v>
      </c>
      <c r="C32" s="4">
        <v>16</v>
      </c>
      <c r="D32" s="4">
        <v>3</v>
      </c>
      <c r="E32" s="4">
        <v>10</v>
      </c>
      <c r="F32" s="4">
        <v>29</v>
      </c>
      <c r="G32" s="4">
        <v>3100</v>
      </c>
      <c r="H32" s="4">
        <v>2767</v>
      </c>
      <c r="I32" s="34">
        <v>86132.850065790582</v>
      </c>
      <c r="J32" s="35">
        <v>21.770259638080251</v>
      </c>
      <c r="K32" s="35">
        <v>20.167638483965014</v>
      </c>
      <c r="L32" s="35">
        <v>17.055293822776925</v>
      </c>
      <c r="M32" s="35">
        <v>16.102858152596717</v>
      </c>
      <c r="N32" s="4">
        <v>1.2710000000000001</v>
      </c>
      <c r="O32" s="4">
        <v>4.8672566371681292</v>
      </c>
      <c r="P32" s="35">
        <v>2.3960968558005056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>
        <f t="shared" si="11"/>
        <v>0.79186397804637743</v>
      </c>
      <c r="V32" s="37" t="str">
        <f t="shared" si="12"/>
        <v/>
      </c>
      <c r="W32" s="37">
        <f t="shared" si="13"/>
        <v>1.2842995999297204</v>
      </c>
      <c r="X32" s="37" t="str">
        <f t="shared" si="14"/>
        <v/>
      </c>
      <c r="Y32" s="1">
        <f t="shared" si="0"/>
        <v>14</v>
      </c>
      <c r="Z32" s="1" t="str">
        <f t="shared" si="15"/>
        <v xml:space="preserve"> </v>
      </c>
      <c r="AA32" s="1">
        <f t="shared" si="1"/>
        <v>8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2.3960968561505056</v>
      </c>
      <c r="AH32" s="38" t="str">
        <f t="shared" si="19"/>
        <v xml:space="preserve"> </v>
      </c>
      <c r="AI32" s="1">
        <f t="shared" si="20"/>
        <v>76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772</v>
      </c>
      <c r="AP32" t="s">
        <v>1020</v>
      </c>
      <c r="AQ32" s="22">
        <v>-79.18639780463775</v>
      </c>
      <c r="AR32" s="21">
        <v>-128.42995999297204</v>
      </c>
      <c r="AS32">
        <v>12.034694615106623</v>
      </c>
      <c r="AT32">
        <v>79.18639780463775</v>
      </c>
      <c r="AU32">
        <v>128.42995999297204</v>
      </c>
      <c r="AV32" t="s">
        <v>1724</v>
      </c>
    </row>
    <row r="33" spans="1:48" x14ac:dyDescent="0.25">
      <c r="A33" s="14">
        <v>3.600000000000001E-10</v>
      </c>
      <c r="B33" t="s">
        <v>841</v>
      </c>
      <c r="C33" s="4">
        <v>10</v>
      </c>
      <c r="D33" s="4">
        <v>4</v>
      </c>
      <c r="E33" s="4">
        <v>6</v>
      </c>
      <c r="F33" s="4">
        <v>20</v>
      </c>
      <c r="G33" s="4">
        <v>360</v>
      </c>
      <c r="H33" s="4">
        <v>327.9</v>
      </c>
      <c r="I33" s="34">
        <v>5806.2071733918174</v>
      </c>
      <c r="J33" s="35">
        <v>10.715686274509803</v>
      </c>
      <c r="K33" s="35">
        <v>10.893687707641195</v>
      </c>
      <c r="L33" s="35" t="s">
        <v>1019</v>
      </c>
      <c r="M33" s="35" t="s">
        <v>1019</v>
      </c>
      <c r="N33" s="4">
        <v>0.29799999999999999</v>
      </c>
      <c r="O33" s="4">
        <v>-13.669064748201452</v>
      </c>
      <c r="P33" s="35">
        <v>8.2647148520890514</v>
      </c>
      <c r="Q33" s="36" t="str">
        <f t="shared" si="7"/>
        <v xml:space="preserve"> </v>
      </c>
      <c r="R33" s="36" t="str">
        <f t="shared" si="8"/>
        <v xml:space="preserve"> </v>
      </c>
      <c r="S33" s="37" t="str">
        <f t="shared" si="9"/>
        <v/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 xml:space="preserve"> </v>
      </c>
      <c r="X33" s="37" t="str">
        <f t="shared" si="14"/>
        <v xml:space="preserve"> </v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 t="str">
        <f t="shared" si="2"/>
        <v xml:space="preserve"> 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8.2647148524490515</v>
      </c>
      <c r="AH33" s="38" t="str">
        <f t="shared" si="19"/>
        <v xml:space="preserve"> </v>
      </c>
      <c r="AI33" s="1">
        <f t="shared" si="20"/>
        <v>12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841</v>
      </c>
      <c r="AP33" t="s">
        <v>1026</v>
      </c>
      <c r="AQ33" s="22">
        <v>11.801455037523423</v>
      </c>
      <c r="AR33" s="21" t="e">
        <v>#VALUE!</v>
      </c>
      <c r="AS33">
        <v>9.7895699908508771</v>
      </c>
      <c r="AT33">
        <v>-11.801455037523423</v>
      </c>
      <c r="AU33" t="e">
        <v>#VALUE!</v>
      </c>
      <c r="AV33" t="s">
        <v>1725</v>
      </c>
    </row>
    <row r="34" spans="1:48" x14ac:dyDescent="0.25">
      <c r="A34" s="14">
        <v>3.7000000000000012E-10</v>
      </c>
      <c r="B34" t="s">
        <v>1008</v>
      </c>
      <c r="C34" s="4">
        <v>5</v>
      </c>
      <c r="D34" s="4">
        <v>3</v>
      </c>
      <c r="E34" s="4">
        <v>7</v>
      </c>
      <c r="F34" s="4">
        <v>15</v>
      </c>
      <c r="G34" s="4">
        <v>522</v>
      </c>
      <c r="H34" s="4">
        <v>463.8</v>
      </c>
      <c r="I34" s="34">
        <v>8620.869291812076</v>
      </c>
      <c r="J34" s="35">
        <v>5.9852503418357701</v>
      </c>
      <c r="K34" s="35">
        <v>7.7174158154419876</v>
      </c>
      <c r="L34" s="35">
        <v>4.6835683023664405</v>
      </c>
      <c r="M34" s="35">
        <v>5.4984980086957167</v>
      </c>
      <c r="N34" s="4">
        <v>1.329</v>
      </c>
      <c r="O34" s="4" t="s">
        <v>140</v>
      </c>
      <c r="P34" s="35">
        <v>11.685372501573157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>
        <f t="shared" si="14"/>
        <v>-0.37270660297558955</v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>
        <f t="shared" si="16"/>
        <v>4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11.685372501943156</v>
      </c>
      <c r="AH34" s="38" t="str">
        <f t="shared" si="19"/>
        <v xml:space="preserve"> </v>
      </c>
      <c r="AI34" s="1">
        <f t="shared" si="20"/>
        <v>1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1008</v>
      </c>
      <c r="AP34" t="s">
        <v>1022</v>
      </c>
      <c r="AQ34" s="22">
        <v>50.736671654729903</v>
      </c>
      <c r="AR34" s="21">
        <v>37.270660297558955</v>
      </c>
      <c r="AS34">
        <v>12.548512289780067</v>
      </c>
      <c r="AT34">
        <v>-50.736671654729903</v>
      </c>
      <c r="AU34">
        <v>-37.270660297558955</v>
      </c>
      <c r="AV34" t="s">
        <v>1726</v>
      </c>
    </row>
    <row r="35" spans="1:48" x14ac:dyDescent="0.25">
      <c r="A35" s="14">
        <v>3.8000000000000014E-10</v>
      </c>
      <c r="B35" t="s">
        <v>797</v>
      </c>
      <c r="C35" s="4">
        <v>10</v>
      </c>
      <c r="D35" s="4">
        <v>1</v>
      </c>
      <c r="E35" s="4">
        <v>5</v>
      </c>
      <c r="F35" s="4">
        <v>16</v>
      </c>
      <c r="G35" s="4">
        <v>2012.5</v>
      </c>
      <c r="H35" s="4">
        <v>1957.5</v>
      </c>
      <c r="I35" s="34">
        <v>22940.620211255202</v>
      </c>
      <c r="J35" s="35">
        <v>25.235876862319913</v>
      </c>
      <c r="K35" s="35">
        <v>22.449368642437751</v>
      </c>
      <c r="L35" s="35">
        <v>15.81046929685394</v>
      </c>
      <c r="M35" s="35">
        <v>14.581079207920792</v>
      </c>
      <c r="N35" s="4">
        <v>0.999</v>
      </c>
      <c r="O35" s="4" t="s">
        <v>140</v>
      </c>
      <c r="P35" s="35">
        <v>1.8444592514257323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>
        <f t="shared" si="11"/>
        <v>1.0771115942461318</v>
      </c>
      <c r="V35" s="37" t="str">
        <f t="shared" si="12"/>
        <v/>
      </c>
      <c r="W35" s="37">
        <f t="shared" si="13"/>
        <v>1.1175741130459307</v>
      </c>
      <c r="X35" s="37" t="str">
        <f t="shared" si="14"/>
        <v/>
      </c>
      <c r="Y35" s="1">
        <f t="shared" si="0"/>
        <v>6</v>
      </c>
      <c r="Z35" s="1" t="str">
        <f t="shared" si="15"/>
        <v xml:space="preserve"> </v>
      </c>
      <c r="AA35" s="1">
        <f t="shared" si="1"/>
        <v>10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si="20"/>
        <v xml:space="preserve"> 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797</v>
      </c>
      <c r="AP35" t="s">
        <v>1024</v>
      </c>
      <c r="AQ35" s="22">
        <v>-107.71115942461319</v>
      </c>
      <c r="AR35" s="21">
        <v>-111.75741130459306</v>
      </c>
      <c r="AS35">
        <v>2.8097062579821142</v>
      </c>
      <c r="AT35">
        <v>107.71115942461319</v>
      </c>
      <c r="AU35">
        <v>111.75741130459306</v>
      </c>
      <c r="AV35" t="s">
        <v>1727</v>
      </c>
    </row>
    <row r="36" spans="1:48" x14ac:dyDescent="0.25">
      <c r="A36" s="14">
        <v>3.9000000000000015E-10</v>
      </c>
      <c r="B36" t="s">
        <v>853</v>
      </c>
      <c r="C36" s="4">
        <v>12</v>
      </c>
      <c r="D36" s="4">
        <v>4</v>
      </c>
      <c r="E36" s="4">
        <v>13</v>
      </c>
      <c r="F36" s="4">
        <v>29</v>
      </c>
      <c r="G36" s="4">
        <v>1467.5</v>
      </c>
      <c r="H36" s="4">
        <v>1161.5</v>
      </c>
      <c r="I36" s="34">
        <v>5941.3585161896808</v>
      </c>
      <c r="J36" s="35">
        <v>9.9443493150684947</v>
      </c>
      <c r="K36" s="35">
        <v>9.2476114649681538</v>
      </c>
      <c r="L36" s="35">
        <v>4.9049291515867628</v>
      </c>
      <c r="M36" s="35">
        <v>4.535243103160906</v>
      </c>
      <c r="N36" s="4">
        <v>1.1679999999999999</v>
      </c>
      <c r="O36" s="4" t="s">
        <v>140</v>
      </c>
      <c r="P36" s="35">
        <v>5.1226861816616447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0.26345243258974177</v>
      </c>
      <c r="T36" s="37" t="str">
        <f t="shared" si="10"/>
        <v/>
      </c>
      <c r="U36" s="37" t="str">
        <f t="shared" si="11"/>
        <v/>
      </c>
      <c r="V36" s="37" t="str">
        <f t="shared" si="12"/>
        <v/>
      </c>
      <c r="W36" s="37" t="str">
        <f t="shared" si="13"/>
        <v/>
      </c>
      <c r="X36" s="37">
        <f t="shared" si="14"/>
        <v>-0.34305865292744697</v>
      </c>
      <c r="Y36" s="1" t="str">
        <f t="shared" ref="Y36:Y99" si="24">IF(ISERROR((RANK(U36,U$7:U$184,0)))=TRUE," ",((RANK(U36,U$7:U$184,0))))</f>
        <v xml:space="preserve"> </v>
      </c>
      <c r="Z36" s="1" t="str">
        <f t="shared" si="15"/>
        <v xml:space="preserve"> 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9</v>
      </c>
      <c r="AC36" s="1">
        <f t="shared" ref="AC36:AC99" si="26">IF(ISERROR((RANK(S36,S$7:S$184,0)))=TRUE," ",((RANK(S36,S$7:S$184,0))))</f>
        <v>20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5.1226861820516447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35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ref="AM36:AM99" si="31">IF(ISERROR((RANK(AK36,AK$7:AK$184,0)))=TRUE," ",((RANK(AK36,AK$7:AK$184,0))))</f>
        <v xml:space="preserve"> </v>
      </c>
      <c r="AN36" s="1" t="str">
        <f t="shared" ref="AN36:AN99" si="32">IF(ISERROR((RANK(AL36,AL$7:AL$184,0)))=TRUE," ",((RANK(AL36,AL$7:AL$184,0))))</f>
        <v xml:space="preserve"> </v>
      </c>
      <c r="AO36" t="s">
        <v>853</v>
      </c>
      <c r="AP36" t="s">
        <v>1024</v>
      </c>
      <c r="AQ36" s="22">
        <v>18.150166240494535</v>
      </c>
      <c r="AR36" s="21">
        <v>34.305865292744699</v>
      </c>
      <c r="AS36">
        <v>26.345243219974179</v>
      </c>
      <c r="AT36">
        <v>-18.150166240494535</v>
      </c>
      <c r="AU36">
        <v>-34.305865292744699</v>
      </c>
      <c r="AV36" t="s">
        <v>1728</v>
      </c>
    </row>
    <row r="37" spans="1:48" x14ac:dyDescent="0.25">
      <c r="A37" s="14">
        <v>4.0000000000000017E-10</v>
      </c>
      <c r="B37" t="s">
        <v>799</v>
      </c>
      <c r="C37" s="4">
        <v>13</v>
      </c>
      <c r="D37" s="4">
        <v>2</v>
      </c>
      <c r="E37" s="4">
        <v>10</v>
      </c>
      <c r="F37" s="4">
        <v>25</v>
      </c>
      <c r="G37" s="4">
        <v>6240</v>
      </c>
      <c r="H37" s="4">
        <v>5360</v>
      </c>
      <c r="I37" s="34">
        <v>16004.126055277015</v>
      </c>
      <c r="J37" s="35">
        <v>13.25488399633266</v>
      </c>
      <c r="K37" s="35">
        <v>12.519302838755983</v>
      </c>
      <c r="L37" s="35">
        <v>9.3438185100098448</v>
      </c>
      <c r="M37" s="35">
        <v>8.7480765094484543</v>
      </c>
      <c r="N37" s="4">
        <v>5.2080000000000002</v>
      </c>
      <c r="O37" s="4" t="s">
        <v>140</v>
      </c>
      <c r="P37" s="35">
        <v>3.0478867692733878</v>
      </c>
      <c r="Q37" s="36" t="str">
        <f t="shared" si="7"/>
        <v xml:space="preserve"> </v>
      </c>
      <c r="R37" s="36" t="str">
        <f t="shared" si="8"/>
        <v xml:space="preserve"> </v>
      </c>
      <c r="S37" s="37">
        <f t="shared" si="9"/>
        <v>0.16417910487761198</v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>
        <f t="shared" si="13"/>
        <v>0.25146368664296559</v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>
        <f t="shared" si="25"/>
        <v>42</v>
      </c>
      <c r="AB37" s="1" t="str">
        <f t="shared" si="16"/>
        <v xml:space="preserve"> </v>
      </c>
      <c r="AC37" s="1">
        <f t="shared" si="26"/>
        <v>38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3.0478867696733878</v>
      </c>
      <c r="AH37" s="38" t="str">
        <f t="shared" si="19"/>
        <v xml:space="preserve"> </v>
      </c>
      <c r="AI37" s="1">
        <f t="shared" si="29"/>
        <v>65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799</v>
      </c>
      <c r="AP37" t="s">
        <v>1024</v>
      </c>
      <c r="AQ37" s="22">
        <v>-9.0981438028743469</v>
      </c>
      <c r="AR37" s="21">
        <v>-25.14636866429656</v>
      </c>
      <c r="AS37">
        <v>16.417910447761198</v>
      </c>
      <c r="AT37">
        <v>9.0981438028743469</v>
      </c>
      <c r="AU37">
        <v>25.14636866429656</v>
      </c>
      <c r="AV37" t="s">
        <v>1729</v>
      </c>
    </row>
    <row r="38" spans="1:48" x14ac:dyDescent="0.25">
      <c r="A38" s="14">
        <v>4.1000000000000019E-10</v>
      </c>
      <c r="B38" t="s">
        <v>854</v>
      </c>
      <c r="C38" s="4">
        <v>9</v>
      </c>
      <c r="D38" s="4">
        <v>1</v>
      </c>
      <c r="E38" s="4">
        <v>6</v>
      </c>
      <c r="F38" s="4">
        <v>16</v>
      </c>
      <c r="G38" s="4">
        <v>1150</v>
      </c>
      <c r="H38" s="4">
        <v>895.8</v>
      </c>
      <c r="I38" s="34">
        <v>8500.8871207785269</v>
      </c>
      <c r="J38" s="35">
        <v>20.099316214125885</v>
      </c>
      <c r="K38" s="35">
        <v>17.66769909174312</v>
      </c>
      <c r="L38" s="35">
        <v>7.6734954619213722</v>
      </c>
      <c r="M38" s="35">
        <v>6.7249146270730664</v>
      </c>
      <c r="N38" s="4">
        <v>0.53100000000000003</v>
      </c>
      <c r="O38" s="4" t="s">
        <v>140</v>
      </c>
      <c r="P38" s="35">
        <v>2.6089954420135708</v>
      </c>
      <c r="Q38" s="36" t="str">
        <f t="shared" si="7"/>
        <v xml:space="preserve"> </v>
      </c>
      <c r="R38" s="36" t="str">
        <f t="shared" si="8"/>
        <v xml:space="preserve"> </v>
      </c>
      <c r="S38" s="37">
        <f t="shared" si="9"/>
        <v>0.28376869878017191</v>
      </c>
      <c r="T38" s="37" t="str">
        <f t="shared" si="10"/>
        <v/>
      </c>
      <c r="U38" s="37">
        <f t="shared" si="11"/>
        <v>0.65433216260123417</v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>
        <f t="shared" si="24"/>
        <v>18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>
        <f t="shared" si="26"/>
        <v>17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2.6089954424235708</v>
      </c>
      <c r="AH38" s="38" t="str">
        <f t="shared" si="19"/>
        <v xml:space="preserve"> </v>
      </c>
      <c r="AI38" s="1">
        <f t="shared" si="29"/>
        <v>73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854</v>
      </c>
      <c r="AP38" t="s">
        <v>1022</v>
      </c>
      <c r="AQ38" s="22">
        <v>-65.433216260123416</v>
      </c>
      <c r="AR38" s="21">
        <v>-2.7749084587481709</v>
      </c>
      <c r="AS38">
        <v>28.376869837017193</v>
      </c>
      <c r="AT38">
        <v>65.433216260123416</v>
      </c>
      <c r="AU38">
        <v>2.7749084587481709</v>
      </c>
      <c r="AV38" t="s">
        <v>1730</v>
      </c>
    </row>
    <row r="39" spans="1:48" x14ac:dyDescent="0.25">
      <c r="A39" s="14">
        <v>4.200000000000002E-10</v>
      </c>
      <c r="B39" t="s">
        <v>777</v>
      </c>
      <c r="C39" s="4">
        <v>23</v>
      </c>
      <c r="D39" s="4">
        <v>0</v>
      </c>
      <c r="E39" s="4">
        <v>7</v>
      </c>
      <c r="F39" s="4">
        <v>30</v>
      </c>
      <c r="G39" s="4">
        <v>382</v>
      </c>
      <c r="H39" s="4">
        <v>296.05</v>
      </c>
      <c r="I39" s="34">
        <v>53259.901680807714</v>
      </c>
      <c r="J39" s="35">
        <v>8.8464680300287402</v>
      </c>
      <c r="K39" s="35">
        <v>8.5107761628178267</v>
      </c>
      <c r="L39" s="35">
        <v>4.969022912399276</v>
      </c>
      <c r="M39" s="35">
        <v>4.9997865166218443</v>
      </c>
      <c r="N39" s="4">
        <v>0.46</v>
      </c>
      <c r="O39" s="4" t="s">
        <v>140</v>
      </c>
      <c r="P39" s="35">
        <v>5.5864050408066817</v>
      </c>
      <c r="Q39" s="36">
        <f t="shared" si="7"/>
        <v>76.666666667086673</v>
      </c>
      <c r="R39" s="36" t="str">
        <f t="shared" si="8"/>
        <v xml:space="preserve"> </v>
      </c>
      <c r="S39" s="37">
        <f t="shared" si="9"/>
        <v>0.29032258106516123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-0.33447425950078613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10</v>
      </c>
      <c r="AC39" s="1">
        <f t="shared" si="26"/>
        <v>14</v>
      </c>
      <c r="AD39" s="1" t="str">
        <f t="shared" si="17"/>
        <v xml:space="preserve"> </v>
      </c>
      <c r="AE39" s="1">
        <f t="shared" si="27"/>
        <v>11</v>
      </c>
      <c r="AF39" s="1" t="str">
        <f t="shared" si="28"/>
        <v xml:space="preserve"> </v>
      </c>
      <c r="AG39" s="38">
        <f t="shared" si="18"/>
        <v>5.5864050412266817</v>
      </c>
      <c r="AH39" s="38" t="str">
        <f t="shared" si="19"/>
        <v xml:space="preserve"> </v>
      </c>
      <c r="AI39" s="1">
        <f t="shared" si="29"/>
        <v>28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777</v>
      </c>
      <c r="AP39" t="s">
        <v>1022</v>
      </c>
      <c r="AQ39" s="22">
        <v>27.186594650346429</v>
      </c>
      <c r="AR39" s="21">
        <v>33.44742595007861</v>
      </c>
      <c r="AS39">
        <v>29.032258064516125</v>
      </c>
      <c r="AT39">
        <v>-27.186594650346429</v>
      </c>
      <c r="AU39">
        <v>-33.44742595007861</v>
      </c>
      <c r="AV39" t="s">
        <v>1731</v>
      </c>
    </row>
    <row r="40" spans="1:48" x14ac:dyDescent="0.25">
      <c r="A40" s="14">
        <v>4.3000000000000022E-10</v>
      </c>
      <c r="B40" t="s">
        <v>770</v>
      </c>
      <c r="C40" s="4">
        <v>9</v>
      </c>
      <c r="D40" s="4">
        <v>2</v>
      </c>
      <c r="E40" s="4">
        <v>15</v>
      </c>
      <c r="F40" s="4">
        <v>26</v>
      </c>
      <c r="G40" s="4">
        <v>1600</v>
      </c>
      <c r="H40" s="4">
        <v>1492</v>
      </c>
      <c r="I40" s="34">
        <v>95387.045787889801</v>
      </c>
      <c r="J40" s="35">
        <v>13.262222222222222</v>
      </c>
      <c r="K40" s="35">
        <v>12.548359966358284</v>
      </c>
      <c r="L40" s="35">
        <v>9.5110620668914496</v>
      </c>
      <c r="M40" s="35">
        <v>8.7285292796435048</v>
      </c>
      <c r="N40" s="4">
        <v>1.153</v>
      </c>
      <c r="O40" s="4">
        <v>-0.36764705882352972</v>
      </c>
      <c r="P40" s="35">
        <v>5.3686327077747995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>
        <f t="shared" si="13"/>
        <v>0.27386344088028469</v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>
        <f t="shared" si="25"/>
        <v>40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>
        <f t="shared" si="18"/>
        <v>5.3686327082047995</v>
      </c>
      <c r="AH40" s="38" t="str">
        <f t="shared" si="19"/>
        <v xml:space="preserve"> </v>
      </c>
      <c r="AI40" s="1">
        <f t="shared" si="29"/>
        <v>33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770</v>
      </c>
      <c r="AP40" t="s">
        <v>1047</v>
      </c>
      <c r="AQ40" s="22">
        <v>-9.1585431864961819</v>
      </c>
      <c r="AR40" s="21">
        <v>-27.386344088028469</v>
      </c>
      <c r="AS40">
        <v>7.2386058981233292</v>
      </c>
      <c r="AT40">
        <v>9.1585431864961819</v>
      </c>
      <c r="AU40">
        <v>27.386344088028469</v>
      </c>
      <c r="AV40" t="s">
        <v>1732</v>
      </c>
    </row>
    <row r="41" spans="1:48" x14ac:dyDescent="0.25">
      <c r="A41" s="14">
        <v>4.4000000000000024E-10</v>
      </c>
      <c r="B41" t="s">
        <v>1009</v>
      </c>
      <c r="C41" s="4">
        <v>15</v>
      </c>
      <c r="D41" s="4">
        <v>0</v>
      </c>
      <c r="E41" s="4">
        <v>2</v>
      </c>
      <c r="F41" s="4">
        <v>17</v>
      </c>
      <c r="G41" s="4">
        <v>1100</v>
      </c>
      <c r="H41" s="4">
        <v>711</v>
      </c>
      <c r="I41" s="34">
        <v>5327.7542305706256</v>
      </c>
      <c r="J41" s="35">
        <v>11.869782971619367</v>
      </c>
      <c r="K41" s="35">
        <v>10.014084507042254</v>
      </c>
      <c r="L41" s="35">
        <v>9.3021111981205955</v>
      </c>
      <c r="M41" s="35">
        <v>8.2273499845548397</v>
      </c>
      <c r="N41" s="4">
        <v>0.77600000000000002</v>
      </c>
      <c r="O41" s="4" t="s">
        <v>140</v>
      </c>
      <c r="P41" s="35">
        <v>4.9226441631504922</v>
      </c>
      <c r="Q41" s="36">
        <f t="shared" si="7"/>
        <v>88.235294118087054</v>
      </c>
      <c r="R41" s="36" t="str">
        <f t="shared" si="8"/>
        <v xml:space="preserve"> </v>
      </c>
      <c r="S41" s="37">
        <f t="shared" si="9"/>
        <v>0.54711673743015465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>
        <f t="shared" si="13"/>
        <v>0.24587762070632802</v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>
        <f t="shared" si="25"/>
        <v>43</v>
      </c>
      <c r="AB41" s="1" t="str">
        <f t="shared" si="16"/>
        <v xml:space="preserve"> </v>
      </c>
      <c r="AC41" s="1">
        <f t="shared" si="26"/>
        <v>1</v>
      </c>
      <c r="AD41" s="1" t="str">
        <f t="shared" si="17"/>
        <v xml:space="preserve"> </v>
      </c>
      <c r="AE41" s="1">
        <f t="shared" si="27"/>
        <v>6</v>
      </c>
      <c r="AF41" s="1" t="str">
        <f t="shared" si="28"/>
        <v xml:space="preserve"> </v>
      </c>
      <c r="AG41" s="38">
        <f t="shared" si="18"/>
        <v>4.9226441635904923</v>
      </c>
      <c r="AH41" s="38" t="str">
        <f t="shared" si="19"/>
        <v xml:space="preserve"> </v>
      </c>
      <c r="AI41" s="1">
        <f t="shared" si="29"/>
        <v>40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1009</v>
      </c>
      <c r="AP41" t="s">
        <v>1028</v>
      </c>
      <c r="AQ41" s="22">
        <v>2.3023294730508792</v>
      </c>
      <c r="AR41" s="21">
        <v>-24.587762070632802</v>
      </c>
      <c r="AS41">
        <v>54.711673699015464</v>
      </c>
      <c r="AT41">
        <v>-2.3023294730508792</v>
      </c>
      <c r="AU41">
        <v>24.587762070632802</v>
      </c>
      <c r="AV41" t="s">
        <v>1733</v>
      </c>
    </row>
    <row r="42" spans="1:48" x14ac:dyDescent="0.25">
      <c r="A42" s="14">
        <v>4.5000000000000026E-10</v>
      </c>
      <c r="B42" t="s">
        <v>851</v>
      </c>
      <c r="C42" s="4">
        <v>1</v>
      </c>
      <c r="D42" s="4">
        <v>7</v>
      </c>
      <c r="E42" s="4">
        <v>6</v>
      </c>
      <c r="F42" s="4">
        <v>14</v>
      </c>
      <c r="G42" s="4">
        <v>1725</v>
      </c>
      <c r="H42" s="4">
        <v>1862</v>
      </c>
      <c r="I42" s="34">
        <v>11373.608321583222</v>
      </c>
      <c r="J42" s="35">
        <v>34.934333958724203</v>
      </c>
      <c r="K42" s="35">
        <v>30.981697171381036</v>
      </c>
      <c r="L42" s="35">
        <v>26.706174846625768</v>
      </c>
      <c r="M42" s="35">
        <v>23.722651226158039</v>
      </c>
      <c r="N42" s="4">
        <v>0.53300000000000003</v>
      </c>
      <c r="O42" s="4">
        <v>7.4596774193548461</v>
      </c>
      <c r="P42" s="35">
        <v>2.3523093447905477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>
        <f t="shared" si="11"/>
        <v>1.8753710639346419</v>
      </c>
      <c r="V42" s="37" t="str">
        <f t="shared" si="12"/>
        <v/>
      </c>
      <c r="W42" s="37">
        <f t="shared" si="13"/>
        <v>2.5768896831510379</v>
      </c>
      <c r="X42" s="37" t="str">
        <f t="shared" si="14"/>
        <v/>
      </c>
      <c r="Y42" s="1">
        <f t="shared" si="24"/>
        <v>1</v>
      </c>
      <c r="Z42" s="1" t="str">
        <f t="shared" si="15"/>
        <v xml:space="preserve"> </v>
      </c>
      <c r="AA42" s="1">
        <f t="shared" si="25"/>
        <v>2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2.3523093452405477</v>
      </c>
      <c r="AH42" s="38" t="str">
        <f t="shared" si="19"/>
        <v xml:space="preserve"> </v>
      </c>
      <c r="AI42" s="1">
        <f t="shared" si="29"/>
        <v>79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851</v>
      </c>
      <c r="AP42" t="s">
        <v>1026</v>
      </c>
      <c r="AQ42" s="22">
        <v>-187.5371063934642</v>
      </c>
      <c r="AR42" s="21">
        <v>-257.68896831510381</v>
      </c>
      <c r="AS42">
        <v>-7.3576799140708911</v>
      </c>
      <c r="AT42">
        <v>187.5371063934642</v>
      </c>
      <c r="AU42">
        <v>257.68896831510381</v>
      </c>
      <c r="AV42" t="s">
        <v>1734</v>
      </c>
    </row>
    <row r="43" spans="1:48" x14ac:dyDescent="0.25">
      <c r="A43" s="14">
        <v>4.6000000000000027E-10</v>
      </c>
      <c r="B43" t="s">
        <v>1010</v>
      </c>
      <c r="C43" s="4">
        <v>5</v>
      </c>
      <c r="D43" s="4">
        <v>2</v>
      </c>
      <c r="E43" s="4">
        <v>7</v>
      </c>
      <c r="F43" s="4">
        <v>14</v>
      </c>
      <c r="G43" s="4">
        <v>1400</v>
      </c>
      <c r="H43" s="4">
        <v>1407</v>
      </c>
      <c r="I43" s="34">
        <v>6878.9250074122092</v>
      </c>
      <c r="J43" s="35">
        <v>27.642436149312378</v>
      </c>
      <c r="K43" s="35">
        <v>25.443037974683541</v>
      </c>
      <c r="L43" s="35">
        <v>19.378246503227253</v>
      </c>
      <c r="M43" s="35">
        <v>18.001710357744408</v>
      </c>
      <c r="N43" s="4">
        <v>0.50900000000000001</v>
      </c>
      <c r="O43" s="4">
        <v>14.337806413732892</v>
      </c>
      <c r="P43" s="35">
        <v>1.1371712864250176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>
        <f t="shared" si="11"/>
        <v>1.2751903939060076</v>
      </c>
      <c r="V43" s="37" t="str">
        <f t="shared" si="12"/>
        <v/>
      </c>
      <c r="W43" s="37">
        <f t="shared" si="13"/>
        <v>1.5954241067102428</v>
      </c>
      <c r="X43" s="37" t="str">
        <f t="shared" si="14"/>
        <v/>
      </c>
      <c r="Y43" s="1">
        <f t="shared" si="24"/>
        <v>4</v>
      </c>
      <c r="Z43" s="1" t="str">
        <f t="shared" si="15"/>
        <v xml:space="preserve"> </v>
      </c>
      <c r="AA43" s="1">
        <f t="shared" si="25"/>
        <v>4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 t="str">
        <f t="shared" si="18"/>
        <v xml:space="preserve"> </v>
      </c>
      <c r="AH43" s="38" t="str">
        <f t="shared" si="19"/>
        <v xml:space="preserve"> </v>
      </c>
      <c r="AI43" s="1" t="str">
        <f t="shared" si="29"/>
        <v xml:space="preserve"> 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1010</v>
      </c>
      <c r="AP43" t="s">
        <v>1097</v>
      </c>
      <c r="AQ43" s="22">
        <v>-127.51903939060077</v>
      </c>
      <c r="AR43" s="21">
        <v>-159.54241067102427</v>
      </c>
      <c r="AS43">
        <v>-0.49751243781094301</v>
      </c>
      <c r="AT43">
        <v>127.51903939060077</v>
      </c>
      <c r="AU43">
        <v>159.54241067102427</v>
      </c>
      <c r="AV43" t="s">
        <v>1735</v>
      </c>
    </row>
    <row r="44" spans="1:48" x14ac:dyDescent="0.25">
      <c r="A44" s="14">
        <v>4.7000000000000024E-10</v>
      </c>
      <c r="B44" t="s">
        <v>765</v>
      </c>
      <c r="C44" s="4">
        <v>11</v>
      </c>
      <c r="D44" s="4">
        <v>6</v>
      </c>
      <c r="E44" s="4">
        <v>13</v>
      </c>
      <c r="F44" s="4">
        <v>30</v>
      </c>
      <c r="G44" s="4">
        <v>720</v>
      </c>
      <c r="H44" s="4">
        <v>650</v>
      </c>
      <c r="I44" s="34">
        <v>167711.55048026255</v>
      </c>
      <c r="J44" s="35">
        <v>11.058585861409265</v>
      </c>
      <c r="K44" s="35">
        <v>10.569885728644966</v>
      </c>
      <c r="L44" s="35" t="s">
        <v>1019</v>
      </c>
      <c r="M44" s="35" t="s">
        <v>1019</v>
      </c>
      <c r="N44" s="4">
        <v>0.755</v>
      </c>
      <c r="O44" s="4">
        <v>27.492477943801319</v>
      </c>
      <c r="P44" s="35">
        <v>6.1758262533407953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 xml:space="preserve"> </v>
      </c>
      <c r="X44" s="37" t="str">
        <f t="shared" si="14"/>
        <v xml:space="preserve"> </v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6.1758262538107953</v>
      </c>
      <c r="AH44" s="38" t="str">
        <f t="shared" si="19"/>
        <v xml:space="preserve"> </v>
      </c>
      <c r="AI44" s="1">
        <f t="shared" si="29"/>
        <v>22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765</v>
      </c>
      <c r="AP44" t="s">
        <v>1026</v>
      </c>
      <c r="AQ44" s="22">
        <v>8.9791211376677786</v>
      </c>
      <c r="AR44" s="21" t="e">
        <v>#VALUE!</v>
      </c>
      <c r="AS44">
        <v>10.769230769230775</v>
      </c>
      <c r="AT44">
        <v>-8.9791211376677786</v>
      </c>
      <c r="AU44" t="e">
        <v>#VALUE!</v>
      </c>
      <c r="AV44" t="s">
        <v>1736</v>
      </c>
    </row>
    <row r="45" spans="1:48" x14ac:dyDescent="0.25">
      <c r="A45" s="14">
        <v>4.800000000000002E-10</v>
      </c>
      <c r="B45" t="s">
        <v>804</v>
      </c>
      <c r="C45" s="4">
        <v>19</v>
      </c>
      <c r="D45" s="4">
        <v>5</v>
      </c>
      <c r="E45" s="4">
        <v>9</v>
      </c>
      <c r="F45" s="4">
        <v>33</v>
      </c>
      <c r="G45" s="4">
        <v>725.78839111328125</v>
      </c>
      <c r="H45" s="4">
        <v>621.6</v>
      </c>
      <c r="I45" s="34">
        <v>15876.332855620263</v>
      </c>
      <c r="J45" s="35">
        <v>6.0186088792926453</v>
      </c>
      <c r="K45" s="35">
        <v>5.6112985650093057</v>
      </c>
      <c r="L45" s="35">
        <v>3.0312913436515028</v>
      </c>
      <c r="M45" s="35">
        <v>2.8378741331974928</v>
      </c>
      <c r="N45" s="4">
        <v>1.171</v>
      </c>
      <c r="O45" s="4">
        <v>-6.222787862549402</v>
      </c>
      <c r="P45" s="35">
        <v>4.4269190176603965</v>
      </c>
      <c r="Q45" s="36" t="str">
        <f t="shared" si="7"/>
        <v xml:space="preserve"> </v>
      </c>
      <c r="R45" s="36" t="str">
        <f t="shared" si="8"/>
        <v xml:space="preserve"> </v>
      </c>
      <c r="S45" s="37">
        <f t="shared" si="9"/>
        <v>0.16761324229673311</v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-0.59400420329749948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1</v>
      </c>
      <c r="AC45" s="1">
        <f t="shared" si="26"/>
        <v>35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4.4269190181403966</v>
      </c>
      <c r="AH45" s="38" t="str">
        <f t="shared" si="19"/>
        <v xml:space="preserve"> </v>
      </c>
      <c r="AI45" s="1">
        <f t="shared" si="29"/>
        <v>45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804</v>
      </c>
      <c r="AP45" t="s">
        <v>1024</v>
      </c>
      <c r="AQ45" s="22">
        <v>50.462104595709945</v>
      </c>
      <c r="AR45" s="21">
        <v>59.400420329749949</v>
      </c>
      <c r="AS45">
        <v>16.761324181673309</v>
      </c>
      <c r="AT45">
        <v>-50.462104595709945</v>
      </c>
      <c r="AU45">
        <v>-59.400420329749949</v>
      </c>
      <c r="AV45" t="s">
        <v>1737</v>
      </c>
    </row>
    <row r="46" spans="1:48" x14ac:dyDescent="0.25">
      <c r="A46" s="14">
        <v>4.9000000000000017E-10</v>
      </c>
      <c r="B46" t="s">
        <v>815</v>
      </c>
      <c r="C46" s="4">
        <v>4</v>
      </c>
      <c r="D46" s="4">
        <v>7</v>
      </c>
      <c r="E46" s="4">
        <v>9</v>
      </c>
      <c r="F46" s="4">
        <v>20</v>
      </c>
      <c r="G46" s="4">
        <v>4736.84228515625</v>
      </c>
      <c r="H46" s="4">
        <v>4438.5</v>
      </c>
      <c r="I46" s="34">
        <v>10729.757532863223</v>
      </c>
      <c r="J46" s="35">
        <v>17.459816147182853</v>
      </c>
      <c r="K46" s="35">
        <v>15.922963249547815</v>
      </c>
      <c r="L46" s="35">
        <v>13.079895315700977</v>
      </c>
      <c r="M46" s="35">
        <v>12.293716666666667</v>
      </c>
      <c r="N46" s="4">
        <v>2.9790000000000001</v>
      </c>
      <c r="O46" s="4" t="s">
        <v>140</v>
      </c>
      <c r="P46" s="35">
        <v>2.3738950033693866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>
        <f t="shared" si="13"/>
        <v>0.75185487551533714</v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>
        <f t="shared" si="25"/>
        <v>22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2.3738950038593867</v>
      </c>
      <c r="AH46" s="38" t="str">
        <f t="shared" si="19"/>
        <v xml:space="preserve"> </v>
      </c>
      <c r="AI46" s="1">
        <f t="shared" si="29"/>
        <v>77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815</v>
      </c>
      <c r="AP46" t="s">
        <v>1028</v>
      </c>
      <c r="AQ46" s="22">
        <v>-43.708050053408897</v>
      </c>
      <c r="AR46" s="21">
        <v>-75.185487551533711</v>
      </c>
      <c r="AS46">
        <v>6.7216916786358105</v>
      </c>
      <c r="AT46">
        <v>43.708050053408897</v>
      </c>
      <c r="AU46">
        <v>75.185487551533711</v>
      </c>
      <c r="AV46" t="s">
        <v>1738</v>
      </c>
    </row>
    <row r="47" spans="1:48" x14ac:dyDescent="0.25">
      <c r="A47" s="14">
        <v>5.0000000000000013E-10</v>
      </c>
      <c r="B47" t="s">
        <v>809</v>
      </c>
      <c r="C47" s="4">
        <v>5</v>
      </c>
      <c r="D47" s="4">
        <v>0</v>
      </c>
      <c r="E47" s="4">
        <v>1</v>
      </c>
      <c r="F47" s="4">
        <v>6</v>
      </c>
      <c r="G47" s="4">
        <v>1100</v>
      </c>
      <c r="H47" s="4">
        <v>837.2</v>
      </c>
      <c r="I47" s="34">
        <v>10490.010434451611</v>
      </c>
      <c r="J47" s="35">
        <v>6.6869009584664534</v>
      </c>
      <c r="K47" s="35">
        <v>6.9941520467836256</v>
      </c>
      <c r="L47" s="35">
        <v>6.453926104448632</v>
      </c>
      <c r="M47" s="35">
        <v>6.2530562238007521</v>
      </c>
      <c r="N47" s="4">
        <v>1.252</v>
      </c>
      <c r="O47" s="4">
        <v>-16.745631971805228</v>
      </c>
      <c r="P47" s="35">
        <v>3.7864309603440036</v>
      </c>
      <c r="Q47" s="36">
        <f t="shared" si="7"/>
        <v>83.333333333833323</v>
      </c>
      <c r="R47" s="36" t="str">
        <f t="shared" si="8"/>
        <v xml:space="preserve"> </v>
      </c>
      <c r="S47" s="37">
        <f t="shared" si="9"/>
        <v>0.3139034883165312</v>
      </c>
      <c r="T47" s="37" t="str">
        <f t="shared" si="10"/>
        <v/>
      </c>
      <c r="U47" s="37" t="str">
        <f t="shared" si="11"/>
        <v/>
      </c>
      <c r="V47" s="37" t="str">
        <f t="shared" si="12"/>
        <v/>
      </c>
      <c r="W47" s="37" t="str">
        <f t="shared" si="13"/>
        <v/>
      </c>
      <c r="X47" s="37">
        <f t="shared" si="14"/>
        <v>-0.13559385305461724</v>
      </c>
      <c r="Y47" s="1" t="str">
        <f t="shared" si="24"/>
        <v xml:space="preserve"> </v>
      </c>
      <c r="Z47" s="1" t="str">
        <f t="shared" si="15"/>
        <v xml:space="preserve"> </v>
      </c>
      <c r="AA47" s="1" t="str">
        <f t="shared" si="25"/>
        <v xml:space="preserve"> </v>
      </c>
      <c r="AB47" s="1">
        <f t="shared" si="16"/>
        <v>26</v>
      </c>
      <c r="AC47" s="1">
        <f t="shared" si="26"/>
        <v>10</v>
      </c>
      <c r="AD47" s="1" t="str">
        <f t="shared" si="17"/>
        <v xml:space="preserve"> </v>
      </c>
      <c r="AE47" s="1">
        <f t="shared" si="27"/>
        <v>8</v>
      </c>
      <c r="AF47" s="1" t="str">
        <f t="shared" si="28"/>
        <v xml:space="preserve"> </v>
      </c>
      <c r="AG47" s="38">
        <f t="shared" si="18"/>
        <v>3.7864309608440037</v>
      </c>
      <c r="AH47" s="38" t="str">
        <f t="shared" si="19"/>
        <v xml:space="preserve"> </v>
      </c>
      <c r="AI47" s="1">
        <f t="shared" si="29"/>
        <v>54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809</v>
      </c>
      <c r="AP47" t="s">
        <v>1026</v>
      </c>
      <c r="AQ47" s="22">
        <v>44.961533985193967</v>
      </c>
      <c r="AR47" s="21">
        <v>13.559385305461724</v>
      </c>
      <c r="AS47">
        <v>31.39034878165312</v>
      </c>
      <c r="AT47">
        <v>-44.961533985193967</v>
      </c>
      <c r="AU47">
        <v>-13.559385305461724</v>
      </c>
      <c r="AV47" t="s">
        <v>1739</v>
      </c>
    </row>
    <row r="48" spans="1:48" x14ac:dyDescent="0.25">
      <c r="A48" s="14">
        <v>5.100000000000001E-10</v>
      </c>
      <c r="B48" t="s">
        <v>783</v>
      </c>
      <c r="C48" s="4">
        <v>10</v>
      </c>
      <c r="D48" s="4">
        <v>4</v>
      </c>
      <c r="E48" s="4">
        <v>8</v>
      </c>
      <c r="F48" s="4">
        <v>22</v>
      </c>
      <c r="G48" s="4">
        <v>3000</v>
      </c>
      <c r="H48" s="4">
        <v>2487</v>
      </c>
      <c r="I48" s="34">
        <v>30641.974313187729</v>
      </c>
      <c r="J48" s="35">
        <v>9.0239477503628436</v>
      </c>
      <c r="K48" s="35">
        <v>8.6504347826086967</v>
      </c>
      <c r="L48" s="35">
        <v>8.8000057205261601</v>
      </c>
      <c r="M48" s="35">
        <v>8.3704132125184767</v>
      </c>
      <c r="N48" s="4">
        <v>2.7560000000000002</v>
      </c>
      <c r="O48" s="4">
        <v>5.3368328958880085</v>
      </c>
      <c r="P48" s="35">
        <v>8.3634901487736233</v>
      </c>
      <c r="Q48" s="36" t="str">
        <f t="shared" si="7"/>
        <v xml:space="preserve"> </v>
      </c>
      <c r="R48" s="36" t="str">
        <f t="shared" si="8"/>
        <v xml:space="preserve"> </v>
      </c>
      <c r="S48" s="37">
        <f t="shared" si="9"/>
        <v>0.2062726181215801</v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>
        <f t="shared" si="13"/>
        <v>0.17862815825146527</v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>
        <f t="shared" si="25"/>
        <v>47</v>
      </c>
      <c r="AB48" s="1" t="str">
        <f t="shared" si="16"/>
        <v xml:space="preserve"> </v>
      </c>
      <c r="AC48" s="1">
        <f t="shared" si="26"/>
        <v>28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8.3634901492836224</v>
      </c>
      <c r="AH48" s="38" t="str">
        <f t="shared" si="19"/>
        <v xml:space="preserve"> </v>
      </c>
      <c r="AI48" s="1">
        <f t="shared" si="29"/>
        <v>8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783</v>
      </c>
      <c r="AP48" t="s">
        <v>1020</v>
      </c>
      <c r="AQ48" s="22">
        <v>25.725796648910794</v>
      </c>
      <c r="AR48" s="21">
        <v>-17.862815825146527</v>
      </c>
      <c r="AS48">
        <v>20.62726176115801</v>
      </c>
      <c r="AT48">
        <v>-25.725796648910794</v>
      </c>
      <c r="AU48">
        <v>17.862815825146527</v>
      </c>
      <c r="AV48" t="s">
        <v>1740</v>
      </c>
    </row>
    <row r="49" spans="1:48" x14ac:dyDescent="0.25">
      <c r="A49" s="14">
        <v>5.2000000000000007E-10</v>
      </c>
      <c r="B49" t="s">
        <v>836</v>
      </c>
      <c r="C49" s="4">
        <v>17</v>
      </c>
      <c r="D49" s="4">
        <v>0</v>
      </c>
      <c r="E49" s="4">
        <v>1</v>
      </c>
      <c r="F49" s="4">
        <v>18</v>
      </c>
      <c r="G49" s="4">
        <v>860.00006103515625</v>
      </c>
      <c r="H49" s="4">
        <v>676.4</v>
      </c>
      <c r="I49" s="34">
        <v>10904.015261884859</v>
      </c>
      <c r="J49" s="35">
        <v>13.057915057915057</v>
      </c>
      <c r="K49" s="35">
        <v>12.275862068965514</v>
      </c>
      <c r="L49" s="35">
        <v>11.3939265083766</v>
      </c>
      <c r="M49" s="35">
        <v>10.851696307751791</v>
      </c>
      <c r="N49" s="4">
        <v>0.48</v>
      </c>
      <c r="O49" s="4" t="s">
        <v>140</v>
      </c>
      <c r="P49" s="35">
        <v>3.3855706682436435</v>
      </c>
      <c r="Q49" s="36">
        <f t="shared" si="7"/>
        <v>94.444444444964446</v>
      </c>
      <c r="R49" s="36" t="str">
        <f t="shared" si="8"/>
        <v xml:space="preserve"> </v>
      </c>
      <c r="S49" s="37">
        <f t="shared" si="9"/>
        <v>0.27143711027037892</v>
      </c>
      <c r="T49" s="37" t="str">
        <f t="shared" si="10"/>
        <v/>
      </c>
      <c r="U49" s="37" t="str">
        <f t="shared" si="11"/>
        <v/>
      </c>
      <c r="V49" s="37" t="str">
        <f t="shared" si="12"/>
        <v/>
      </c>
      <c r="W49" s="37">
        <f t="shared" si="13"/>
        <v>0.52604475977744225</v>
      </c>
      <c r="X49" s="37" t="str">
        <f t="shared" si="14"/>
        <v/>
      </c>
      <c r="Y49" s="1" t="str">
        <f t="shared" si="24"/>
        <v xml:space="preserve"> </v>
      </c>
      <c r="Z49" s="1" t="str">
        <f t="shared" si="15"/>
        <v xml:space="preserve"> </v>
      </c>
      <c r="AA49" s="1">
        <f t="shared" si="25"/>
        <v>29</v>
      </c>
      <c r="AB49" s="1" t="str">
        <f t="shared" si="16"/>
        <v xml:space="preserve"> </v>
      </c>
      <c r="AC49" s="1">
        <f t="shared" si="26"/>
        <v>19</v>
      </c>
      <c r="AD49" s="1" t="str">
        <f t="shared" si="17"/>
        <v xml:space="preserve"> </v>
      </c>
      <c r="AE49" s="1">
        <f t="shared" si="27"/>
        <v>1</v>
      </c>
      <c r="AF49" s="1" t="str">
        <f t="shared" si="28"/>
        <v xml:space="preserve"> </v>
      </c>
      <c r="AG49" s="38">
        <f t="shared" si="18"/>
        <v>3.3855706687636435</v>
      </c>
      <c r="AH49" s="38" t="str">
        <f t="shared" si="19"/>
        <v xml:space="preserve"> </v>
      </c>
      <c r="AI49" s="1">
        <f t="shared" si="29"/>
        <v>60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836</v>
      </c>
      <c r="AP49" t="s">
        <v>1041</v>
      </c>
      <c r="AQ49" s="22">
        <v>-7.4769341737196404</v>
      </c>
      <c r="AR49" s="21">
        <v>-52.604475977744222</v>
      </c>
      <c r="AS49">
        <v>27.143710975037894</v>
      </c>
      <c r="AT49">
        <v>7.4769341737196404</v>
      </c>
      <c r="AU49">
        <v>52.604475977744222</v>
      </c>
      <c r="AV49" t="s">
        <v>1741</v>
      </c>
    </row>
    <row r="50" spans="1:48" x14ac:dyDescent="0.25">
      <c r="A50" s="14">
        <v>5.3000000000000003E-10</v>
      </c>
      <c r="B50" t="s">
        <v>812</v>
      </c>
      <c r="C50" s="4">
        <v>5</v>
      </c>
      <c r="D50" s="4">
        <v>5</v>
      </c>
      <c r="E50" s="4">
        <v>10</v>
      </c>
      <c r="F50" s="4">
        <v>20</v>
      </c>
      <c r="G50" s="4">
        <v>4975</v>
      </c>
      <c r="H50" s="4">
        <v>5078</v>
      </c>
      <c r="I50" s="34">
        <v>10554.220076613421</v>
      </c>
      <c r="J50" s="35">
        <v>23.874000940291488</v>
      </c>
      <c r="K50" s="35">
        <v>21.973171787105152</v>
      </c>
      <c r="L50" s="35">
        <v>13.994493814087123</v>
      </c>
      <c r="M50" s="35">
        <v>13.104027739936605</v>
      </c>
      <c r="N50" s="4">
        <v>1.9670000000000001</v>
      </c>
      <c r="O50" s="4" t="s">
        <v>140</v>
      </c>
      <c r="P50" s="35">
        <v>2.1169751870815281</v>
      </c>
      <c r="Q50" s="36" t="str">
        <f t="shared" si="7"/>
        <v xml:space="preserve"> </v>
      </c>
      <c r="R50" s="36" t="str">
        <f t="shared" si="8"/>
        <v xml:space="preserve"> </v>
      </c>
      <c r="S50" s="37" t="str">
        <f t="shared" si="9"/>
        <v/>
      </c>
      <c r="T50" s="37" t="str">
        <f t="shared" si="10"/>
        <v/>
      </c>
      <c r="U50" s="37">
        <f t="shared" si="11"/>
        <v>0.96501847051586198</v>
      </c>
      <c r="V50" s="37" t="str">
        <f t="shared" si="12"/>
        <v/>
      </c>
      <c r="W50" s="37">
        <f t="shared" si="13"/>
        <v>0.87435156221385069</v>
      </c>
      <c r="X50" s="37" t="str">
        <f t="shared" si="14"/>
        <v/>
      </c>
      <c r="Y50" s="1">
        <f t="shared" si="24"/>
        <v>11</v>
      </c>
      <c r="Z50" s="1" t="str">
        <f t="shared" si="15"/>
        <v xml:space="preserve"> </v>
      </c>
      <c r="AA50" s="1">
        <f t="shared" si="25"/>
        <v>18</v>
      </c>
      <c r="AB50" s="1" t="str">
        <f t="shared" si="16"/>
        <v xml:space="preserve"> </v>
      </c>
      <c r="AC50" s="1" t="str">
        <f t="shared" si="26"/>
        <v xml:space="preserve"> 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2.1169751876115281</v>
      </c>
      <c r="AH50" s="38" t="str">
        <f t="shared" si="19"/>
        <v xml:space="preserve"> </v>
      </c>
      <c r="AI50" s="1">
        <f t="shared" si="29"/>
        <v>83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812</v>
      </c>
      <c r="AP50" t="s">
        <v>1024</v>
      </c>
      <c r="AQ50" s="22">
        <v>-96.501847051586196</v>
      </c>
      <c r="AR50" s="21">
        <v>-87.435156221385071</v>
      </c>
      <c r="AS50">
        <v>-2.0283576211106769</v>
      </c>
      <c r="AT50">
        <v>96.501847051586196</v>
      </c>
      <c r="AU50">
        <v>87.435156221385071</v>
      </c>
      <c r="AV50" t="s">
        <v>1742</v>
      </c>
    </row>
    <row r="51" spans="1:48" x14ac:dyDescent="0.25">
      <c r="A51" s="14">
        <v>5.4E-10</v>
      </c>
      <c r="B51" t="s">
        <v>825</v>
      </c>
      <c r="C51" s="4">
        <v>9</v>
      </c>
      <c r="D51" s="4">
        <v>2</v>
      </c>
      <c r="E51" s="4">
        <v>9</v>
      </c>
      <c r="F51" s="4">
        <v>20</v>
      </c>
      <c r="G51" s="4">
        <v>157.5</v>
      </c>
      <c r="H51" s="4">
        <v>133.69999999999999</v>
      </c>
      <c r="I51" s="34">
        <v>6930.9035392741043</v>
      </c>
      <c r="J51" s="35">
        <v>9.4154929577464781</v>
      </c>
      <c r="K51" s="35">
        <v>8.5705128205128212</v>
      </c>
      <c r="L51" s="35">
        <v>8.1431418630472532</v>
      </c>
      <c r="M51" s="35">
        <v>7.580371481947962</v>
      </c>
      <c r="N51" s="4">
        <v>0.14899999999999999</v>
      </c>
      <c r="O51" s="4" t="s">
        <v>140</v>
      </c>
      <c r="P51" s="35">
        <v>6.5818997756170523</v>
      </c>
      <c r="Q51" s="36" t="str">
        <f t="shared" si="7"/>
        <v xml:space="preserve"> </v>
      </c>
      <c r="R51" s="36" t="str">
        <f t="shared" si="8"/>
        <v xml:space="preserve"> </v>
      </c>
      <c r="S51" s="37">
        <f t="shared" si="9"/>
        <v>0.17801047174418855</v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 t="str">
        <f t="shared" si="25"/>
        <v xml:space="preserve"> </v>
      </c>
      <c r="AB51" s="1" t="str">
        <f t="shared" si="16"/>
        <v xml:space="preserve"> </v>
      </c>
      <c r="AC51" s="1">
        <f t="shared" si="26"/>
        <v>33</v>
      </c>
      <c r="AD51" s="1" t="str">
        <f t="shared" si="17"/>
        <v xml:space="preserve"> </v>
      </c>
      <c r="AE51" s="1" t="str">
        <f t="shared" si="27"/>
        <v xml:space="preserve"> </v>
      </c>
      <c r="AF51" s="1" t="str">
        <f t="shared" si="28"/>
        <v xml:space="preserve"> </v>
      </c>
      <c r="AG51" s="38">
        <f t="shared" si="18"/>
        <v>6.5818997761570524</v>
      </c>
      <c r="AH51" s="38" t="str">
        <f t="shared" si="19"/>
        <v xml:space="preserve"> </v>
      </c>
      <c r="AI51" s="1">
        <f t="shared" si="29"/>
        <v>17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825</v>
      </c>
      <c r="AP51" t="s">
        <v>1041</v>
      </c>
      <c r="AQ51" s="22">
        <v>22.503070946272818</v>
      </c>
      <c r="AR51" s="21">
        <v>-9.0651142877885782</v>
      </c>
      <c r="AS51">
        <v>17.801047120418858</v>
      </c>
      <c r="AT51">
        <v>-22.503070946272818</v>
      </c>
      <c r="AU51">
        <v>9.0651142877885782</v>
      </c>
      <c r="AV51" t="s">
        <v>1743</v>
      </c>
    </row>
    <row r="52" spans="1:48" x14ac:dyDescent="0.25">
      <c r="A52" s="14">
        <v>5.4999999999999996E-10</v>
      </c>
      <c r="B52" t="s">
        <v>1011</v>
      </c>
      <c r="C52" s="4">
        <v>14</v>
      </c>
      <c r="D52" s="4">
        <v>2</v>
      </c>
      <c r="E52" s="4">
        <v>3</v>
      </c>
      <c r="F52" s="4">
        <v>19</v>
      </c>
      <c r="G52" s="4">
        <v>875</v>
      </c>
      <c r="H52" s="4">
        <v>662.8</v>
      </c>
      <c r="I52" s="34">
        <v>5813.0633018603039</v>
      </c>
      <c r="J52" s="35">
        <v>32.019323671497581</v>
      </c>
      <c r="K52" s="35">
        <v>23.841726618705032</v>
      </c>
      <c r="L52" s="35">
        <v>22.109632317679107</v>
      </c>
      <c r="M52" s="35">
        <v>16.381131868131867</v>
      </c>
      <c r="N52" s="4">
        <v>0.16700000000000001</v>
      </c>
      <c r="O52" s="4" t="s">
        <v>140</v>
      </c>
      <c r="P52" s="35">
        <v>9.0525045262522641E-2</v>
      </c>
      <c r="Q52" s="36">
        <f t="shared" si="7"/>
        <v>73.684210526865797</v>
      </c>
      <c r="R52" s="36" t="str">
        <f t="shared" si="8"/>
        <v xml:space="preserve"> </v>
      </c>
      <c r="S52" s="37">
        <f t="shared" si="9"/>
        <v>0.32015691062845514</v>
      </c>
      <c r="T52" s="37" t="str">
        <f t="shared" si="10"/>
        <v/>
      </c>
      <c r="U52" s="37">
        <f t="shared" si="11"/>
        <v>1.6354427389559412</v>
      </c>
      <c r="V52" s="37" t="str">
        <f t="shared" si="12"/>
        <v/>
      </c>
      <c r="W52" s="37">
        <f t="shared" si="13"/>
        <v>1.9612520770776398</v>
      </c>
      <c r="X52" s="37" t="str">
        <f t="shared" si="14"/>
        <v/>
      </c>
      <c r="Y52" s="1">
        <f t="shared" si="24"/>
        <v>3</v>
      </c>
      <c r="Z52" s="1" t="str">
        <f t="shared" si="15"/>
        <v xml:space="preserve"> </v>
      </c>
      <c r="AA52" s="1">
        <f t="shared" si="25"/>
        <v>3</v>
      </c>
      <c r="AB52" s="1" t="str">
        <f t="shared" si="16"/>
        <v xml:space="preserve"> </v>
      </c>
      <c r="AC52" s="1">
        <f t="shared" si="26"/>
        <v>9</v>
      </c>
      <c r="AD52" s="1" t="str">
        <f t="shared" si="17"/>
        <v xml:space="preserve"> </v>
      </c>
      <c r="AE52" s="1">
        <f t="shared" si="27"/>
        <v>14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1011</v>
      </c>
      <c r="AP52" t="s">
        <v>1028</v>
      </c>
      <c r="AQ52" s="22">
        <v>-163.54427389559413</v>
      </c>
      <c r="AR52" s="21">
        <v>-196.12520770776399</v>
      </c>
      <c r="AS52">
        <v>32.015691007845518</v>
      </c>
      <c r="AT52">
        <v>163.54427389559413</v>
      </c>
      <c r="AU52">
        <v>196.12520770776399</v>
      </c>
      <c r="AV52" t="s">
        <v>1744</v>
      </c>
    </row>
    <row r="53" spans="1:48" x14ac:dyDescent="0.25">
      <c r="A53" s="14">
        <v>5.5999999999999993E-10</v>
      </c>
      <c r="B53" t="s">
        <v>827</v>
      </c>
      <c r="C53" s="4">
        <v>11</v>
      </c>
      <c r="D53" s="4">
        <v>3</v>
      </c>
      <c r="E53" s="4">
        <v>6</v>
      </c>
      <c r="F53" s="4">
        <v>20</v>
      </c>
      <c r="G53" s="4">
        <v>3775</v>
      </c>
      <c r="H53" s="4">
        <v>3023</v>
      </c>
      <c r="I53" s="34">
        <v>7534.2938435358537</v>
      </c>
      <c r="J53" s="35">
        <v>13.405764966740577</v>
      </c>
      <c r="K53" s="35">
        <v>12.471122112211221</v>
      </c>
      <c r="L53" s="35">
        <v>9.3937658521560294</v>
      </c>
      <c r="M53" s="35">
        <v>8.8821082474226802</v>
      </c>
      <c r="N53" s="4">
        <v>2.2549999999999999</v>
      </c>
      <c r="O53" s="4" t="s">
        <v>140</v>
      </c>
      <c r="P53" s="35">
        <v>2.8150843532914323</v>
      </c>
      <c r="Q53" s="36" t="str">
        <f t="shared" si="7"/>
        <v xml:space="preserve"> </v>
      </c>
      <c r="R53" s="36" t="str">
        <f t="shared" si="8"/>
        <v xml:space="preserve"> </v>
      </c>
      <c r="S53" s="37">
        <f t="shared" si="9"/>
        <v>0.24875951098011256</v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>
        <f t="shared" si="13"/>
        <v>0.25815338046282288</v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>
        <f t="shared" si="25"/>
        <v>41</v>
      </c>
      <c r="AB53" s="1" t="str">
        <f t="shared" si="16"/>
        <v xml:space="preserve"> </v>
      </c>
      <c r="AC53" s="1">
        <f t="shared" si="26"/>
        <v>23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2.8150843538514323</v>
      </c>
      <c r="AH53" s="38" t="str">
        <f t="shared" si="19"/>
        <v xml:space="preserve"> </v>
      </c>
      <c r="AI53" s="1">
        <f t="shared" si="29"/>
        <v>70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827</v>
      </c>
      <c r="AP53" t="s">
        <v>1022</v>
      </c>
      <c r="AQ53" s="22">
        <v>-10.340013125248992</v>
      </c>
      <c r="AR53" s="21">
        <v>-25.815338046282289</v>
      </c>
      <c r="AS53">
        <v>24.875951042011259</v>
      </c>
      <c r="AT53">
        <v>10.340013125248992</v>
      </c>
      <c r="AU53">
        <v>25.815338046282289</v>
      </c>
      <c r="AV53" t="s">
        <v>1745</v>
      </c>
    </row>
    <row r="54" spans="1:48" x14ac:dyDescent="0.25">
      <c r="A54" s="14">
        <v>5.6999999999999989E-10</v>
      </c>
      <c r="B54" t="s">
        <v>823</v>
      </c>
      <c r="C54" s="4">
        <v>9</v>
      </c>
      <c r="D54" s="4">
        <v>6</v>
      </c>
      <c r="E54" s="4">
        <v>5</v>
      </c>
      <c r="F54" s="4">
        <v>20</v>
      </c>
      <c r="G54" s="4">
        <v>240</v>
      </c>
      <c r="H54" s="4">
        <v>217.7</v>
      </c>
      <c r="I54" s="34">
        <v>5915.7881699816517</v>
      </c>
      <c r="J54" s="35">
        <v>9.8063063063063058</v>
      </c>
      <c r="K54" s="35">
        <v>8.1535580524344571</v>
      </c>
      <c r="L54" s="35">
        <v>5.3602525740236446</v>
      </c>
      <c r="M54" s="35">
        <v>4.536059506523892</v>
      </c>
      <c r="N54" s="4">
        <v>0.222</v>
      </c>
      <c r="O54" s="4">
        <v>21.649168182714867</v>
      </c>
      <c r="P54" s="35">
        <v>4.9609554432705556</v>
      </c>
      <c r="Q54" s="36" t="str">
        <f t="shared" si="7"/>
        <v xml:space="preserve"> 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>
        <f t="shared" si="14"/>
        <v>-0.28207494179828541</v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>
        <f t="shared" si="16"/>
        <v>17</v>
      </c>
      <c r="AC54" s="1" t="str">
        <f t="shared" si="26"/>
        <v xml:space="preserve"> </v>
      </c>
      <c r="AD54" s="1" t="str">
        <f t="shared" si="17"/>
        <v xml:space="preserve"> </v>
      </c>
      <c r="AE54" s="1" t="str">
        <f t="shared" si="27"/>
        <v xml:space="preserve"> </v>
      </c>
      <c r="AF54" s="1" t="str">
        <f t="shared" si="28"/>
        <v xml:space="preserve"> </v>
      </c>
      <c r="AG54" s="38">
        <f t="shared" si="18"/>
        <v>4.9609554438405556</v>
      </c>
      <c r="AH54" s="38" t="str">
        <f t="shared" si="19"/>
        <v xml:space="preserve"> </v>
      </c>
      <c r="AI54" s="1">
        <f t="shared" si="29"/>
        <v>39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823</v>
      </c>
      <c r="AP54" t="s">
        <v>1028</v>
      </c>
      <c r="AQ54" s="22">
        <v>19.286369018661851</v>
      </c>
      <c r="AR54" s="21">
        <v>28.20749417982854</v>
      </c>
      <c r="AS54">
        <v>10.243454294901255</v>
      </c>
      <c r="AT54">
        <v>-19.286369018661851</v>
      </c>
      <c r="AU54">
        <v>-28.20749417982854</v>
      </c>
      <c r="AV54" t="s">
        <v>1746</v>
      </c>
    </row>
    <row r="55" spans="1:48" x14ac:dyDescent="0.25">
      <c r="A55" s="14">
        <v>5.7999999999999986E-10</v>
      </c>
      <c r="B55" t="s">
        <v>818</v>
      </c>
      <c r="C55" s="4">
        <v>3</v>
      </c>
      <c r="D55" s="4">
        <v>4</v>
      </c>
      <c r="E55" s="4">
        <v>10</v>
      </c>
      <c r="F55" s="4">
        <v>17</v>
      </c>
      <c r="G55" s="4">
        <v>943.70001220703125</v>
      </c>
      <c r="H55" s="4">
        <v>845.2</v>
      </c>
      <c r="I55" s="34">
        <v>8070.4302962009633</v>
      </c>
      <c r="J55" s="35">
        <v>14.522336769759452</v>
      </c>
      <c r="K55" s="35">
        <v>14.648180242634316</v>
      </c>
      <c r="L55" s="35">
        <v>18.72134020618557</v>
      </c>
      <c r="M55" s="35">
        <v>18.738902439024393</v>
      </c>
      <c r="N55" s="4">
        <v>0.58199999999999996</v>
      </c>
      <c r="O55" s="4" t="s">
        <v>140</v>
      </c>
      <c r="P55" s="35">
        <v>5.5844770468528164</v>
      </c>
      <c r="Q55" s="36" t="str">
        <f t="shared" si="7"/>
        <v xml:space="preserve"> </v>
      </c>
      <c r="R55" s="36" t="str">
        <f t="shared" si="8"/>
        <v xml:space="preserve"> </v>
      </c>
      <c r="S55" s="37" t="str">
        <f t="shared" si="9"/>
        <v/>
      </c>
      <c r="T55" s="37" t="str">
        <f t="shared" si="10"/>
        <v/>
      </c>
      <c r="U55" s="37" t="str">
        <f t="shared" si="11"/>
        <v/>
      </c>
      <c r="V55" s="37" t="str">
        <f t="shared" si="12"/>
        <v/>
      </c>
      <c r="W55" s="37">
        <f t="shared" si="13"/>
        <v>1.5074414071967546</v>
      </c>
      <c r="X55" s="37" t="str">
        <f t="shared" si="14"/>
        <v/>
      </c>
      <c r="Y55" s="1" t="str">
        <f t="shared" si="24"/>
        <v xml:space="preserve"> </v>
      </c>
      <c r="Z55" s="1" t="str">
        <f t="shared" si="15"/>
        <v xml:space="preserve"> </v>
      </c>
      <c r="AA55" s="1">
        <f t="shared" si="25"/>
        <v>6</v>
      </c>
      <c r="AB55" s="1" t="str">
        <f t="shared" si="16"/>
        <v xml:space="preserve"> </v>
      </c>
      <c r="AC55" s="1" t="str">
        <f t="shared" si="26"/>
        <v xml:space="preserve"> 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>
        <f t="shared" si="18"/>
        <v>5.5844770474328165</v>
      </c>
      <c r="AH55" s="38" t="str">
        <f t="shared" si="19"/>
        <v xml:space="preserve"> </v>
      </c>
      <c r="AI55" s="1">
        <f t="shared" si="29"/>
        <v>29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818</v>
      </c>
      <c r="AP55" t="s">
        <v>1034</v>
      </c>
      <c r="AQ55" s="22">
        <v>-19.53027923136441</v>
      </c>
      <c r="AR55" s="21">
        <v>-150.74414071967544</v>
      </c>
      <c r="AS55">
        <v>11.65404782383237</v>
      </c>
      <c r="AT55">
        <v>19.53027923136441</v>
      </c>
      <c r="AU55">
        <v>150.74414071967544</v>
      </c>
      <c r="AV55" t="s">
        <v>1747</v>
      </c>
    </row>
    <row r="56" spans="1:48" x14ac:dyDescent="0.25">
      <c r="A56" s="14">
        <v>5.8999999999999982E-10</v>
      </c>
      <c r="B56" t="s">
        <v>794</v>
      </c>
      <c r="C56" s="4">
        <v>10</v>
      </c>
      <c r="D56" s="4">
        <v>4</v>
      </c>
      <c r="E56" s="4">
        <v>5</v>
      </c>
      <c r="F56" s="4">
        <v>19</v>
      </c>
      <c r="G56" s="4">
        <v>300.5</v>
      </c>
      <c r="H56" s="4">
        <v>257.89999999999998</v>
      </c>
      <c r="I56" s="34">
        <v>19797.118892122799</v>
      </c>
      <c r="J56" s="35">
        <v>8.23961661341853</v>
      </c>
      <c r="K56" s="35">
        <v>8.6835016835016834</v>
      </c>
      <c r="L56" s="35" t="s">
        <v>1019</v>
      </c>
      <c r="M56" s="35" t="s">
        <v>1019</v>
      </c>
      <c r="N56" s="4">
        <v>0.30099999999999999</v>
      </c>
      <c r="O56" s="4" t="s">
        <v>140</v>
      </c>
      <c r="P56" s="35">
        <v>6.8243505234587047</v>
      </c>
      <c r="Q56" s="36" t="str">
        <f t="shared" si="7"/>
        <v xml:space="preserve"> </v>
      </c>
      <c r="R56" s="36" t="str">
        <f t="shared" si="8"/>
        <v xml:space="preserve"> </v>
      </c>
      <c r="S56" s="37">
        <f t="shared" si="9"/>
        <v>0.16518030303280734</v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 t="str">
        <f t="shared" si="13"/>
        <v xml:space="preserve"> </v>
      </c>
      <c r="X56" s="37" t="str">
        <f t="shared" si="14"/>
        <v xml:space="preserve"> </v>
      </c>
      <c r="Y56" s="1" t="str">
        <f t="shared" si="24"/>
        <v xml:space="preserve"> </v>
      </c>
      <c r="Z56" s="1" t="str">
        <f t="shared" si="15"/>
        <v xml:space="preserve"> </v>
      </c>
      <c r="AA56" s="1" t="str">
        <f t="shared" si="25"/>
        <v xml:space="preserve"> </v>
      </c>
      <c r="AB56" s="1" t="str">
        <f t="shared" si="16"/>
        <v xml:space="preserve"> </v>
      </c>
      <c r="AC56" s="1">
        <f t="shared" si="26"/>
        <v>37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6.8243505240487048</v>
      </c>
      <c r="AH56" s="38" t="str">
        <f t="shared" si="19"/>
        <v xml:space="preserve"> </v>
      </c>
      <c r="AI56" s="1">
        <f t="shared" si="29"/>
        <v>15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794</v>
      </c>
      <c r="AP56" t="s">
        <v>1026</v>
      </c>
      <c r="AQ56" s="22">
        <v>32.181460175735907</v>
      </c>
      <c r="AR56" s="21" t="e">
        <v>#VALUE!</v>
      </c>
      <c r="AS56">
        <v>16.518030244280734</v>
      </c>
      <c r="AT56">
        <v>-32.181460175735907</v>
      </c>
      <c r="AU56" t="e">
        <v>#VALUE!</v>
      </c>
      <c r="AV56" t="s">
        <v>1748</v>
      </c>
    </row>
    <row r="57" spans="1:48" x14ac:dyDescent="0.25">
      <c r="A57" s="14">
        <v>5.9999999999999979E-10</v>
      </c>
      <c r="B57" t="s">
        <v>776</v>
      </c>
      <c r="C57" s="4">
        <v>15</v>
      </c>
      <c r="D57" s="4">
        <v>4</v>
      </c>
      <c r="E57" s="4">
        <v>8</v>
      </c>
      <c r="F57" s="4">
        <v>27</v>
      </c>
      <c r="G57" s="4">
        <v>76</v>
      </c>
      <c r="H57" s="4">
        <v>58</v>
      </c>
      <c r="I57" s="34">
        <v>53153.7940580086</v>
      </c>
      <c r="J57" s="35">
        <v>7.6315789473684204</v>
      </c>
      <c r="K57" s="35">
        <v>7.3417721518987333</v>
      </c>
      <c r="L57" s="35" t="s">
        <v>1019</v>
      </c>
      <c r="M57" s="35" t="s">
        <v>1019</v>
      </c>
      <c r="N57" s="4">
        <v>7.6999999999999999E-2</v>
      </c>
      <c r="O57" s="4">
        <v>11.111111111111125</v>
      </c>
      <c r="P57" s="35">
        <v>6.0344827586206913</v>
      </c>
      <c r="Q57" s="36" t="str">
        <f t="shared" si="7"/>
        <v xml:space="preserve"> </v>
      </c>
      <c r="R57" s="36" t="str">
        <f t="shared" si="8"/>
        <v xml:space="preserve"> </v>
      </c>
      <c r="S57" s="37">
        <f t="shared" si="9"/>
        <v>0.31034482818620684</v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 xml:space="preserve"> </v>
      </c>
      <c r="X57" s="37" t="str">
        <f t="shared" si="14"/>
        <v xml:space="preserve"> </v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 t="str">
        <f t="shared" si="16"/>
        <v xml:space="preserve"> </v>
      </c>
      <c r="AC57" s="1">
        <f t="shared" si="26"/>
        <v>11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6.0344827592206913</v>
      </c>
      <c r="AH57" s="38" t="str">
        <f t="shared" si="19"/>
        <v xml:space="preserve"> </v>
      </c>
      <c r="AI57" s="1">
        <f t="shared" si="29"/>
        <v>25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776</v>
      </c>
      <c r="AP57" t="s">
        <v>1026</v>
      </c>
      <c r="AQ57" s="22">
        <v>37.186089469108275</v>
      </c>
      <c r="AR57" s="21" t="e">
        <v>#VALUE!</v>
      </c>
      <c r="AS57">
        <v>31.034482758620683</v>
      </c>
      <c r="AT57">
        <v>-37.186089469108275</v>
      </c>
      <c r="AU57" t="e">
        <v>#VALUE!</v>
      </c>
      <c r="AV57" t="s">
        <v>1749</v>
      </c>
    </row>
    <row r="58" spans="1:48" x14ac:dyDescent="0.25">
      <c r="A58" s="14">
        <v>6.0999999999999975E-10</v>
      </c>
      <c r="B58" t="s">
        <v>801</v>
      </c>
      <c r="C58" s="4">
        <v>10</v>
      </c>
      <c r="D58" s="4">
        <v>0</v>
      </c>
      <c r="E58" s="4">
        <v>5</v>
      </c>
      <c r="F58" s="4">
        <v>15</v>
      </c>
      <c r="G58" s="4">
        <v>4860</v>
      </c>
      <c r="H58" s="4">
        <v>4507</v>
      </c>
      <c r="I58" s="34">
        <v>20208.151611190769</v>
      </c>
      <c r="J58" s="35">
        <v>22.751135790005048</v>
      </c>
      <c r="K58" s="35">
        <v>20.219829519964108</v>
      </c>
      <c r="L58" s="35">
        <v>14.375236757282837</v>
      </c>
      <c r="M58" s="35">
        <v>13.005890767604432</v>
      </c>
      <c r="N58" s="4">
        <v>1.7110000000000001</v>
      </c>
      <c r="O58" s="4">
        <v>11.470985155195692</v>
      </c>
      <c r="P58" s="35">
        <v>1.5287330818726426</v>
      </c>
      <c r="Q58" s="36" t="str">
        <f t="shared" si="7"/>
        <v xml:space="preserve"> </v>
      </c>
      <c r="R58" s="36" t="str">
        <f t="shared" si="8"/>
        <v xml:space="preserve"> </v>
      </c>
      <c r="S58" s="37" t="str">
        <f t="shared" si="9"/>
        <v/>
      </c>
      <c r="T58" s="37" t="str">
        <f t="shared" si="10"/>
        <v/>
      </c>
      <c r="U58" s="37">
        <f t="shared" si="11"/>
        <v>0.87259781736561193</v>
      </c>
      <c r="V58" s="37" t="str">
        <f t="shared" si="12"/>
        <v/>
      </c>
      <c r="W58" s="37">
        <f t="shared" si="13"/>
        <v>0.92534634200805899</v>
      </c>
      <c r="X58" s="37" t="str">
        <f t="shared" si="14"/>
        <v/>
      </c>
      <c r="Y58" s="1">
        <f t="shared" si="24"/>
        <v>12</v>
      </c>
      <c r="Z58" s="1" t="str">
        <f t="shared" si="15"/>
        <v xml:space="preserve"> </v>
      </c>
      <c r="AA58" s="1">
        <f t="shared" si="25"/>
        <v>14</v>
      </c>
      <c r="AB58" s="1" t="str">
        <f t="shared" si="16"/>
        <v xml:space="preserve"> </v>
      </c>
      <c r="AC58" s="1" t="str">
        <f t="shared" si="26"/>
        <v xml:space="preserve"> 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 t="str">
        <f t="shared" si="18"/>
        <v xml:space="preserve"> </v>
      </c>
      <c r="AH58" s="38" t="str">
        <f t="shared" si="19"/>
        <v xml:space="preserve"> </v>
      </c>
      <c r="AI58" s="1" t="str">
        <f t="shared" si="29"/>
        <v xml:space="preserve"> 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801</v>
      </c>
      <c r="AP58" t="s">
        <v>1026</v>
      </c>
      <c r="AQ58" s="22">
        <v>-87.259781736561195</v>
      </c>
      <c r="AR58" s="21">
        <v>-92.534634200805897</v>
      </c>
      <c r="AS58">
        <v>7.8322609274461996</v>
      </c>
      <c r="AT58">
        <v>87.259781736561195</v>
      </c>
      <c r="AU58">
        <v>92.534634200805897</v>
      </c>
      <c r="AV58" t="s">
        <v>1750</v>
      </c>
    </row>
    <row r="59" spans="1:48" x14ac:dyDescent="0.25">
      <c r="A59" s="14">
        <v>6.1999999999999972E-10</v>
      </c>
      <c r="B59" t="s">
        <v>805</v>
      </c>
      <c r="C59" s="4">
        <v>5</v>
      </c>
      <c r="D59" s="4">
        <v>3</v>
      </c>
      <c r="E59" s="4">
        <v>3</v>
      </c>
      <c r="F59" s="4">
        <v>11</v>
      </c>
      <c r="G59" s="4">
        <v>1490</v>
      </c>
      <c r="H59" s="4">
        <v>1484</v>
      </c>
      <c r="I59" s="34">
        <v>7951.0525213921719</v>
      </c>
      <c r="J59" s="35">
        <v>9.1011594532430991</v>
      </c>
      <c r="K59" s="35">
        <v>8.3423984512485863</v>
      </c>
      <c r="L59" s="35">
        <v>8.8332737226093521</v>
      </c>
      <c r="M59" s="35">
        <v>8.3689487797843682</v>
      </c>
      <c r="N59" s="4">
        <v>1.8980000000000001</v>
      </c>
      <c r="O59" s="4" t="s">
        <v>140</v>
      </c>
      <c r="P59" s="35">
        <v>8.2982624259920463</v>
      </c>
      <c r="Q59" s="36" t="str">
        <f t="shared" si="7"/>
        <v xml:space="preserve"> 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 t="str">
        <f t="shared" si="11"/>
        <v/>
      </c>
      <c r="V59" s="37" t="str">
        <f t="shared" si="12"/>
        <v/>
      </c>
      <c r="W59" s="37">
        <f t="shared" si="13"/>
        <v>0.18308390581223777</v>
      </c>
      <c r="X59" s="37" t="str">
        <f t="shared" si="14"/>
        <v/>
      </c>
      <c r="Y59" s="1" t="str">
        <f t="shared" si="24"/>
        <v xml:space="preserve"> </v>
      </c>
      <c r="Z59" s="1" t="str">
        <f t="shared" si="15"/>
        <v xml:space="preserve"> </v>
      </c>
      <c r="AA59" s="1">
        <f t="shared" si="25"/>
        <v>46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8.2982624266120464</v>
      </c>
      <c r="AH59" s="38" t="str">
        <f t="shared" si="19"/>
        <v xml:space="preserve"> </v>
      </c>
      <c r="AI59" s="1">
        <f t="shared" si="29"/>
        <v>11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805</v>
      </c>
      <c r="AP59" t="s">
        <v>1097</v>
      </c>
      <c r="AQ59" s="22">
        <v>25.090283470038344</v>
      </c>
      <c r="AR59" s="21">
        <v>-18.308390581223776</v>
      </c>
      <c r="AS59">
        <v>0.40431266846361336</v>
      </c>
      <c r="AT59">
        <v>-25.090283470038344</v>
      </c>
      <c r="AU59">
        <v>18.308390581223776</v>
      </c>
      <c r="AV59" t="s">
        <v>1751</v>
      </c>
    </row>
    <row r="60" spans="1:48" x14ac:dyDescent="0.25">
      <c r="A60" s="14">
        <v>6.2999999999999969E-10</v>
      </c>
      <c r="B60" t="s">
        <v>838</v>
      </c>
      <c r="C60" s="4">
        <v>4</v>
      </c>
      <c r="D60" s="4">
        <v>13</v>
      </c>
      <c r="E60" s="4">
        <v>8</v>
      </c>
      <c r="F60" s="4">
        <v>25</v>
      </c>
      <c r="G60" s="4">
        <v>280</v>
      </c>
      <c r="H60" s="4">
        <v>286.39999999999998</v>
      </c>
      <c r="I60" s="34">
        <v>5993.1522800367602</v>
      </c>
      <c r="J60" s="35">
        <v>11.548387096774194</v>
      </c>
      <c r="K60" s="35">
        <v>11.642276422764228</v>
      </c>
      <c r="L60" s="35">
        <v>5.4630442642875501</v>
      </c>
      <c r="M60" s="35">
        <v>5.6460826829083812</v>
      </c>
      <c r="N60" s="4">
        <v>0.248</v>
      </c>
      <c r="O60" s="4">
        <v>-18.538617969560399</v>
      </c>
      <c r="P60" s="35">
        <v>6.5293296089385473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 t="str">
        <f t="shared" si="12"/>
        <v/>
      </c>
      <c r="W60" s="37" t="str">
        <f t="shared" si="13"/>
        <v/>
      </c>
      <c r="X60" s="37">
        <f t="shared" si="14"/>
        <v>-0.26830754386390565</v>
      </c>
      <c r="Y60" s="1" t="str">
        <f t="shared" si="24"/>
        <v xml:space="preserve"> </v>
      </c>
      <c r="Z60" s="1" t="str">
        <f t="shared" si="15"/>
        <v xml:space="preserve"> </v>
      </c>
      <c r="AA60" s="1" t="str">
        <f t="shared" si="25"/>
        <v xml:space="preserve"> </v>
      </c>
      <c r="AB60" s="1">
        <f t="shared" si="16"/>
        <v>18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6.5293296095685474</v>
      </c>
      <c r="AH60" s="38" t="str">
        <f t="shared" si="19"/>
        <v xml:space="preserve"> </v>
      </c>
      <c r="AI60" s="1">
        <f t="shared" si="29"/>
        <v>18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838</v>
      </c>
      <c r="AP60" t="s">
        <v>1028</v>
      </c>
      <c r="AQ60" s="22">
        <v>4.9476708718296791</v>
      </c>
      <c r="AR60" s="21">
        <v>26.830754386390566</v>
      </c>
      <c r="AS60">
        <v>-2.2346368715083775</v>
      </c>
      <c r="AT60">
        <v>-4.9476708718296791</v>
      </c>
      <c r="AU60">
        <v>-26.830754386390566</v>
      </c>
      <c r="AV60" t="s">
        <v>1752</v>
      </c>
    </row>
    <row r="61" spans="1:48" x14ac:dyDescent="0.25">
      <c r="A61" s="14">
        <v>6.3999999999999965E-10</v>
      </c>
      <c r="B61" t="s">
        <v>820</v>
      </c>
      <c r="C61" s="4">
        <v>15</v>
      </c>
      <c r="D61" s="4">
        <v>1</v>
      </c>
      <c r="E61" s="4">
        <v>2</v>
      </c>
      <c r="F61" s="4">
        <v>18</v>
      </c>
      <c r="G61" s="4">
        <v>2125</v>
      </c>
      <c r="H61" s="4">
        <v>1822.5</v>
      </c>
      <c r="I61" s="34">
        <v>11411.140002728491</v>
      </c>
      <c r="J61" s="35">
        <v>11.056056423214262</v>
      </c>
      <c r="K61" s="35">
        <v>10.813066172154608</v>
      </c>
      <c r="L61" s="35">
        <v>7.1342273334063533</v>
      </c>
      <c r="M61" s="35">
        <v>7.0089641983758364</v>
      </c>
      <c r="N61" s="4">
        <v>1.8260000000000001</v>
      </c>
      <c r="O61" s="4">
        <v>16.993464052287582</v>
      </c>
      <c r="P61" s="35">
        <v>3.6392198511414167</v>
      </c>
      <c r="Q61" s="36">
        <f t="shared" si="7"/>
        <v>83.333333333973329</v>
      </c>
      <c r="R61" s="36" t="str">
        <f t="shared" si="8"/>
        <v xml:space="preserve"> </v>
      </c>
      <c r="S61" s="37">
        <f t="shared" si="9"/>
        <v>0.16598079625042533</v>
      </c>
      <c r="T61" s="37" t="str">
        <f t="shared" si="10"/>
        <v/>
      </c>
      <c r="U61" s="37" t="str">
        <f t="shared" si="11"/>
        <v/>
      </c>
      <c r="V61" s="37" t="str">
        <f t="shared" si="12"/>
        <v/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>
        <f t="shared" si="26"/>
        <v>36</v>
      </c>
      <c r="AD61" s="1" t="str">
        <f t="shared" si="17"/>
        <v xml:space="preserve"> </v>
      </c>
      <c r="AE61" s="1">
        <f t="shared" si="27"/>
        <v>7</v>
      </c>
      <c r="AF61" s="1" t="str">
        <f t="shared" si="28"/>
        <v xml:space="preserve"> </v>
      </c>
      <c r="AG61" s="38">
        <f t="shared" si="18"/>
        <v>3.6392198517814167</v>
      </c>
      <c r="AH61" s="38" t="str">
        <f t="shared" si="19"/>
        <v xml:space="preserve"> </v>
      </c>
      <c r="AI61" s="1">
        <f t="shared" si="29"/>
        <v>56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820</v>
      </c>
      <c r="AP61" t="s">
        <v>1022</v>
      </c>
      <c r="AQ61" s="22">
        <v>8.9999404079092464</v>
      </c>
      <c r="AR61" s="21">
        <v>4.4477754951137154</v>
      </c>
      <c r="AS61">
        <v>16.598079561042532</v>
      </c>
      <c r="AT61">
        <v>-8.9999404079092464</v>
      </c>
      <c r="AU61">
        <v>-4.4477754951137154</v>
      </c>
      <c r="AV61" t="s">
        <v>1753</v>
      </c>
    </row>
    <row r="62" spans="1:48" x14ac:dyDescent="0.25">
      <c r="A62" s="14">
        <v>6.4999999999999962E-10</v>
      </c>
      <c r="B62" t="s">
        <v>1012</v>
      </c>
      <c r="C62" s="4">
        <v>12</v>
      </c>
      <c r="D62" s="4">
        <v>0</v>
      </c>
      <c r="E62" s="4">
        <v>1</v>
      </c>
      <c r="F62" s="4">
        <v>13</v>
      </c>
      <c r="G62" s="4">
        <v>240</v>
      </c>
      <c r="H62" s="4">
        <v>172.8</v>
      </c>
      <c r="I62" s="34">
        <v>10811.163971860677</v>
      </c>
      <c r="J62" s="35">
        <v>12.431654676258994</v>
      </c>
      <c r="K62" s="35">
        <v>10.867924528301888</v>
      </c>
      <c r="L62" s="35">
        <v>7.9427739604328353</v>
      </c>
      <c r="M62" s="35">
        <v>7.3297754830634441</v>
      </c>
      <c r="N62" s="4">
        <v>0.115</v>
      </c>
      <c r="O62" s="4">
        <v>24.489795918367339</v>
      </c>
      <c r="P62" s="35">
        <v>3.125</v>
      </c>
      <c r="Q62" s="36">
        <f t="shared" si="7"/>
        <v>92.307692308342311</v>
      </c>
      <c r="R62" s="36" t="str">
        <f t="shared" si="8"/>
        <v xml:space="preserve"> </v>
      </c>
      <c r="S62" s="37">
        <f t="shared" si="9"/>
        <v>0.38888888953888884</v>
      </c>
      <c r="T62" s="37" t="str">
        <f t="shared" si="10"/>
        <v/>
      </c>
      <c r="U62" s="37" t="str">
        <f t="shared" si="11"/>
        <v/>
      </c>
      <c r="V62" s="37" t="str">
        <f t="shared" si="12"/>
        <v/>
      </c>
      <c r="W62" s="37" t="str">
        <f t="shared" si="13"/>
        <v/>
      </c>
      <c r="X62" s="37" t="str">
        <f t="shared" si="14"/>
        <v/>
      </c>
      <c r="Y62" s="1" t="str">
        <f t="shared" si="24"/>
        <v xml:space="preserve"> </v>
      </c>
      <c r="Z62" s="1" t="str">
        <f t="shared" si="15"/>
        <v xml:space="preserve"> </v>
      </c>
      <c r="AA62" s="1" t="str">
        <f t="shared" si="25"/>
        <v xml:space="preserve"> </v>
      </c>
      <c r="AB62" s="1" t="str">
        <f t="shared" si="16"/>
        <v xml:space="preserve"> </v>
      </c>
      <c r="AC62" s="1">
        <f t="shared" si="26"/>
        <v>7</v>
      </c>
      <c r="AD62" s="1" t="str">
        <f t="shared" si="17"/>
        <v xml:space="preserve"> </v>
      </c>
      <c r="AE62" s="1">
        <f t="shared" si="27"/>
        <v>3</v>
      </c>
      <c r="AF62" s="1" t="str">
        <f t="shared" si="28"/>
        <v xml:space="preserve"> </v>
      </c>
      <c r="AG62" s="38">
        <f t="shared" si="18"/>
        <v>3.1250000006500001</v>
      </c>
      <c r="AH62" s="38" t="str">
        <f t="shared" si="19"/>
        <v xml:space="preserve"> </v>
      </c>
      <c r="AI62" s="1">
        <f t="shared" si="29"/>
        <v>62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1012</v>
      </c>
      <c r="AP62" t="s">
        <v>1024</v>
      </c>
      <c r="AQ62" s="22">
        <v>-2.3223175663724893</v>
      </c>
      <c r="AR62" s="21">
        <v>-6.3814881683157854</v>
      </c>
      <c r="AS62">
        <v>38.888888888888886</v>
      </c>
      <c r="AT62">
        <v>2.3223175663724893</v>
      </c>
      <c r="AU62">
        <v>6.3814881683157854</v>
      </c>
      <c r="AV62" t="s">
        <v>1754</v>
      </c>
    </row>
    <row r="63" spans="1:48" x14ac:dyDescent="0.25">
      <c r="A63" s="14">
        <v>6.5999999999999958E-10</v>
      </c>
      <c r="B63" t="s">
        <v>845</v>
      </c>
      <c r="C63" s="4">
        <v>6</v>
      </c>
      <c r="D63" s="4">
        <v>4</v>
      </c>
      <c r="E63" s="4">
        <v>7</v>
      </c>
      <c r="F63" s="4">
        <v>17</v>
      </c>
      <c r="G63" s="4">
        <v>235</v>
      </c>
      <c r="H63" s="4">
        <v>228.5</v>
      </c>
      <c r="I63" s="34">
        <v>6968.5714349595291</v>
      </c>
      <c r="J63" s="35">
        <v>17.576923076923077</v>
      </c>
      <c r="K63" s="35">
        <v>16.205673758865249</v>
      </c>
      <c r="L63" s="35">
        <v>6.8225605612188964</v>
      </c>
      <c r="M63" s="35">
        <v>6.5140994243851384</v>
      </c>
      <c r="N63" s="4">
        <v>0.13</v>
      </c>
      <c r="O63" s="4">
        <v>-6.3835560681093559</v>
      </c>
      <c r="P63" s="35">
        <v>2.9759299781181618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 t="str">
        <f t="shared" si="12"/>
        <v/>
      </c>
      <c r="W63" s="37" t="str">
        <f t="shared" si="13"/>
        <v/>
      </c>
      <c r="X63" s="37" t="str">
        <f t="shared" si="14"/>
        <v/>
      </c>
      <c r="Y63" s="1" t="str">
        <f t="shared" si="24"/>
        <v xml:space="preserve"> </v>
      </c>
      <c r="Z63" s="1" t="str">
        <f t="shared" si="15"/>
        <v xml:space="preserve"> </v>
      </c>
      <c r="AA63" s="1" t="str">
        <f t="shared" si="25"/>
        <v xml:space="preserve"> </v>
      </c>
      <c r="AB63" s="1" t="str">
        <f t="shared" si="16"/>
        <v xml:space="preserve"> 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2.9759299787781619</v>
      </c>
      <c r="AH63" s="38" t="str">
        <f t="shared" si="19"/>
        <v xml:space="preserve"> </v>
      </c>
      <c r="AI63" s="1">
        <f t="shared" si="29"/>
        <v>67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845</v>
      </c>
      <c r="AP63" t="s">
        <v>1020</v>
      </c>
      <c r="AQ63" s="22">
        <v>-44.671932397807154</v>
      </c>
      <c r="AR63" s="21">
        <v>8.6220822553315646</v>
      </c>
      <c r="AS63">
        <v>2.8446389496717739</v>
      </c>
      <c r="AT63">
        <v>44.671932397807154</v>
      </c>
      <c r="AU63">
        <v>-8.6220822553315646</v>
      </c>
      <c r="AV63" t="s">
        <v>1755</v>
      </c>
    </row>
    <row r="64" spans="1:48" x14ac:dyDescent="0.25">
      <c r="A64" s="14">
        <v>6.6999999999999955E-10</v>
      </c>
      <c r="B64" t="s">
        <v>782</v>
      </c>
      <c r="C64" s="4">
        <v>10</v>
      </c>
      <c r="D64" s="4">
        <v>1</v>
      </c>
      <c r="E64" s="4">
        <v>8</v>
      </c>
      <c r="F64" s="4">
        <v>19</v>
      </c>
      <c r="G64" s="4">
        <v>900</v>
      </c>
      <c r="H64" s="4">
        <v>797.2</v>
      </c>
      <c r="I64" s="34">
        <v>35008.861259577541</v>
      </c>
      <c r="J64" s="35">
        <v>14.185053380782918</v>
      </c>
      <c r="K64" s="35">
        <v>13.627350427350429</v>
      </c>
      <c r="L64" s="35">
        <v>10.692454042350642</v>
      </c>
      <c r="M64" s="35">
        <v>10.07235582462917</v>
      </c>
      <c r="N64" s="4">
        <v>0.56200000000000006</v>
      </c>
      <c r="O64" s="4">
        <v>-7.2640674227324231</v>
      </c>
      <c r="P64" s="35">
        <v>5.9458103361766188</v>
      </c>
      <c r="Q64" s="36" t="str">
        <f t="shared" si="7"/>
        <v xml:space="preserve"> </v>
      </c>
      <c r="R64" s="36" t="str">
        <f t="shared" si="8"/>
        <v xml:space="preserve"> </v>
      </c>
      <c r="S64" s="37" t="str">
        <f t="shared" si="9"/>
        <v/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>
        <f t="shared" si="13"/>
        <v>0.43209309349979175</v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>
        <f t="shared" si="25"/>
        <v>34</v>
      </c>
      <c r="AB64" s="1" t="str">
        <f t="shared" si="16"/>
        <v xml:space="preserve"> </v>
      </c>
      <c r="AC64" s="1" t="str">
        <f t="shared" si="26"/>
        <v xml:space="preserve"> </v>
      </c>
      <c r="AD64" s="1" t="str">
        <f t="shared" si="17"/>
        <v xml:space="preserve"> </v>
      </c>
      <c r="AE64" s="1" t="str">
        <f t="shared" si="27"/>
        <v xml:space="preserve"> </v>
      </c>
      <c r="AF64" s="1" t="str">
        <f t="shared" si="28"/>
        <v xml:space="preserve"> </v>
      </c>
      <c r="AG64" s="38">
        <f t="shared" si="18"/>
        <v>5.9458103368466189</v>
      </c>
      <c r="AH64" s="38" t="str">
        <f t="shared" si="19"/>
        <v xml:space="preserve"> </v>
      </c>
      <c r="AI64" s="1">
        <f t="shared" si="29"/>
        <v>26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782</v>
      </c>
      <c r="AP64" t="s">
        <v>1030</v>
      </c>
      <c r="AQ64" s="22">
        <v>-16.754171067531097</v>
      </c>
      <c r="AR64" s="21">
        <v>-43.209309349979172</v>
      </c>
      <c r="AS64">
        <v>12.895132965378831</v>
      </c>
      <c r="AT64">
        <v>16.754171067531097</v>
      </c>
      <c r="AU64">
        <v>43.209309349979172</v>
      </c>
      <c r="AV64" t="s">
        <v>1756</v>
      </c>
    </row>
    <row r="65" spans="1:48" x14ac:dyDescent="0.25">
      <c r="A65" s="14">
        <v>6.7999999999999951E-10</v>
      </c>
      <c r="B65" t="s">
        <v>855</v>
      </c>
      <c r="C65" s="4">
        <v>10</v>
      </c>
      <c r="D65" s="4">
        <v>1</v>
      </c>
      <c r="E65" s="4">
        <v>0</v>
      </c>
      <c r="F65" s="4">
        <v>11</v>
      </c>
      <c r="G65" s="4">
        <v>4300</v>
      </c>
      <c r="H65" s="4">
        <v>2792</v>
      </c>
      <c r="I65" s="34">
        <v>7486.2933353829985</v>
      </c>
      <c r="J65" s="35">
        <v>19.954587036511896</v>
      </c>
      <c r="K65" s="35">
        <v>16.175513198288098</v>
      </c>
      <c r="L65" s="35">
        <v>15.528858795800302</v>
      </c>
      <c r="M65" s="35">
        <v>13.260983425139393</v>
      </c>
      <c r="N65" s="4">
        <v>1.397</v>
      </c>
      <c r="O65" s="4">
        <v>44.636015325670492</v>
      </c>
      <c r="P65" s="35">
        <v>0.90104707076419721</v>
      </c>
      <c r="Q65" s="36">
        <f t="shared" si="7"/>
        <v>90.90909090977091</v>
      </c>
      <c r="R65" s="36" t="str">
        <f t="shared" si="8"/>
        <v xml:space="preserve"> </v>
      </c>
      <c r="S65" s="37">
        <f t="shared" si="9"/>
        <v>0.54011461386051562</v>
      </c>
      <c r="T65" s="37" t="str">
        <f t="shared" si="10"/>
        <v/>
      </c>
      <c r="U65" s="37">
        <f t="shared" si="11"/>
        <v>0.64241981041756246</v>
      </c>
      <c r="V65" s="37" t="str">
        <f t="shared" si="12"/>
        <v/>
      </c>
      <c r="W65" s="37">
        <f t="shared" si="13"/>
        <v>1.0798566300416947</v>
      </c>
      <c r="X65" s="37" t="str">
        <f t="shared" si="14"/>
        <v/>
      </c>
      <c r="Y65" s="1">
        <f t="shared" si="24"/>
        <v>20</v>
      </c>
      <c r="Z65" s="1" t="str">
        <f t="shared" si="15"/>
        <v xml:space="preserve"> </v>
      </c>
      <c r="AA65" s="1">
        <f t="shared" si="25"/>
        <v>11</v>
      </c>
      <c r="AB65" s="1" t="str">
        <f t="shared" si="16"/>
        <v xml:space="preserve"> </v>
      </c>
      <c r="AC65" s="1">
        <f t="shared" si="26"/>
        <v>2</v>
      </c>
      <c r="AD65" s="1" t="str">
        <f t="shared" si="17"/>
        <v xml:space="preserve"> </v>
      </c>
      <c r="AE65" s="1">
        <f t="shared" si="27"/>
        <v>5</v>
      </c>
      <c r="AF65" s="1" t="str">
        <f t="shared" si="28"/>
        <v xml:space="preserve"> </v>
      </c>
      <c r="AG65" s="38" t="str">
        <f t="shared" si="18"/>
        <v xml:space="preserve"> </v>
      </c>
      <c r="AH65" s="38" t="str">
        <f t="shared" si="19"/>
        <v xml:space="preserve"> </v>
      </c>
      <c r="AI65" s="1" t="str">
        <f t="shared" si="29"/>
        <v xml:space="preserve"> 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855</v>
      </c>
      <c r="AP65" t="s">
        <v>1047</v>
      </c>
      <c r="AQ65" s="22">
        <v>-64.241981041756247</v>
      </c>
      <c r="AR65" s="21">
        <v>-107.98566300416948</v>
      </c>
      <c r="AS65">
        <v>54.011461318051566</v>
      </c>
      <c r="AT65">
        <v>64.241981041756247</v>
      </c>
      <c r="AU65">
        <v>107.98566300416948</v>
      </c>
      <c r="AV65" t="s">
        <v>1757</v>
      </c>
    </row>
    <row r="66" spans="1:48" x14ac:dyDescent="0.25">
      <c r="A66" s="14">
        <v>6.8999999999999948E-10</v>
      </c>
      <c r="B66" t="s">
        <v>819</v>
      </c>
      <c r="C66" s="4">
        <v>8</v>
      </c>
      <c r="D66" s="4">
        <v>6</v>
      </c>
      <c r="E66" s="4">
        <v>10</v>
      </c>
      <c r="F66" s="4">
        <v>24</v>
      </c>
      <c r="G66" s="4">
        <v>4800</v>
      </c>
      <c r="H66" s="4">
        <v>4726</v>
      </c>
      <c r="I66" s="34">
        <v>8435.736605599177</v>
      </c>
      <c r="J66" s="35">
        <v>10.909510618651893</v>
      </c>
      <c r="K66" s="35">
        <v>10.656144306651633</v>
      </c>
      <c r="L66" s="35">
        <v>8.6953654247187107</v>
      </c>
      <c r="M66" s="35">
        <v>8.7459823178926506</v>
      </c>
      <c r="N66" s="4">
        <v>4.3319999999999999</v>
      </c>
      <c r="O66" s="4" t="s">
        <v>140</v>
      </c>
      <c r="P66" s="35">
        <v>3.4299619128226833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>
        <f t="shared" si="13"/>
        <v>0.16461316746131738</v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>
        <f t="shared" si="25"/>
        <v>48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3.4299619135126833</v>
      </c>
      <c r="AH66" s="38" t="str">
        <f t="shared" si="19"/>
        <v xml:space="preserve"> </v>
      </c>
      <c r="AI66" s="1">
        <f t="shared" si="29"/>
        <v>59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819</v>
      </c>
      <c r="AP66" t="s">
        <v>1028</v>
      </c>
      <c r="AQ66" s="22">
        <v>10.20612789806583</v>
      </c>
      <c r="AR66" s="21">
        <v>-16.461316746131736</v>
      </c>
      <c r="AS66">
        <v>1.5658061785865485</v>
      </c>
      <c r="AT66">
        <v>-10.20612789806583</v>
      </c>
      <c r="AU66">
        <v>16.461316746131736</v>
      </c>
      <c r="AV66" t="s">
        <v>1758</v>
      </c>
    </row>
    <row r="67" spans="1:48" x14ac:dyDescent="0.25">
      <c r="A67" s="14">
        <v>6.9999999999999944E-10</v>
      </c>
      <c r="B67" t="s">
        <v>1013</v>
      </c>
      <c r="C67" s="4">
        <v>8</v>
      </c>
      <c r="D67" s="4">
        <v>2</v>
      </c>
      <c r="E67" s="4">
        <v>8</v>
      </c>
      <c r="F67" s="4">
        <v>18</v>
      </c>
      <c r="G67" s="4">
        <v>875.5</v>
      </c>
      <c r="H67" s="4">
        <v>885.6</v>
      </c>
      <c r="I67" s="34">
        <v>7890.8439669502104</v>
      </c>
      <c r="J67" s="35" t="s">
        <v>1019</v>
      </c>
      <c r="K67" s="35" t="s">
        <v>1019</v>
      </c>
      <c r="L67" s="35" t="s">
        <v>1019</v>
      </c>
      <c r="M67" s="35">
        <v>39.497606001304632</v>
      </c>
      <c r="N67" s="4">
        <v>-3.4000000000000002E-2</v>
      </c>
      <c r="O67" s="4" t="s">
        <v>140</v>
      </c>
      <c r="P67" s="35">
        <v>0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 xml:space="preserve"> </v>
      </c>
      <c r="V67" s="37" t="str">
        <f t="shared" si="12"/>
        <v xml:space="preserve"> </v>
      </c>
      <c r="W67" s="37" t="str">
        <f t="shared" si="13"/>
        <v xml:space="preserve"> </v>
      </c>
      <c r="X67" s="37" t="str">
        <f t="shared" si="14"/>
        <v xml:space="preserve"> </v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 t="str">
        <f t="shared" si="18"/>
        <v xml:space="preserve"> </v>
      </c>
      <c r="AH67" s="38" t="str">
        <f t="shared" si="19"/>
        <v xml:space="preserve"> </v>
      </c>
      <c r="AI67" s="1" t="str">
        <f t="shared" si="29"/>
        <v xml:space="preserve"> 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1013</v>
      </c>
      <c r="AP67" t="s">
        <v>1028</v>
      </c>
      <c r="AQ67" s="22" t="e">
        <v>#VALUE!</v>
      </c>
      <c r="AR67" s="21" t="e">
        <v>#VALUE!</v>
      </c>
      <c r="AS67">
        <v>-1.1404697380307138</v>
      </c>
      <c r="AT67" t="e">
        <v>#VALUE!</v>
      </c>
      <c r="AU67" t="e">
        <v>#VALUE!</v>
      </c>
      <c r="AV67" t="s">
        <v>1759</v>
      </c>
    </row>
    <row r="68" spans="1:48" x14ac:dyDescent="0.25">
      <c r="A68" s="14">
        <v>7.0999999999999941E-10</v>
      </c>
      <c r="B68" t="s">
        <v>828</v>
      </c>
      <c r="C68" s="4">
        <v>3</v>
      </c>
      <c r="D68" s="4">
        <v>6</v>
      </c>
      <c r="E68" s="4">
        <v>9</v>
      </c>
      <c r="F68" s="4">
        <v>18</v>
      </c>
      <c r="G68" s="4">
        <v>6500</v>
      </c>
      <c r="H68" s="4">
        <v>6190</v>
      </c>
      <c r="I68" s="34">
        <v>6311.1308402553514</v>
      </c>
      <c r="J68" s="35">
        <v>18.041387350626639</v>
      </c>
      <c r="K68" s="35">
        <v>17.127836192584393</v>
      </c>
      <c r="L68" s="35">
        <v>11.709759925880842</v>
      </c>
      <c r="M68" s="35">
        <v>11.314778571428572</v>
      </c>
      <c r="N68" s="4">
        <v>3.7650000000000001</v>
      </c>
      <c r="O68" s="4" t="s">
        <v>140</v>
      </c>
      <c r="P68" s="35">
        <v>3.0807754442649435</v>
      </c>
      <c r="Q68" s="36" t="str">
        <f t="shared" si="7"/>
        <v xml:space="preserve"> </v>
      </c>
      <c r="R68" s="36" t="str">
        <f t="shared" si="8"/>
        <v xml:space="preserve"> </v>
      </c>
      <c r="S68" s="37" t="str">
        <f t="shared" si="9"/>
        <v/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>
        <f t="shared" si="13"/>
        <v>0.5683458867322817</v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>
        <f t="shared" si="25"/>
        <v>27</v>
      </c>
      <c r="AB68" s="1" t="str">
        <f t="shared" si="16"/>
        <v xml:space="preserve"> </v>
      </c>
      <c r="AC68" s="1" t="str">
        <f t="shared" si="26"/>
        <v xml:space="preserve"> 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>
        <f t="shared" si="18"/>
        <v>3.0807754449749436</v>
      </c>
      <c r="AH68" s="38" t="str">
        <f t="shared" si="19"/>
        <v xml:space="preserve"> </v>
      </c>
      <c r="AI68" s="1">
        <f t="shared" si="29"/>
        <v>64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828</v>
      </c>
      <c r="AP68" t="s">
        <v>1028</v>
      </c>
      <c r="AQ68" s="22">
        <v>-48.494839496641703</v>
      </c>
      <c r="AR68" s="21">
        <v>-56.834588673228168</v>
      </c>
      <c r="AS68">
        <v>5.0080775444264924</v>
      </c>
      <c r="AT68">
        <v>48.494839496641703</v>
      </c>
      <c r="AU68">
        <v>56.834588673228168</v>
      </c>
      <c r="AV68" t="s">
        <v>1760</v>
      </c>
    </row>
    <row r="69" spans="1:48" x14ac:dyDescent="0.25">
      <c r="A69" s="14">
        <v>7.1999999999999937E-10</v>
      </c>
      <c r="B69" t="s">
        <v>775</v>
      </c>
      <c r="C69" s="4">
        <v>14</v>
      </c>
      <c r="D69" s="4">
        <v>1</v>
      </c>
      <c r="E69" s="4">
        <v>6</v>
      </c>
      <c r="F69" s="4">
        <v>21</v>
      </c>
      <c r="G69" s="4">
        <v>1968</v>
      </c>
      <c r="H69" s="4">
        <v>1503</v>
      </c>
      <c r="I69" s="34">
        <v>50190.017648028828</v>
      </c>
      <c r="J69" s="35">
        <v>9.2321867321867312</v>
      </c>
      <c r="K69" s="35">
        <v>8.4013415315818882</v>
      </c>
      <c r="L69" s="35" t="s">
        <v>1019</v>
      </c>
      <c r="M69" s="35" t="s">
        <v>1019</v>
      </c>
      <c r="N69" s="4">
        <v>1.4710000000000001</v>
      </c>
      <c r="O69" s="4" t="s">
        <v>140</v>
      </c>
      <c r="P69" s="35">
        <v>3.6526946107784437</v>
      </c>
      <c r="Q69" s="36" t="str">
        <f t="shared" si="7"/>
        <v xml:space="preserve"> </v>
      </c>
      <c r="R69" s="36" t="str">
        <f t="shared" si="8"/>
        <v xml:space="preserve"> </v>
      </c>
      <c r="S69" s="37">
        <f t="shared" si="9"/>
        <v>0.30938123824495006</v>
      </c>
      <c r="T69" s="37" t="str">
        <f t="shared" si="10"/>
        <v/>
      </c>
      <c r="U69" s="37" t="str">
        <f t="shared" si="11"/>
        <v/>
      </c>
      <c r="V69" s="37" t="str">
        <f t="shared" si="12"/>
        <v/>
      </c>
      <c r="W69" s="37" t="str">
        <f t="shared" si="13"/>
        <v xml:space="preserve"> </v>
      </c>
      <c r="X69" s="37" t="str">
        <f t="shared" si="14"/>
        <v xml:space="preserve"> </v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>
        <f t="shared" si="26"/>
        <v>12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>
        <f t="shared" si="18"/>
        <v>3.6526946114984438</v>
      </c>
      <c r="AH69" s="38" t="str">
        <f t="shared" si="19"/>
        <v xml:space="preserve"> </v>
      </c>
      <c r="AI69" s="1">
        <f t="shared" si="29"/>
        <v>55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775</v>
      </c>
      <c r="AP69" t="s">
        <v>1026</v>
      </c>
      <c r="AQ69" s="22">
        <v>24.011825678612418</v>
      </c>
      <c r="AR69" s="21" t="e">
        <v>#VALUE!</v>
      </c>
      <c r="AS69">
        <v>30.938123752495006</v>
      </c>
      <c r="AT69">
        <v>-24.011825678612418</v>
      </c>
      <c r="AU69" t="e">
        <v>#VALUE!</v>
      </c>
      <c r="AV69" t="s">
        <v>1761</v>
      </c>
    </row>
    <row r="70" spans="1:48" x14ac:dyDescent="0.25">
      <c r="A70" s="14">
        <v>7.2999999999999934E-10</v>
      </c>
      <c r="B70" t="s">
        <v>811</v>
      </c>
      <c r="C70" s="4">
        <v>9</v>
      </c>
      <c r="D70" s="4">
        <v>2</v>
      </c>
      <c r="E70" s="4">
        <v>7</v>
      </c>
      <c r="F70" s="4">
        <v>18</v>
      </c>
      <c r="G70" s="4">
        <v>2474</v>
      </c>
      <c r="H70" s="4">
        <v>2388</v>
      </c>
      <c r="I70" s="34">
        <v>9765.8176848514395</v>
      </c>
      <c r="J70" s="35">
        <v>8.5745062836624761</v>
      </c>
      <c r="K70" s="35">
        <v>8.5407725321888393</v>
      </c>
      <c r="L70" s="35">
        <v>5.817858823529412</v>
      </c>
      <c r="M70" s="35">
        <v>5.74336144829108</v>
      </c>
      <c r="N70" s="4">
        <v>2.754</v>
      </c>
      <c r="O70" s="4">
        <v>11.724137931034489</v>
      </c>
      <c r="P70" s="35">
        <v>9.8408710217755448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 t="str">
        <f t="shared" si="10"/>
        <v/>
      </c>
      <c r="U70" s="37" t="str">
        <f t="shared" si="11"/>
        <v/>
      </c>
      <c r="V70" s="37" t="str">
        <f t="shared" si="12"/>
        <v/>
      </c>
      <c r="W70" s="37" t="str">
        <f t="shared" si="13"/>
        <v/>
      </c>
      <c r="X70" s="37">
        <f t="shared" si="14"/>
        <v>-0.22078548038335644</v>
      </c>
      <c r="Y70" s="1" t="str">
        <f t="shared" si="24"/>
        <v xml:space="preserve"> </v>
      </c>
      <c r="Z70" s="1" t="str">
        <f t="shared" si="15"/>
        <v xml:space="preserve"> </v>
      </c>
      <c r="AA70" s="1" t="str">
        <f t="shared" si="25"/>
        <v xml:space="preserve"> </v>
      </c>
      <c r="AB70" s="1">
        <f t="shared" si="16"/>
        <v>21</v>
      </c>
      <c r="AC70" s="1" t="str">
        <f t="shared" si="26"/>
        <v xml:space="preserve"> 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>
        <f t="shared" si="18"/>
        <v>9.840871022505544</v>
      </c>
      <c r="AH70" s="38" t="str">
        <f t="shared" si="19"/>
        <v xml:space="preserve"> </v>
      </c>
      <c r="AI70" s="1">
        <f t="shared" si="29"/>
        <v>3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811</v>
      </c>
      <c r="AP70" t="s">
        <v>1028</v>
      </c>
      <c r="AQ70" s="22">
        <v>29.425054203983912</v>
      </c>
      <c r="AR70" s="21">
        <v>22.078548038335644</v>
      </c>
      <c r="AS70">
        <v>3.6013400335008328</v>
      </c>
      <c r="AT70">
        <v>-29.425054203983912</v>
      </c>
      <c r="AU70">
        <v>-22.078548038335644</v>
      </c>
      <c r="AV70" t="s">
        <v>1762</v>
      </c>
    </row>
    <row r="71" spans="1:48" x14ac:dyDescent="0.25">
      <c r="A71" s="14">
        <v>7.3999999999999931E-10</v>
      </c>
      <c r="B71" t="s">
        <v>839</v>
      </c>
      <c r="C71" s="4">
        <v>1</v>
      </c>
      <c r="D71" s="4">
        <v>12</v>
      </c>
      <c r="E71" s="4">
        <v>7</v>
      </c>
      <c r="F71" s="4">
        <v>20</v>
      </c>
      <c r="G71" s="4">
        <v>800</v>
      </c>
      <c r="H71" s="4">
        <v>934.2</v>
      </c>
      <c r="I71" s="34">
        <v>9396.8603892232695</v>
      </c>
      <c r="J71" s="35">
        <v>16.024013722126931</v>
      </c>
      <c r="K71" s="35">
        <v>14.506211180124224</v>
      </c>
      <c r="L71" s="35">
        <v>10.728544125674533</v>
      </c>
      <c r="M71" s="35">
        <v>10.019016434108527</v>
      </c>
      <c r="N71" s="4">
        <v>0.64100000000000001</v>
      </c>
      <c r="O71" s="4">
        <v>23.505154639175256</v>
      </c>
      <c r="P71" s="35">
        <v>2.2479126525369297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>
        <f t="shared" si="13"/>
        <v>0.4369268163165807</v>
      </c>
      <c r="X71" s="37" t="str">
        <f t="shared" si="14"/>
        <v/>
      </c>
      <c r="Y71" s="1" t="str">
        <f t="shared" si="24"/>
        <v xml:space="preserve"> </v>
      </c>
      <c r="Z71" s="1" t="str">
        <f t="shared" si="15"/>
        <v xml:space="preserve"> </v>
      </c>
      <c r="AA71" s="1">
        <f t="shared" si="25"/>
        <v>33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2.2479126532769298</v>
      </c>
      <c r="AH71" s="38" t="str">
        <f t="shared" si="19"/>
        <v xml:space="preserve"> </v>
      </c>
      <c r="AI71" s="1">
        <f t="shared" si="29"/>
        <v>81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839</v>
      </c>
      <c r="AP71" t="s">
        <v>1041</v>
      </c>
      <c r="AQ71" s="22">
        <v>-31.89026428594337</v>
      </c>
      <c r="AR71" s="21">
        <v>-43.692681631658068</v>
      </c>
      <c r="AS71">
        <v>-14.365232284307428</v>
      </c>
      <c r="AT71">
        <v>31.89026428594337</v>
      </c>
      <c r="AU71">
        <v>43.692681631658068</v>
      </c>
      <c r="AV71" t="s">
        <v>1763</v>
      </c>
    </row>
    <row r="72" spans="1:48" x14ac:dyDescent="0.25">
      <c r="A72" s="14">
        <v>7.4999999999999927E-10</v>
      </c>
      <c r="B72" t="s">
        <v>779</v>
      </c>
      <c r="C72" s="4">
        <v>12</v>
      </c>
      <c r="D72" s="4">
        <v>4</v>
      </c>
      <c r="E72" s="4">
        <v>7</v>
      </c>
      <c r="F72" s="4">
        <v>23</v>
      </c>
      <c r="G72" s="4">
        <v>7090</v>
      </c>
      <c r="H72" s="4">
        <v>6000</v>
      </c>
      <c r="I72" s="34">
        <v>54667.249516551296</v>
      </c>
      <c r="J72" s="35">
        <v>16.835016835016834</v>
      </c>
      <c r="K72" s="35">
        <v>15.653535090007827</v>
      </c>
      <c r="L72" s="35">
        <v>13.773378783958604</v>
      </c>
      <c r="M72" s="35">
        <v>12.950500938674635</v>
      </c>
      <c r="N72" s="4">
        <v>3.2989999999999999</v>
      </c>
      <c r="O72" s="4" t="s">
        <v>140</v>
      </c>
      <c r="P72" s="35">
        <v>3.0466666666666669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7" si="35">IF(ISERROR((IF((G72/H72-1)&gt;($S$5/100),(G72/H72-1)+A72,"")))=TRUE," ",((IF((G72/H72-1)&gt;($S$5/100),(G72/H72-1)+A72,""))))</f>
        <v>0.18166666741666665</v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>
        <f t="shared" ref="W72:W107" si="39">IF(ISERROR((IF(((L72/$L$6-1))&gt;($W$5/100),((L72/$L$6-1)),"")))=TRUE," ",((IF(((L72/$L$6-1))&gt;($W$5/100),((L72/$L$6-1)),""))))</f>
        <v>0.84473653592878684</v>
      </c>
      <c r="X72" s="37" t="str">
        <f t="shared" ref="X72:X107" si="40">IF(ISERROR((IF(((L72/$L$6-1))&lt;($X$5/100),((L72/$L$6-1)),"")))=TRUE," ",((IF(((L72/$L$6-1))&lt;($X$5/100),((L72/$L$6-1)),""))))</f>
        <v/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>
        <f t="shared" si="25"/>
        <v>21</v>
      </c>
      <c r="AB72" s="1" t="str">
        <f t="shared" ref="AB72:AB107" si="42">IF(ISERROR((RANK(X72,X$7:X$184,1)))=TRUE," ",((RANK(X72,X$7:X$184,1))))</f>
        <v xml:space="preserve"> </v>
      </c>
      <c r="AC72" s="1">
        <f t="shared" si="26"/>
        <v>32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3.0466666674166669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66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779</v>
      </c>
      <c r="AP72" t="s">
        <v>1020</v>
      </c>
      <c r="AQ72" s="22">
        <v>-38.565459199691496</v>
      </c>
      <c r="AR72" s="21">
        <v>-84.473653592878691</v>
      </c>
      <c r="AS72">
        <v>18.166666666666664</v>
      </c>
      <c r="AT72">
        <v>38.565459199691496</v>
      </c>
      <c r="AU72">
        <v>84.473653592878691</v>
      </c>
      <c r="AV72" t="s">
        <v>1764</v>
      </c>
    </row>
    <row r="73" spans="1:48" x14ac:dyDescent="0.25">
      <c r="A73" s="14">
        <v>7.5999999999999924E-10</v>
      </c>
      <c r="B73" t="s">
        <v>810</v>
      </c>
      <c r="C73" s="4">
        <v>17</v>
      </c>
      <c r="D73" s="4">
        <v>0</v>
      </c>
      <c r="E73" s="4">
        <v>8</v>
      </c>
      <c r="F73" s="4">
        <v>25</v>
      </c>
      <c r="G73" s="4">
        <v>291</v>
      </c>
      <c r="H73" s="4">
        <v>241.8</v>
      </c>
      <c r="I73" s="34">
        <v>37518.156200319456</v>
      </c>
      <c r="J73" s="35">
        <v>8.6666666666666661</v>
      </c>
      <c r="K73" s="35">
        <v>7.6037735849056611</v>
      </c>
      <c r="L73" s="35" t="s">
        <v>1019</v>
      </c>
      <c r="M73" s="35" t="s">
        <v>1019</v>
      </c>
      <c r="N73" s="4">
        <v>0.28000000000000003</v>
      </c>
      <c r="O73" s="4">
        <v>76.666666666666671</v>
      </c>
      <c r="P73" s="35">
        <v>5.045492142266335</v>
      </c>
      <c r="Q73" s="36" t="str">
        <f t="shared" si="33"/>
        <v xml:space="preserve"> </v>
      </c>
      <c r="R73" s="36" t="str">
        <f t="shared" si="34"/>
        <v xml:space="preserve"> </v>
      </c>
      <c r="S73" s="37">
        <f t="shared" si="35"/>
        <v>0.20347394616942921</v>
      </c>
      <c r="T73" s="37" t="str">
        <f t="shared" si="36"/>
        <v/>
      </c>
      <c r="U73" s="37" t="str">
        <f t="shared" si="37"/>
        <v/>
      </c>
      <c r="V73" s="37" t="str">
        <f t="shared" si="38"/>
        <v/>
      </c>
      <c r="W73" s="37" t="str">
        <f t="shared" si="39"/>
        <v xml:space="preserve"> </v>
      </c>
      <c r="X73" s="37" t="str">
        <f t="shared" si="40"/>
        <v xml:space="preserve"> </v>
      </c>
      <c r="Y73" s="1" t="str">
        <f t="shared" si="24"/>
        <v xml:space="preserve"> </v>
      </c>
      <c r="Z73" s="1" t="str">
        <f t="shared" si="41"/>
        <v xml:space="preserve"> </v>
      </c>
      <c r="AA73" s="1" t="str">
        <f t="shared" si="25"/>
        <v xml:space="preserve"> </v>
      </c>
      <c r="AB73" s="1" t="str">
        <f t="shared" si="42"/>
        <v xml:space="preserve"> </v>
      </c>
      <c r="AC73" s="1">
        <f t="shared" si="26"/>
        <v>29</v>
      </c>
      <c r="AD73" s="1" t="str">
        <f t="shared" si="43"/>
        <v xml:space="preserve"> </v>
      </c>
      <c r="AE73" s="1" t="str">
        <f t="shared" si="27"/>
        <v xml:space="preserve"> </v>
      </c>
      <c r="AF73" s="1" t="str">
        <f t="shared" si="28"/>
        <v xml:space="preserve"> </v>
      </c>
      <c r="AG73" s="38">
        <f t="shared" si="44"/>
        <v>5.0454921430263351</v>
      </c>
      <c r="AH73" s="38" t="str">
        <f t="shared" si="45"/>
        <v xml:space="preserve"> </v>
      </c>
      <c r="AI73" s="1">
        <f t="shared" si="29"/>
        <v>38</v>
      </c>
      <c r="AJ73" s="1" t="str">
        <f t="shared" si="30"/>
        <v xml:space="preserve"> </v>
      </c>
      <c r="AK73" s="25">
        <f t="shared" si="46"/>
        <v>76.666666667426668</v>
      </c>
      <c r="AL73" s="25" t="str">
        <f t="shared" si="47"/>
        <v xml:space="preserve"> </v>
      </c>
      <c r="AM73" s="1">
        <f t="shared" si="31"/>
        <v>1</v>
      </c>
      <c r="AN73" s="1" t="str">
        <f t="shared" si="32"/>
        <v xml:space="preserve"> </v>
      </c>
      <c r="AO73" t="s">
        <v>810</v>
      </c>
      <c r="AP73" t="s">
        <v>1026</v>
      </c>
      <c r="AQ73" s="22">
        <v>28.666501603998817</v>
      </c>
      <c r="AR73" s="21" t="e">
        <v>#VALUE!</v>
      </c>
      <c r="AS73">
        <v>20.347394540942922</v>
      </c>
      <c r="AT73">
        <v>-28.666501603998817</v>
      </c>
      <c r="AU73" t="e">
        <v>#VALUE!</v>
      </c>
      <c r="AV73" t="s">
        <v>1765</v>
      </c>
    </row>
    <row r="74" spans="1:48" x14ac:dyDescent="0.25">
      <c r="A74" s="14">
        <v>7.699999999999992E-10</v>
      </c>
      <c r="B74" t="s">
        <v>767</v>
      </c>
      <c r="C74" s="4">
        <v>16</v>
      </c>
      <c r="D74" s="4">
        <v>3</v>
      </c>
      <c r="E74" s="4">
        <v>7</v>
      </c>
      <c r="F74" s="4">
        <v>26</v>
      </c>
      <c r="G74" s="4">
        <v>2700</v>
      </c>
      <c r="H74" s="4">
        <v>2372</v>
      </c>
      <c r="I74" s="34">
        <v>252170.31996926497</v>
      </c>
      <c r="J74" s="35">
        <v>10.779458773731024</v>
      </c>
      <c r="K74" s="35">
        <v>9.7320758728109986</v>
      </c>
      <c r="L74" s="35">
        <v>5.2987016901070758</v>
      </c>
      <c r="M74" s="35">
        <v>5.0036273846473565</v>
      </c>
      <c r="N74" s="4">
        <v>2.6240000000000001</v>
      </c>
      <c r="O74" s="4">
        <v>29.42307692307693</v>
      </c>
      <c r="P74" s="35">
        <v>6.1867846933022319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>
        <f t="shared" si="40"/>
        <v>-0.29031875518355643</v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>
        <f t="shared" si="42"/>
        <v>14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6.186784694072232</v>
      </c>
      <c r="AH74" s="38" t="str">
        <f t="shared" si="45"/>
        <v xml:space="preserve"> </v>
      </c>
      <c r="AI74" s="1">
        <f t="shared" si="29"/>
        <v>21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767</v>
      </c>
      <c r="AP74" t="s">
        <v>1079</v>
      </c>
      <c r="AQ74" s="22">
        <v>11.276557098572738</v>
      </c>
      <c r="AR74" s="21">
        <v>29.031875518355644</v>
      </c>
      <c r="AS74">
        <v>13.827993254637438</v>
      </c>
      <c r="AT74">
        <v>-11.276557098572738</v>
      </c>
      <c r="AU74">
        <v>-29.031875518355644</v>
      </c>
      <c r="AV74" t="s">
        <v>1766</v>
      </c>
    </row>
    <row r="75" spans="1:48" x14ac:dyDescent="0.25">
      <c r="A75" s="14">
        <v>7.7999999999999917E-10</v>
      </c>
      <c r="B75" t="s">
        <v>769</v>
      </c>
      <c r="C75" s="4">
        <v>10</v>
      </c>
      <c r="D75" s="4">
        <v>2</v>
      </c>
      <c r="E75" s="4">
        <v>8</v>
      </c>
      <c r="F75" s="4">
        <v>20</v>
      </c>
      <c r="G75" s="4">
        <v>2700</v>
      </c>
      <c r="H75" s="4">
        <v>2403</v>
      </c>
      <c r="I75" s="34">
        <v>252170.31996926497</v>
      </c>
      <c r="J75" s="35">
        <v>10.920337029205587</v>
      </c>
      <c r="K75" s="35">
        <v>9.8592657345551551</v>
      </c>
      <c r="L75" s="35">
        <v>5.2987016901070758</v>
      </c>
      <c r="M75" s="35">
        <v>5.0036273846473565</v>
      </c>
      <c r="N75" s="4">
        <v>2.6240000000000001</v>
      </c>
      <c r="O75" s="4">
        <v>29.42307692307693</v>
      </c>
      <c r="P75" s="35">
        <v>6.1037406217441728</v>
      </c>
      <c r="Q75" s="36" t="str">
        <f t="shared" si="33"/>
        <v xml:space="preserve"> 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>
        <f t="shared" si="40"/>
        <v>-0.29031875518355643</v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>
        <f t="shared" si="42"/>
        <v>14</v>
      </c>
      <c r="AC75" s="1" t="str">
        <f t="shared" si="26"/>
        <v xml:space="preserve"> 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6.1037406225241728</v>
      </c>
      <c r="AH75" s="38" t="str">
        <f t="shared" si="45"/>
        <v xml:space="preserve"> </v>
      </c>
      <c r="AI75" s="1">
        <f t="shared" si="29"/>
        <v>24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769</v>
      </c>
      <c r="AP75" t="s">
        <v>1079</v>
      </c>
      <c r="AQ75" s="22">
        <v>10.117018005004329</v>
      </c>
      <c r="AR75" s="21">
        <v>29.031875518355644</v>
      </c>
      <c r="AS75">
        <v>12.359550561797761</v>
      </c>
      <c r="AT75">
        <v>-10.117018005004329</v>
      </c>
      <c r="AU75">
        <v>-29.031875518355644</v>
      </c>
      <c r="AV75" t="s">
        <v>1766</v>
      </c>
    </row>
    <row r="76" spans="1:48" x14ac:dyDescent="0.25">
      <c r="A76" s="14">
        <v>7.8999999999999913E-10</v>
      </c>
      <c r="B76" t="s">
        <v>791</v>
      </c>
      <c r="C76" s="4">
        <v>15</v>
      </c>
      <c r="D76" s="4">
        <v>2</v>
      </c>
      <c r="E76" s="4">
        <v>6</v>
      </c>
      <c r="F76" s="4">
        <v>23</v>
      </c>
      <c r="G76" s="4">
        <v>1780</v>
      </c>
      <c r="H76" s="4">
        <v>1672.5</v>
      </c>
      <c r="I76" s="34">
        <v>42360.032820941313</v>
      </c>
      <c r="J76" s="35">
        <v>18.179347826086957</v>
      </c>
      <c r="K76" s="35">
        <v>16.842900302114806</v>
      </c>
      <c r="L76" s="35">
        <v>13.928283720130066</v>
      </c>
      <c r="M76" s="35">
        <v>13.115695959422521</v>
      </c>
      <c r="N76" s="4">
        <v>0.84399999999999997</v>
      </c>
      <c r="O76" s="4" t="s">
        <v>140</v>
      </c>
      <c r="P76" s="35">
        <v>2.7085201793721971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/>
      </c>
      <c r="T76" s="37" t="str">
        <f t="shared" si="36"/>
        <v/>
      </c>
      <c r="U76" s="37" t="str">
        <f t="shared" si="37"/>
        <v/>
      </c>
      <c r="V76" s="37" t="str">
        <f t="shared" si="38"/>
        <v/>
      </c>
      <c r="W76" s="37">
        <f t="shared" si="39"/>
        <v>0.86548371785367717</v>
      </c>
      <c r="X76" s="37" t="str">
        <f t="shared" si="40"/>
        <v/>
      </c>
      <c r="Y76" s="1" t="str">
        <f t="shared" si="24"/>
        <v xml:space="preserve"> </v>
      </c>
      <c r="Z76" s="1" t="str">
        <f t="shared" si="41"/>
        <v xml:space="preserve"> </v>
      </c>
      <c r="AA76" s="1">
        <f t="shared" si="25"/>
        <v>19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2.7085201801621972</v>
      </c>
      <c r="AH76" s="38" t="str">
        <f t="shared" si="45"/>
        <v xml:space="preserve"> </v>
      </c>
      <c r="AI76" s="1">
        <f t="shared" si="29"/>
        <v>71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791</v>
      </c>
      <c r="AP76" t="s">
        <v>1024</v>
      </c>
      <c r="AQ76" s="22">
        <v>-49.630362960675576</v>
      </c>
      <c r="AR76" s="21">
        <v>-86.548371785367721</v>
      </c>
      <c r="AS76">
        <v>6.427503736920781</v>
      </c>
      <c r="AT76">
        <v>49.630362960675576</v>
      </c>
      <c r="AU76">
        <v>86.548371785367721</v>
      </c>
      <c r="AV76" t="s">
        <v>1767</v>
      </c>
    </row>
    <row r="77" spans="1:48" x14ac:dyDescent="0.25">
      <c r="A77" s="14">
        <v>7.999999999999991E-10</v>
      </c>
      <c r="B77" t="s">
        <v>778</v>
      </c>
      <c r="C77" s="4">
        <v>14</v>
      </c>
      <c r="D77" s="4">
        <v>4</v>
      </c>
      <c r="E77" s="4">
        <v>13</v>
      </c>
      <c r="F77" s="4">
        <v>31</v>
      </c>
      <c r="G77" s="4">
        <v>4200</v>
      </c>
      <c r="H77" s="4">
        <v>3931</v>
      </c>
      <c r="I77" s="34">
        <v>85682.280559816674</v>
      </c>
      <c r="J77" s="35">
        <v>11.451559818714269</v>
      </c>
      <c r="K77" s="35">
        <v>11.762859191109616</v>
      </c>
      <c r="L77" s="35">
        <v>6.0910282476140347</v>
      </c>
      <c r="M77" s="35">
        <v>6.0788684746169919</v>
      </c>
      <c r="N77" s="4">
        <v>5.0010000000000003</v>
      </c>
      <c r="O77" s="4" t="s">
        <v>140</v>
      </c>
      <c r="P77" s="35">
        <v>5.3765409749690214</v>
      </c>
      <c r="Q77" s="36" t="str">
        <f t="shared" si="33"/>
        <v xml:space="preserve"> </v>
      </c>
      <c r="R77" s="36" t="str">
        <f t="shared" si="34"/>
        <v xml:space="preserve"> </v>
      </c>
      <c r="S77" s="37" t="str">
        <f t="shared" si="35"/>
        <v/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>
        <f t="shared" si="40"/>
        <v>-0.1841985524398343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>
        <f t="shared" si="42"/>
        <v>23</v>
      </c>
      <c r="AC77" s="1" t="str">
        <f t="shared" si="26"/>
        <v xml:space="preserve"> 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5.3765409757690215</v>
      </c>
      <c r="AH77" s="38" t="str">
        <f t="shared" si="45"/>
        <v xml:space="preserve"> </v>
      </c>
      <c r="AI77" s="1">
        <f t="shared" si="29"/>
        <v>32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778</v>
      </c>
      <c r="AP77" t="s">
        <v>1022</v>
      </c>
      <c r="AQ77" s="22">
        <v>5.7446356969270029</v>
      </c>
      <c r="AR77" s="21">
        <v>18.419855243983431</v>
      </c>
      <c r="AS77">
        <v>6.8430424828287872</v>
      </c>
      <c r="AT77">
        <v>-5.7446356969270029</v>
      </c>
      <c r="AU77">
        <v>-18.419855243983431</v>
      </c>
      <c r="AV77" t="s">
        <v>1768</v>
      </c>
    </row>
    <row r="78" spans="1:48" x14ac:dyDescent="0.25">
      <c r="A78" s="14">
        <v>8.0999999999999906E-10</v>
      </c>
      <c r="B78" t="s">
        <v>1014</v>
      </c>
      <c r="C78" s="4">
        <v>1</v>
      </c>
      <c r="D78" s="4">
        <v>8</v>
      </c>
      <c r="E78" s="4">
        <v>8</v>
      </c>
      <c r="F78" s="4">
        <v>17</v>
      </c>
      <c r="G78" s="4">
        <v>320</v>
      </c>
      <c r="H78" s="4">
        <v>294.2</v>
      </c>
      <c r="I78" s="34">
        <v>3788.7075336979065</v>
      </c>
      <c r="J78" s="35">
        <v>11.143939393939393</v>
      </c>
      <c r="K78" s="35">
        <v>10.737226277372262</v>
      </c>
      <c r="L78" s="35">
        <v>4.79050608793482</v>
      </c>
      <c r="M78" s="35">
        <v>4.5765064667156494</v>
      </c>
      <c r="N78" s="4">
        <v>0.26400000000000001</v>
      </c>
      <c r="O78" s="4">
        <v>-1.4627482078782719</v>
      </c>
      <c r="P78" s="35">
        <v>8.3616587355540464</v>
      </c>
      <c r="Q78" s="36" t="str">
        <f t="shared" si="33"/>
        <v xml:space="preserve"> </v>
      </c>
      <c r="R78" s="36" t="str">
        <f t="shared" si="34"/>
        <v xml:space="preserve"> </v>
      </c>
      <c r="S78" s="37" t="str">
        <f t="shared" si="35"/>
        <v/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 t="str">
        <f t="shared" si="39"/>
        <v/>
      </c>
      <c r="X78" s="37">
        <f t="shared" si="40"/>
        <v>-0.35838389805302806</v>
      </c>
      <c r="Y78" s="1" t="str">
        <f t="shared" si="24"/>
        <v xml:space="preserve"> </v>
      </c>
      <c r="Z78" s="1" t="str">
        <f t="shared" si="41"/>
        <v xml:space="preserve"> </v>
      </c>
      <c r="AA78" s="1" t="str">
        <f t="shared" si="25"/>
        <v xml:space="preserve"> </v>
      </c>
      <c r="AB78" s="1">
        <f t="shared" si="42"/>
        <v>6</v>
      </c>
      <c r="AC78" s="1" t="str">
        <f t="shared" si="26"/>
        <v xml:space="preserve"> 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8.3616587363640456</v>
      </c>
      <c r="AH78" s="38" t="str">
        <f t="shared" si="45"/>
        <v xml:space="preserve"> </v>
      </c>
      <c r="AI78" s="1">
        <f t="shared" si="29"/>
        <v>9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1014</v>
      </c>
      <c r="AP78" t="s">
        <v>1024</v>
      </c>
      <c r="AQ78" s="22">
        <v>8.2765942827642149</v>
      </c>
      <c r="AR78" s="21">
        <v>35.838389805302803</v>
      </c>
      <c r="AS78">
        <v>8.7695445275322914</v>
      </c>
      <c r="AT78">
        <v>-8.2765942827642149</v>
      </c>
      <c r="AU78">
        <v>-35.838389805302803</v>
      </c>
      <c r="AV78" t="s">
        <v>1769</v>
      </c>
    </row>
    <row r="79" spans="1:48" x14ac:dyDescent="0.25">
      <c r="A79" s="14">
        <v>8.1999999999999903E-10</v>
      </c>
      <c r="B79" t="s">
        <v>1015</v>
      </c>
      <c r="C79" s="4">
        <v>6</v>
      </c>
      <c r="D79" s="4">
        <v>6</v>
      </c>
      <c r="E79" s="4">
        <v>8</v>
      </c>
      <c r="F79" s="4">
        <v>20</v>
      </c>
      <c r="G79" s="4">
        <v>495</v>
      </c>
      <c r="H79" s="4">
        <v>477.4</v>
      </c>
      <c r="I79" s="34">
        <v>5487.3961504210729</v>
      </c>
      <c r="J79" s="35">
        <v>24.357142857142858</v>
      </c>
      <c r="K79" s="35">
        <v>22.101851851851851</v>
      </c>
      <c r="L79" s="35">
        <v>19.250271985494106</v>
      </c>
      <c r="M79" s="35">
        <v>17.947340616613484</v>
      </c>
      <c r="N79" s="4">
        <v>0.18</v>
      </c>
      <c r="O79" s="4" t="s">
        <v>140</v>
      </c>
      <c r="P79" s="35">
        <v>1.277754503560955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>
        <f t="shared" si="37"/>
        <v>1.0047848587667367</v>
      </c>
      <c r="V79" s="37" t="str">
        <f t="shared" si="38"/>
        <v/>
      </c>
      <c r="W79" s="37">
        <f t="shared" si="39"/>
        <v>1.5782838485184651</v>
      </c>
      <c r="X79" s="37" t="str">
        <f t="shared" si="40"/>
        <v/>
      </c>
      <c r="Y79" s="1">
        <f t="shared" si="24"/>
        <v>8</v>
      </c>
      <c r="Z79" s="1" t="str">
        <f t="shared" si="41"/>
        <v xml:space="preserve"> </v>
      </c>
      <c r="AA79" s="1">
        <f t="shared" si="25"/>
        <v>5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 t="str">
        <f t="shared" si="44"/>
        <v xml:space="preserve"> </v>
      </c>
      <c r="AH79" s="38" t="str">
        <f t="shared" si="45"/>
        <v xml:space="preserve"> </v>
      </c>
      <c r="AI79" s="1" t="str">
        <f t="shared" si="29"/>
        <v xml:space="preserve"> 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1015</v>
      </c>
      <c r="AP79" t="s">
        <v>1041</v>
      </c>
      <c r="AQ79" s="22">
        <v>-100.47848587667367</v>
      </c>
      <c r="AR79" s="21">
        <v>-157.82838485184652</v>
      </c>
      <c r="AS79">
        <v>3.6866359447004671</v>
      </c>
      <c r="AT79">
        <v>100.47848587667367</v>
      </c>
      <c r="AU79">
        <v>157.82838485184652</v>
      </c>
      <c r="AV79" t="s">
        <v>1770</v>
      </c>
    </row>
    <row r="80" spans="1:48" x14ac:dyDescent="0.25">
      <c r="A80" s="14">
        <v>8.2999999999999899E-10</v>
      </c>
      <c r="B80" t="s">
        <v>796</v>
      </c>
      <c r="C80" s="4">
        <v>8</v>
      </c>
      <c r="D80" s="4">
        <v>5</v>
      </c>
      <c r="E80" s="4">
        <v>7</v>
      </c>
      <c r="F80" s="4">
        <v>20</v>
      </c>
      <c r="G80" s="4">
        <v>950</v>
      </c>
      <c r="H80" s="4">
        <v>900</v>
      </c>
      <c r="I80" s="34">
        <v>21971.662884677775</v>
      </c>
      <c r="J80" s="35">
        <v>34.351145038167935</v>
      </c>
      <c r="K80" s="35">
        <v>22.784810126582279</v>
      </c>
      <c r="L80" s="35">
        <v>9.9142677120525455</v>
      </c>
      <c r="M80" s="35">
        <v>7.9606940766550522</v>
      </c>
      <c r="N80" s="4">
        <v>0.13500000000000001</v>
      </c>
      <c r="O80" s="4">
        <v>-43.609022556390983</v>
      </c>
      <c r="P80" s="35">
        <v>1.4888888888888889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>
        <f t="shared" si="37"/>
        <v>1.8273700186318731</v>
      </c>
      <c r="V80" s="37" t="str">
        <f t="shared" si="38"/>
        <v/>
      </c>
      <c r="W80" s="37">
        <f t="shared" si="39"/>
        <v>0.3278667611104451</v>
      </c>
      <c r="X80" s="37" t="str">
        <f t="shared" si="40"/>
        <v/>
      </c>
      <c r="Y80" s="1">
        <f t="shared" si="24"/>
        <v>2</v>
      </c>
      <c r="Z80" s="1" t="str">
        <f t="shared" si="41"/>
        <v xml:space="preserve"> </v>
      </c>
      <c r="AA80" s="1">
        <f t="shared" si="25"/>
        <v>39</v>
      </c>
      <c r="AB80" s="1" t="str">
        <f t="shared" si="42"/>
        <v xml:space="preserve"> 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 t="str">
        <f t="shared" si="44"/>
        <v xml:space="preserve"> </v>
      </c>
      <c r="AH80" s="38" t="str">
        <f t="shared" si="45"/>
        <v xml:space="preserve"> </v>
      </c>
      <c r="AI80" s="1" t="str">
        <f t="shared" si="29"/>
        <v xml:space="preserve"> 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796</v>
      </c>
      <c r="AP80" t="s">
        <v>1024</v>
      </c>
      <c r="AQ80" s="22">
        <v>-182.73700186318732</v>
      </c>
      <c r="AR80" s="21">
        <v>-32.786676111044514</v>
      </c>
      <c r="AS80">
        <v>5.555555555555558</v>
      </c>
      <c r="AT80">
        <v>182.73700186318732</v>
      </c>
      <c r="AU80">
        <v>32.786676111044514</v>
      </c>
      <c r="AV80" t="s">
        <v>1771</v>
      </c>
    </row>
    <row r="81" spans="1:48" x14ac:dyDescent="0.25">
      <c r="A81" s="14">
        <v>8.3999999999999896E-10</v>
      </c>
      <c r="B81" t="s">
        <v>822</v>
      </c>
      <c r="C81" s="4">
        <v>0</v>
      </c>
      <c r="D81" s="4">
        <v>0</v>
      </c>
      <c r="E81" s="4">
        <v>2</v>
      </c>
      <c r="F81" s="4">
        <v>2</v>
      </c>
      <c r="G81" s="4" t="s">
        <v>140</v>
      </c>
      <c r="H81" s="4">
        <v>6546</v>
      </c>
      <c r="I81" s="34">
        <v>8024.0924067575233</v>
      </c>
      <c r="J81" s="35">
        <v>24.883686226469113</v>
      </c>
      <c r="K81" s="35">
        <v>23.21837756410833</v>
      </c>
      <c r="L81" s="35">
        <v>11.389143257052538</v>
      </c>
      <c r="M81" s="35">
        <v>10.796459965535755</v>
      </c>
      <c r="N81" s="4">
        <v>2.7170000000000001</v>
      </c>
      <c r="O81" s="4">
        <v>12.911392405063287</v>
      </c>
      <c r="P81" s="35">
        <v>4.1361266568535298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 xml:space="preserve"> </v>
      </c>
      <c r="T81" s="37" t="str">
        <f t="shared" si="36"/>
        <v xml:space="preserve"> </v>
      </c>
      <c r="U81" s="37">
        <f t="shared" si="37"/>
        <v>1.0481235286797284</v>
      </c>
      <c r="V81" s="37" t="str">
        <f t="shared" si="38"/>
        <v/>
      </c>
      <c r="W81" s="37">
        <f t="shared" si="39"/>
        <v>0.52540411534179343</v>
      </c>
      <c r="X81" s="37" t="str">
        <f t="shared" si="40"/>
        <v/>
      </c>
      <c r="Y81" s="1">
        <f t="shared" si="24"/>
        <v>7</v>
      </c>
      <c r="Z81" s="1" t="str">
        <f t="shared" si="41"/>
        <v xml:space="preserve"> </v>
      </c>
      <c r="AA81" s="1">
        <f t="shared" si="25"/>
        <v>30</v>
      </c>
      <c r="AB81" s="1" t="str">
        <f t="shared" si="42"/>
        <v xml:space="preserve"> 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>
        <f t="shared" si="44"/>
        <v>4.1361266576935298</v>
      </c>
      <c r="AH81" s="38" t="str">
        <f t="shared" si="45"/>
        <v xml:space="preserve"> </v>
      </c>
      <c r="AI81" s="1">
        <f t="shared" si="29"/>
        <v>48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822</v>
      </c>
      <c r="AP81" t="s">
        <v>1022</v>
      </c>
      <c r="AQ81" s="22">
        <v>-104.81235286797283</v>
      </c>
      <c r="AR81" s="21">
        <v>-52.540411534179341</v>
      </c>
      <c r="AS81" t="s">
        <v>145</v>
      </c>
      <c r="AT81">
        <v>104.81235286797283</v>
      </c>
      <c r="AU81">
        <v>52.540411534179341</v>
      </c>
      <c r="AV81" t="s">
        <v>1772</v>
      </c>
    </row>
    <row r="82" spans="1:48" x14ac:dyDescent="0.25">
      <c r="A82" s="14">
        <v>8.4999999999999893E-10</v>
      </c>
      <c r="B82" t="s">
        <v>830</v>
      </c>
      <c r="C82" s="4">
        <v>11</v>
      </c>
      <c r="D82" s="4">
        <v>0</v>
      </c>
      <c r="E82" s="4">
        <v>7</v>
      </c>
      <c r="F82" s="4">
        <v>18</v>
      </c>
      <c r="G82" s="4">
        <v>606</v>
      </c>
      <c r="H82" s="4">
        <v>532.79999999999995</v>
      </c>
      <c r="I82" s="34">
        <v>7046.2301327700243</v>
      </c>
      <c r="J82" s="35">
        <v>10.851323828920568</v>
      </c>
      <c r="K82" s="35">
        <v>10.22648752399232</v>
      </c>
      <c r="L82" s="35" t="s">
        <v>1019</v>
      </c>
      <c r="M82" s="35" t="s">
        <v>1019</v>
      </c>
      <c r="N82" s="4">
        <v>0.39100000000000001</v>
      </c>
      <c r="O82" s="4" t="s">
        <v>140</v>
      </c>
      <c r="P82" s="35">
        <v>5.5555555555555554</v>
      </c>
      <c r="Q82" s="36" t="str">
        <f t="shared" si="33"/>
        <v xml:space="preserve"> </v>
      </c>
      <c r="R82" s="36" t="str">
        <f t="shared" si="34"/>
        <v xml:space="preserve"> </v>
      </c>
      <c r="S82" s="37" t="str">
        <f t="shared" si="35"/>
        <v/>
      </c>
      <c r="T82" s="37" t="str">
        <f t="shared" si="36"/>
        <v/>
      </c>
      <c r="U82" s="37" t="str">
        <f t="shared" si="37"/>
        <v/>
      </c>
      <c r="V82" s="37" t="str">
        <f t="shared" si="38"/>
        <v/>
      </c>
      <c r="W82" s="37" t="str">
        <f t="shared" si="39"/>
        <v xml:space="preserve"> </v>
      </c>
      <c r="X82" s="37" t="str">
        <f t="shared" si="40"/>
        <v xml:space="preserve"> </v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 t="str">
        <f t="shared" si="26"/>
        <v xml:space="preserve"> 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5.5555555564055554</v>
      </c>
      <c r="AH82" s="38" t="str">
        <f t="shared" si="45"/>
        <v xml:space="preserve"> </v>
      </c>
      <c r="AI82" s="1">
        <f t="shared" si="29"/>
        <v>30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830</v>
      </c>
      <c r="AP82" t="s">
        <v>1026</v>
      </c>
      <c r="AQ82" s="22">
        <v>10.685051044831361</v>
      </c>
      <c r="AR82" s="21" t="e">
        <v>#VALUE!</v>
      </c>
      <c r="AS82">
        <v>13.738738738738743</v>
      </c>
      <c r="AT82">
        <v>-10.685051044831361</v>
      </c>
      <c r="AU82" t="e">
        <v>#VALUE!</v>
      </c>
      <c r="AV82" t="s">
        <v>1773</v>
      </c>
    </row>
    <row r="83" spans="1:48" x14ac:dyDescent="0.25">
      <c r="A83" s="14">
        <v>8.5999999999999889E-10</v>
      </c>
      <c r="B83" t="s">
        <v>837</v>
      </c>
      <c r="C83" s="4">
        <v>8</v>
      </c>
      <c r="D83" s="4">
        <v>1</v>
      </c>
      <c r="E83" s="4">
        <v>6</v>
      </c>
      <c r="F83" s="4">
        <v>15</v>
      </c>
      <c r="G83" s="4">
        <v>380</v>
      </c>
      <c r="H83" s="4">
        <v>347.9</v>
      </c>
      <c r="I83" s="34">
        <v>8258.6038005806968</v>
      </c>
      <c r="J83" s="35">
        <v>24.159722222222218</v>
      </c>
      <c r="K83" s="35">
        <v>21.880503144654085</v>
      </c>
      <c r="L83" s="35">
        <v>14.148594339622642</v>
      </c>
      <c r="M83" s="35">
        <v>13.33112</v>
      </c>
      <c r="N83" s="4">
        <v>0.129</v>
      </c>
      <c r="O83" s="4" t="s">
        <v>140</v>
      </c>
      <c r="P83" s="35">
        <v>1.3797068123023859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>
        <f t="shared" si="37"/>
        <v>0.98853558429237265</v>
      </c>
      <c r="V83" s="37" t="str">
        <f t="shared" si="38"/>
        <v/>
      </c>
      <c r="W83" s="37">
        <f t="shared" si="39"/>
        <v>0.89499100545578658</v>
      </c>
      <c r="X83" s="37" t="str">
        <f t="shared" si="40"/>
        <v/>
      </c>
      <c r="Y83" s="1">
        <f t="shared" si="24"/>
        <v>9</v>
      </c>
      <c r="Z83" s="1" t="str">
        <f t="shared" si="41"/>
        <v xml:space="preserve"> </v>
      </c>
      <c r="AA83" s="1">
        <f t="shared" si="25"/>
        <v>17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 t="str">
        <f t="shared" si="44"/>
        <v xml:space="preserve"> </v>
      </c>
      <c r="AH83" s="38" t="str">
        <f t="shared" si="45"/>
        <v xml:space="preserve"> </v>
      </c>
      <c r="AI83" s="1" t="str">
        <f t="shared" si="29"/>
        <v xml:space="preserve"> 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837</v>
      </c>
      <c r="AP83" t="s">
        <v>1024</v>
      </c>
      <c r="AQ83" s="22">
        <v>-98.853558429237268</v>
      </c>
      <c r="AR83" s="21">
        <v>-89.499100545578656</v>
      </c>
      <c r="AS83">
        <v>9.2267893072722096</v>
      </c>
      <c r="AT83">
        <v>98.853558429237268</v>
      </c>
      <c r="AU83">
        <v>89.499100545578656</v>
      </c>
      <c r="AV83" t="s">
        <v>1774</v>
      </c>
    </row>
    <row r="84" spans="1:48" x14ac:dyDescent="0.25">
      <c r="A84" s="14">
        <v>8.6999999999999886E-10</v>
      </c>
      <c r="B84" t="s">
        <v>848</v>
      </c>
      <c r="C84" s="4">
        <v>8</v>
      </c>
      <c r="D84" s="4">
        <v>5</v>
      </c>
      <c r="E84" s="4">
        <v>6</v>
      </c>
      <c r="F84" s="4">
        <v>19</v>
      </c>
      <c r="G84" s="4">
        <v>285</v>
      </c>
      <c r="H84" s="4">
        <v>273</v>
      </c>
      <c r="I84" s="34">
        <v>7743.3496114817381</v>
      </c>
      <c r="J84" s="35">
        <v>13.317073170731707</v>
      </c>
      <c r="K84" s="35">
        <v>12.816901408450704</v>
      </c>
      <c r="L84" s="35">
        <v>4.4430932678821886</v>
      </c>
      <c r="M84" s="35">
        <v>4.2826326913964783</v>
      </c>
      <c r="N84" s="4">
        <v>0.20500000000000002</v>
      </c>
      <c r="O84" s="4">
        <v>7.3120512305987662</v>
      </c>
      <c r="P84" s="35">
        <v>3.8461538461538463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>
        <f t="shared" si="40"/>
        <v>-0.40491461010659913</v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>
        <f t="shared" si="42"/>
        <v>2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>
        <f t="shared" si="44"/>
        <v>3.8461538470238463</v>
      </c>
      <c r="AH84" s="38" t="str">
        <f t="shared" si="45"/>
        <v xml:space="preserve"> </v>
      </c>
      <c r="AI84" s="1">
        <f t="shared" si="29"/>
        <v>52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848</v>
      </c>
      <c r="AP84" t="s">
        <v>1020</v>
      </c>
      <c r="AQ84" s="22">
        <v>-9.6100097304408383</v>
      </c>
      <c r="AR84" s="21">
        <v>40.491461010659911</v>
      </c>
      <c r="AS84">
        <v>4.3956043956044022</v>
      </c>
      <c r="AT84">
        <v>9.6100097304408383</v>
      </c>
      <c r="AU84">
        <v>-40.491461010659911</v>
      </c>
      <c r="AV84" t="s">
        <v>1775</v>
      </c>
    </row>
    <row r="85" spans="1:48" x14ac:dyDescent="0.25">
      <c r="A85" s="14">
        <v>8.7999999999999882E-10</v>
      </c>
      <c r="B85" t="s">
        <v>849</v>
      </c>
      <c r="C85" s="4">
        <v>7</v>
      </c>
      <c r="D85" s="4">
        <v>0</v>
      </c>
      <c r="E85" s="4">
        <v>8</v>
      </c>
      <c r="F85" s="4">
        <v>15</v>
      </c>
      <c r="G85" s="4">
        <v>3050</v>
      </c>
      <c r="H85" s="4">
        <v>2655</v>
      </c>
      <c r="I85" s="34">
        <v>9270.6317857966515</v>
      </c>
      <c r="J85" s="35">
        <v>12.470643494598404</v>
      </c>
      <c r="K85" s="35">
        <v>11.568627450980394</v>
      </c>
      <c r="L85" s="35">
        <v>10.656359452736318</v>
      </c>
      <c r="M85" s="35">
        <v>10.044212192262602</v>
      </c>
      <c r="N85" s="4">
        <v>2.1800000000000002</v>
      </c>
      <c r="O85" s="4" t="s">
        <v>140</v>
      </c>
      <c r="P85" s="35">
        <v>4.3691148775894533</v>
      </c>
      <c r="Q85" s="36" t="str">
        <f t="shared" si="33"/>
        <v xml:space="preserve"> </v>
      </c>
      <c r="R85" s="36" t="str">
        <f t="shared" si="34"/>
        <v xml:space="preserve"> </v>
      </c>
      <c r="S85" s="37" t="str">
        <f t="shared" si="35"/>
        <v/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>
        <f t="shared" si="39"/>
        <v>0.42725876713330502</v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>
        <f t="shared" si="25"/>
        <v>35</v>
      </c>
      <c r="AB85" s="1" t="str">
        <f t="shared" si="42"/>
        <v xml:space="preserve"> </v>
      </c>
      <c r="AC85" s="1" t="str">
        <f t="shared" si="26"/>
        <v xml:space="preserve"> 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4.3691148784694533</v>
      </c>
      <c r="AH85" s="38" t="str">
        <f t="shared" si="45"/>
        <v xml:space="preserve"> </v>
      </c>
      <c r="AI85" s="1">
        <f t="shared" si="29"/>
        <v>47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849</v>
      </c>
      <c r="AP85" t="s">
        <v>1026</v>
      </c>
      <c r="AQ85" s="22">
        <v>-2.6432262752736024</v>
      </c>
      <c r="AR85" s="21">
        <v>-42.7258767133305</v>
      </c>
      <c r="AS85">
        <v>14.87758945386064</v>
      </c>
      <c r="AT85">
        <v>2.6432262752736024</v>
      </c>
      <c r="AU85">
        <v>42.7258767133305</v>
      </c>
      <c r="AV85" t="s">
        <v>1776</v>
      </c>
    </row>
    <row r="86" spans="1:48" x14ac:dyDescent="0.25">
      <c r="A86" s="14">
        <v>8.8999999999999879E-10</v>
      </c>
      <c r="B86" t="s">
        <v>814</v>
      </c>
      <c r="C86" s="4">
        <v>5</v>
      </c>
      <c r="D86" s="4">
        <v>5</v>
      </c>
      <c r="E86" s="4">
        <v>8</v>
      </c>
      <c r="F86" s="4">
        <v>18</v>
      </c>
      <c r="G86" s="4">
        <v>615</v>
      </c>
      <c r="H86" s="4">
        <v>628</v>
      </c>
      <c r="I86" s="34">
        <v>8779.7766710623055</v>
      </c>
      <c r="J86" s="35">
        <v>20.590163934426229</v>
      </c>
      <c r="K86" s="35">
        <v>19.382716049382715</v>
      </c>
      <c r="L86" s="35">
        <v>14.426759616350694</v>
      </c>
      <c r="M86" s="35">
        <v>13.415821588483459</v>
      </c>
      <c r="N86" s="4">
        <v>0.30499999999999999</v>
      </c>
      <c r="O86" s="4" t="s">
        <v>140</v>
      </c>
      <c r="P86" s="35">
        <v>2.6751592356687897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>
        <f t="shared" si="37"/>
        <v>0.69473279921899422</v>
      </c>
      <c r="V86" s="37" t="str">
        <f t="shared" si="38"/>
        <v/>
      </c>
      <c r="W86" s="37">
        <f t="shared" si="39"/>
        <v>0.9322470525779798</v>
      </c>
      <c r="X86" s="37" t="str">
        <f t="shared" si="40"/>
        <v/>
      </c>
      <c r="Y86" s="1">
        <f t="shared" si="24"/>
        <v>16</v>
      </c>
      <c r="Z86" s="1" t="str">
        <f t="shared" si="41"/>
        <v xml:space="preserve"> </v>
      </c>
      <c r="AA86" s="1">
        <f t="shared" si="25"/>
        <v>13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2.6751592365587897</v>
      </c>
      <c r="AH86" s="38" t="str">
        <f t="shared" si="45"/>
        <v xml:space="preserve"> </v>
      </c>
      <c r="AI86" s="1">
        <f t="shared" si="29"/>
        <v>72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814</v>
      </c>
      <c r="AP86" t="s">
        <v>1097</v>
      </c>
      <c r="AQ86" s="22">
        <v>-69.473279921899419</v>
      </c>
      <c r="AR86" s="21">
        <v>-93.224705257797979</v>
      </c>
      <c r="AS86">
        <v>-2.070063694267521</v>
      </c>
      <c r="AT86">
        <v>69.473279921899419</v>
      </c>
      <c r="AU86">
        <v>93.224705257797979</v>
      </c>
      <c r="AV86" t="s">
        <v>1777</v>
      </c>
    </row>
    <row r="87" spans="1:48" x14ac:dyDescent="0.25">
      <c r="A87" s="14">
        <v>8.9999999999999875E-10</v>
      </c>
      <c r="B87" t="s">
        <v>840</v>
      </c>
      <c r="C87" s="4">
        <v>14</v>
      </c>
      <c r="D87" s="4">
        <v>1</v>
      </c>
      <c r="E87" s="4">
        <v>3</v>
      </c>
      <c r="F87" s="4">
        <v>18</v>
      </c>
      <c r="G87" s="4">
        <v>712</v>
      </c>
      <c r="H87" s="4">
        <v>627.6</v>
      </c>
      <c r="I87" s="34">
        <v>8191.3651225787289</v>
      </c>
      <c r="J87" s="35">
        <v>25.827160493827162</v>
      </c>
      <c r="K87" s="35">
        <v>24.045977011494251</v>
      </c>
      <c r="L87" s="35">
        <v>28.065043046357616</v>
      </c>
      <c r="M87" s="35">
        <v>25.91939755351682</v>
      </c>
      <c r="N87" s="4">
        <v>0.222</v>
      </c>
      <c r="O87" s="4" t="s">
        <v>140</v>
      </c>
      <c r="P87" s="35">
        <v>3.0911408540471643</v>
      </c>
      <c r="Q87" s="36">
        <f t="shared" si="33"/>
        <v>77.777777778677773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>
        <f t="shared" si="37"/>
        <v>1.1257788980688677</v>
      </c>
      <c r="V87" s="37" t="str">
        <f t="shared" si="38"/>
        <v/>
      </c>
      <c r="W87" s="37">
        <f t="shared" si="39"/>
        <v>2.7588896016079851</v>
      </c>
      <c r="X87" s="37" t="str">
        <f t="shared" si="40"/>
        <v/>
      </c>
      <c r="Y87" s="1">
        <f t="shared" si="24"/>
        <v>5</v>
      </c>
      <c r="Z87" s="1" t="str">
        <f t="shared" si="41"/>
        <v xml:space="preserve"> </v>
      </c>
      <c r="AA87" s="1">
        <f t="shared" si="25"/>
        <v>1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>
        <f t="shared" si="27"/>
        <v>9</v>
      </c>
      <c r="AF87" s="1" t="str">
        <f t="shared" si="28"/>
        <v xml:space="preserve"> </v>
      </c>
      <c r="AG87" s="38">
        <f t="shared" si="44"/>
        <v>3.0911408549471644</v>
      </c>
      <c r="AH87" s="38" t="str">
        <f t="shared" si="45"/>
        <v xml:space="preserve"> </v>
      </c>
      <c r="AI87" s="1">
        <f t="shared" si="29"/>
        <v>63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840</v>
      </c>
      <c r="AP87" t="s">
        <v>1034</v>
      </c>
      <c r="AQ87" s="22">
        <v>-112.57788980688676</v>
      </c>
      <c r="AR87" s="21">
        <v>-275.88896016079849</v>
      </c>
      <c r="AS87">
        <v>13.448056086679404</v>
      </c>
      <c r="AT87">
        <v>112.57788980688676</v>
      </c>
      <c r="AU87">
        <v>275.88896016079849</v>
      </c>
      <c r="AV87" t="s">
        <v>1778</v>
      </c>
    </row>
    <row r="88" spans="1:48" x14ac:dyDescent="0.25">
      <c r="A88" s="14">
        <v>9.0999999999999872E-10</v>
      </c>
      <c r="B88" t="s">
        <v>780</v>
      </c>
      <c r="C88" s="4">
        <v>3</v>
      </c>
      <c r="D88" s="4">
        <v>0</v>
      </c>
      <c r="E88" s="4">
        <v>5</v>
      </c>
      <c r="F88" s="4">
        <v>8</v>
      </c>
      <c r="G88" s="4">
        <v>4885</v>
      </c>
      <c r="H88" s="4">
        <v>4690</v>
      </c>
      <c r="I88" s="34">
        <v>55452.469566318374</v>
      </c>
      <c r="J88" s="35">
        <v>11.36026074314236</v>
      </c>
      <c r="K88" s="35">
        <v>10.617420701579878</v>
      </c>
      <c r="L88" s="35">
        <v>10.574798471579948</v>
      </c>
      <c r="M88" s="35">
        <v>10.151232354198267</v>
      </c>
      <c r="N88" s="4">
        <v>5.0380000000000003</v>
      </c>
      <c r="O88" s="4">
        <v>-6.3088867113891531</v>
      </c>
      <c r="P88" s="35">
        <v>0.73506883517511368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>
        <f t="shared" si="39"/>
        <v>0.41633490275657059</v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>
        <f t="shared" si="25"/>
        <v>36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 t="str">
        <f t="shared" si="44"/>
        <v xml:space="preserve"> </v>
      </c>
      <c r="AH88" s="38" t="str">
        <f t="shared" si="45"/>
        <v xml:space="preserve"> </v>
      </c>
      <c r="AI88" s="1" t="str">
        <f t="shared" si="29"/>
        <v xml:space="preserve"> 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780</v>
      </c>
      <c r="AP88" t="s">
        <v>1047</v>
      </c>
      <c r="AQ88" s="22">
        <v>6.4960990577960569</v>
      </c>
      <c r="AR88" s="21">
        <v>-41.63349027565706</v>
      </c>
      <c r="AS88">
        <v>4.1577825159914816</v>
      </c>
      <c r="AT88">
        <v>-6.4960990577960569</v>
      </c>
      <c r="AU88">
        <v>41.63349027565706</v>
      </c>
      <c r="AV88" t="s">
        <v>1779</v>
      </c>
    </row>
    <row r="89" spans="1:48" x14ac:dyDescent="0.25">
      <c r="A89" s="14">
        <v>9.1999999999999868E-10</v>
      </c>
      <c r="B89" t="s">
        <v>843</v>
      </c>
      <c r="C89" s="4">
        <v>9</v>
      </c>
      <c r="D89" s="4">
        <v>2</v>
      </c>
      <c r="E89" s="4">
        <v>2</v>
      </c>
      <c r="F89" s="4">
        <v>13</v>
      </c>
      <c r="G89" s="4">
        <v>3192.3681640625</v>
      </c>
      <c r="H89" s="4">
        <v>2166</v>
      </c>
      <c r="I89" s="34">
        <v>6616.7563765377445</v>
      </c>
      <c r="J89" s="35">
        <v>8.6625828214345617</v>
      </c>
      <c r="K89" s="35">
        <v>8.4801181970880464</v>
      </c>
      <c r="L89" s="35">
        <v>5.5866553317941285</v>
      </c>
      <c r="M89" s="35">
        <v>5.4598305084745764</v>
      </c>
      <c r="N89" s="4">
        <v>2.8410000000000002</v>
      </c>
      <c r="O89" s="4" t="s">
        <v>140</v>
      </c>
      <c r="P89" s="35">
        <v>4.0759947354201893</v>
      </c>
      <c r="Q89" s="36" t="str">
        <f t="shared" si="33"/>
        <v xml:space="preserve"> </v>
      </c>
      <c r="R89" s="36" t="str">
        <f t="shared" si="34"/>
        <v xml:space="preserve"> </v>
      </c>
      <c r="S89" s="37">
        <f t="shared" si="35"/>
        <v>0.4738541856210618</v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>
        <f t="shared" si="40"/>
        <v>-0.25175170407678504</v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>
        <f t="shared" si="42"/>
        <v>19</v>
      </c>
      <c r="AC89" s="1">
        <f t="shared" si="26"/>
        <v>4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>
        <f t="shared" si="44"/>
        <v>4.0759947363401894</v>
      </c>
      <c r="AH89" s="38" t="str">
        <f t="shared" si="45"/>
        <v xml:space="preserve"> </v>
      </c>
      <c r="AI89" s="1">
        <f t="shared" si="29"/>
        <v>50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843</v>
      </c>
      <c r="AP89" t="s">
        <v>1022</v>
      </c>
      <c r="AQ89" s="22">
        <v>28.700114869458105</v>
      </c>
      <c r="AR89" s="21">
        <v>25.175170407678504</v>
      </c>
      <c r="AS89">
        <v>47.385418470106174</v>
      </c>
      <c r="AT89">
        <v>-28.700114869458105</v>
      </c>
      <c r="AU89">
        <v>-25.175170407678504</v>
      </c>
      <c r="AV89" t="s">
        <v>1780</v>
      </c>
    </row>
    <row r="90" spans="1:48" x14ac:dyDescent="0.25">
      <c r="A90" s="14">
        <v>9.2999999999999865E-10</v>
      </c>
      <c r="B90" t="s">
        <v>803</v>
      </c>
      <c r="C90" s="4">
        <v>13</v>
      </c>
      <c r="D90" s="4">
        <v>0</v>
      </c>
      <c r="E90" s="4">
        <v>5</v>
      </c>
      <c r="F90" s="4">
        <v>18</v>
      </c>
      <c r="G90" s="4">
        <v>330</v>
      </c>
      <c r="H90" s="4">
        <v>271.3</v>
      </c>
      <c r="I90" s="34">
        <v>8798.5790522862935</v>
      </c>
      <c r="J90" s="35">
        <v>12.618604651162791</v>
      </c>
      <c r="K90" s="35">
        <v>11.073469387755102</v>
      </c>
      <c r="L90" s="35" t="s">
        <v>1019</v>
      </c>
      <c r="M90" s="35" t="s">
        <v>1019</v>
      </c>
      <c r="N90" s="4">
        <v>0.223</v>
      </c>
      <c r="O90" s="4">
        <v>-13.148148148148152</v>
      </c>
      <c r="P90" s="35">
        <v>8.4776999631404344</v>
      </c>
      <c r="Q90" s="36">
        <f t="shared" si="33"/>
        <v>72.22222222315223</v>
      </c>
      <c r="R90" s="36" t="str">
        <f t="shared" si="34"/>
        <v xml:space="preserve"> </v>
      </c>
      <c r="S90" s="37">
        <f t="shared" si="35"/>
        <v>0.21636564781536674</v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 xml:space="preserve"> </v>
      </c>
      <c r="X90" s="37" t="str">
        <f t="shared" si="40"/>
        <v xml:space="preserve"> </v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>
        <f t="shared" si="26"/>
        <v>27</v>
      </c>
      <c r="AD90" s="1" t="str">
        <f t="shared" si="43"/>
        <v xml:space="preserve"> </v>
      </c>
      <c r="AE90" s="1">
        <f t="shared" si="27"/>
        <v>18</v>
      </c>
      <c r="AF90" s="1" t="str">
        <f t="shared" si="28"/>
        <v xml:space="preserve"> </v>
      </c>
      <c r="AG90" s="38">
        <f t="shared" si="44"/>
        <v>8.4776999640704336</v>
      </c>
      <c r="AH90" s="38" t="str">
        <f t="shared" si="45"/>
        <v xml:space="preserve"> </v>
      </c>
      <c r="AI90" s="1">
        <f t="shared" si="29"/>
        <v>7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803</v>
      </c>
      <c r="AP90" t="s">
        <v>1026</v>
      </c>
      <c r="AQ90" s="22">
        <v>-3.8610632280954738</v>
      </c>
      <c r="AR90" s="21" t="e">
        <v>#VALUE!</v>
      </c>
      <c r="AS90">
        <v>21.636564688536673</v>
      </c>
      <c r="AT90">
        <v>3.8610632280954738</v>
      </c>
      <c r="AU90" t="e">
        <v>#VALUE!</v>
      </c>
      <c r="AV90" t="s">
        <v>1781</v>
      </c>
    </row>
    <row r="91" spans="1:48" x14ac:dyDescent="0.25">
      <c r="A91" s="14">
        <v>9.3999999999999862E-10</v>
      </c>
      <c r="B91" t="s">
        <v>1016</v>
      </c>
      <c r="C91" s="4">
        <v>8</v>
      </c>
      <c r="D91" s="4">
        <v>0</v>
      </c>
      <c r="E91" s="4">
        <v>3</v>
      </c>
      <c r="F91" s="4">
        <v>11</v>
      </c>
      <c r="G91" s="4">
        <v>440</v>
      </c>
      <c r="H91" s="4">
        <v>337.2</v>
      </c>
      <c r="I91" s="34">
        <v>5946.7207555790228</v>
      </c>
      <c r="J91" s="35">
        <v>9.1880108991825615</v>
      </c>
      <c r="K91" s="35">
        <v>8.3054187192118221</v>
      </c>
      <c r="L91" s="35">
        <v>6.2763156186143254</v>
      </c>
      <c r="M91" s="35">
        <v>5.6228673923067483</v>
      </c>
      <c r="N91" s="4">
        <v>0.36699999999999999</v>
      </c>
      <c r="O91" s="4" t="s">
        <v>140</v>
      </c>
      <c r="P91" s="35">
        <v>4.8339264531435351</v>
      </c>
      <c r="Q91" s="36">
        <f t="shared" si="33"/>
        <v>72.727272728212739</v>
      </c>
      <c r="R91" s="36" t="str">
        <f t="shared" si="34"/>
        <v xml:space="preserve"> </v>
      </c>
      <c r="S91" s="37">
        <f t="shared" si="35"/>
        <v>0.30486358338365366</v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/>
      </c>
      <c r="X91" s="37">
        <f t="shared" si="40"/>
        <v>-0.15938210120504226</v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>
        <f t="shared" si="42"/>
        <v>25</v>
      </c>
      <c r="AC91" s="1">
        <f t="shared" si="26"/>
        <v>13</v>
      </c>
      <c r="AD91" s="1" t="str">
        <f t="shared" si="43"/>
        <v xml:space="preserve"> </v>
      </c>
      <c r="AE91" s="1">
        <f t="shared" si="27"/>
        <v>15</v>
      </c>
      <c r="AF91" s="1" t="str">
        <f t="shared" si="28"/>
        <v xml:space="preserve"> </v>
      </c>
      <c r="AG91" s="38">
        <f t="shared" si="44"/>
        <v>4.8339264540835352</v>
      </c>
      <c r="AH91" s="38" t="str">
        <f t="shared" si="45"/>
        <v xml:space="preserve"> </v>
      </c>
      <c r="AI91" s="1">
        <f t="shared" si="29"/>
        <v>42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1016</v>
      </c>
      <c r="AP91" t="s">
        <v>1022</v>
      </c>
      <c r="AQ91" s="22">
        <v>24.375427607006074</v>
      </c>
      <c r="AR91" s="21">
        <v>15.938210120504227</v>
      </c>
      <c r="AS91">
        <v>30.486358244365363</v>
      </c>
      <c r="AT91">
        <v>-24.375427607006074</v>
      </c>
      <c r="AU91">
        <v>-15.938210120504227</v>
      </c>
      <c r="AV91" t="s">
        <v>1782</v>
      </c>
    </row>
    <row r="92" spans="1:48" x14ac:dyDescent="0.25">
      <c r="A92" s="14">
        <v>9.4999999999999858E-10</v>
      </c>
      <c r="B92" t="s">
        <v>831</v>
      </c>
      <c r="C92" s="4">
        <v>6</v>
      </c>
      <c r="D92" s="4">
        <v>2</v>
      </c>
      <c r="E92" s="4">
        <v>9</v>
      </c>
      <c r="F92" s="4">
        <v>17</v>
      </c>
      <c r="G92" s="4">
        <v>1590</v>
      </c>
      <c r="H92" s="4">
        <v>1462</v>
      </c>
      <c r="I92" s="34">
        <v>7454.5848845495339</v>
      </c>
      <c r="J92" s="35">
        <v>14.933605720122573</v>
      </c>
      <c r="K92" s="35">
        <v>13.792452830188678</v>
      </c>
      <c r="L92" s="35">
        <v>10.054327674388231</v>
      </c>
      <c r="M92" s="35">
        <v>9.4666007067137805</v>
      </c>
      <c r="N92" s="4">
        <v>0.97899999999999998</v>
      </c>
      <c r="O92" s="4">
        <v>0.99009900990099098</v>
      </c>
      <c r="P92" s="35">
        <v>3.153214774281806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>
        <f t="shared" si="39"/>
        <v>0.3466256824901699</v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>
        <f t="shared" si="25"/>
        <v>38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3.153214775231806</v>
      </c>
      <c r="AH92" s="38" t="str">
        <f t="shared" si="45"/>
        <v xml:space="preserve"> </v>
      </c>
      <c r="AI92" s="1">
        <f t="shared" si="29"/>
        <v>61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831</v>
      </c>
      <c r="AP92" t="s">
        <v>1024</v>
      </c>
      <c r="AQ92" s="22">
        <v>-22.915346886485889</v>
      </c>
      <c r="AR92" s="21">
        <v>-34.662568249016992</v>
      </c>
      <c r="AS92">
        <v>8.7551299589603282</v>
      </c>
      <c r="AT92">
        <v>22.915346886485889</v>
      </c>
      <c r="AU92">
        <v>34.662568249016992</v>
      </c>
      <c r="AV92" t="s">
        <v>1783</v>
      </c>
    </row>
    <row r="93" spans="1:48" x14ac:dyDescent="0.25">
      <c r="A93" s="14">
        <v>9.5999999999999855E-10</v>
      </c>
      <c r="B93" t="s">
        <v>832</v>
      </c>
      <c r="C93" s="4">
        <v>1</v>
      </c>
      <c r="D93" s="4">
        <v>0</v>
      </c>
      <c r="E93" s="4">
        <v>1</v>
      </c>
      <c r="F93" s="4">
        <v>2</v>
      </c>
      <c r="G93" s="4" t="s">
        <v>140</v>
      </c>
      <c r="H93" s="4">
        <v>485.4</v>
      </c>
      <c r="I93" s="34">
        <v>9147.1401307373053</v>
      </c>
      <c r="J93" s="35" t="s">
        <v>1019</v>
      </c>
      <c r="K93" s="35" t="s">
        <v>1019</v>
      </c>
      <c r="L93" s="35" t="s">
        <v>1019</v>
      </c>
      <c r="M93" s="35" t="s">
        <v>1019</v>
      </c>
      <c r="N93" s="4" t="s">
        <v>140</v>
      </c>
      <c r="O93" s="4" t="s">
        <v>140</v>
      </c>
      <c r="P93" s="35" t="s">
        <v>145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832</v>
      </c>
      <c r="AP93" t="s">
        <v>140</v>
      </c>
      <c r="AQ93" s="22" t="e">
        <v>#VALUE!</v>
      </c>
      <c r="AR93" s="21" t="e">
        <v>#VALUE!</v>
      </c>
      <c r="AS93" t="s">
        <v>145</v>
      </c>
      <c r="AT93" t="e">
        <v>#VALUE!</v>
      </c>
      <c r="AU93" t="e">
        <v>#VALUE!</v>
      </c>
      <c r="AV93" t="s">
        <v>1784</v>
      </c>
    </row>
    <row r="94" spans="1:48" x14ac:dyDescent="0.25">
      <c r="A94" s="14">
        <v>9.6999999999999851E-10</v>
      </c>
      <c r="B94" t="s">
        <v>800</v>
      </c>
      <c r="C94" s="4">
        <v>5</v>
      </c>
      <c r="D94" s="4">
        <v>1</v>
      </c>
      <c r="E94" s="4">
        <v>11</v>
      </c>
      <c r="F94" s="4">
        <v>17</v>
      </c>
      <c r="G94" s="4">
        <v>1475</v>
      </c>
      <c r="H94" s="4">
        <v>1471</v>
      </c>
      <c r="I94" s="34">
        <v>16590.142354052281</v>
      </c>
      <c r="J94" s="35">
        <v>18.869529742897186</v>
      </c>
      <c r="K94" s="35">
        <v>17.606884629989565</v>
      </c>
      <c r="L94" s="35">
        <v>12.165211895910781</v>
      </c>
      <c r="M94" s="35">
        <v>11.534372542724155</v>
      </c>
      <c r="N94" s="4">
        <v>0.95000000000000007</v>
      </c>
      <c r="O94" s="4" t="s">
        <v>140</v>
      </c>
      <c r="P94" s="35">
        <v>2.0797035444520264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>
        <f t="shared" si="39"/>
        <v>0.629346814874439</v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>
        <f t="shared" si="25"/>
        <v>25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>
        <f t="shared" si="44"/>
        <v>2.0797035454220265</v>
      </c>
      <c r="AH94" s="38" t="str">
        <f t="shared" si="45"/>
        <v xml:space="preserve"> </v>
      </c>
      <c r="AI94" s="1">
        <f t="shared" si="29"/>
        <v>84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800</v>
      </c>
      <c r="AP94" t="s">
        <v>1047</v>
      </c>
      <c r="AQ94" s="22">
        <v>-55.311104190183059</v>
      </c>
      <c r="AR94" s="21">
        <v>-62.934681487443896</v>
      </c>
      <c r="AS94">
        <v>0.27192386131882351</v>
      </c>
      <c r="AT94">
        <v>55.311104190183059</v>
      </c>
      <c r="AU94">
        <v>62.934681487443896</v>
      </c>
      <c r="AV94" t="s">
        <v>1785</v>
      </c>
    </row>
    <row r="95" spans="1:48" x14ac:dyDescent="0.25">
      <c r="A95" s="14">
        <v>9.7999999999999848E-10</v>
      </c>
      <c r="B95" t="s">
        <v>798</v>
      </c>
      <c r="C95" s="4">
        <v>11</v>
      </c>
      <c r="D95" s="4">
        <v>0</v>
      </c>
      <c r="E95" s="4">
        <v>6</v>
      </c>
      <c r="F95" s="4">
        <v>17</v>
      </c>
      <c r="G95" s="4">
        <v>1274</v>
      </c>
      <c r="H95" s="4">
        <v>1126</v>
      </c>
      <c r="I95" s="34">
        <v>14885.440069138831</v>
      </c>
      <c r="J95" s="35">
        <v>15.467032967032967</v>
      </c>
      <c r="K95" s="35">
        <v>11.620227038183694</v>
      </c>
      <c r="L95" s="35">
        <v>11.090734482409674</v>
      </c>
      <c r="M95" s="35">
        <v>9.3866683513261187</v>
      </c>
      <c r="N95" s="4">
        <v>0.72799999999999998</v>
      </c>
      <c r="O95" s="4" t="s">
        <v>140</v>
      </c>
      <c r="P95" s="35">
        <v>8.6678507992895195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>
        <f t="shared" si="39"/>
        <v>0.48543675672485298</v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>
        <f t="shared" si="25"/>
        <v>31</v>
      </c>
      <c r="AB95" s="1" t="str">
        <f t="shared" si="42"/>
        <v xml:space="preserve"> </v>
      </c>
      <c r="AC95" s="1" t="str">
        <f t="shared" si="26"/>
        <v xml:space="preserve"> 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>
        <f t="shared" si="44"/>
        <v>8.6678508002695196</v>
      </c>
      <c r="AH95" s="38" t="str">
        <f t="shared" si="45"/>
        <v xml:space="preserve"> </v>
      </c>
      <c r="AI95" s="1">
        <f t="shared" si="29"/>
        <v>6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798</v>
      </c>
      <c r="AP95" t="s">
        <v>1030</v>
      </c>
      <c r="AQ95" s="22">
        <v>-27.305873616701206</v>
      </c>
      <c r="AR95" s="21">
        <v>-48.5436756724853</v>
      </c>
      <c r="AS95">
        <v>13.143872113676736</v>
      </c>
      <c r="AT95">
        <v>27.305873616701206</v>
      </c>
      <c r="AU95">
        <v>48.5436756724853</v>
      </c>
      <c r="AV95" t="s">
        <v>1786</v>
      </c>
    </row>
    <row r="96" spans="1:48" x14ac:dyDescent="0.25">
      <c r="A96" s="14">
        <v>9.8999999999999844E-10</v>
      </c>
      <c r="B96" t="s">
        <v>789</v>
      </c>
      <c r="C96" s="4">
        <v>11</v>
      </c>
      <c r="D96" s="4">
        <v>7</v>
      </c>
      <c r="E96" s="4">
        <v>10</v>
      </c>
      <c r="F96" s="4">
        <v>28</v>
      </c>
      <c r="G96" s="4">
        <v>665</v>
      </c>
      <c r="H96" s="4">
        <v>625.5</v>
      </c>
      <c r="I96" s="34">
        <v>26654.191027960194</v>
      </c>
      <c r="J96" s="35">
        <v>10.158655757935399</v>
      </c>
      <c r="K96" s="35">
        <v>9.0718626306787975</v>
      </c>
      <c r="L96" s="35" t="s">
        <v>1019</v>
      </c>
      <c r="M96" s="35" t="s">
        <v>1019</v>
      </c>
      <c r="N96" s="4">
        <v>0.71699999999999997</v>
      </c>
      <c r="O96" s="4" t="s">
        <v>140</v>
      </c>
      <c r="P96" s="35">
        <v>3.5626443141370085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 xml:space="preserve"> </v>
      </c>
      <c r="X96" s="37" t="str">
        <f t="shared" si="40"/>
        <v xml:space="preserve"> </v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3.5626443151270086</v>
      </c>
      <c r="AH96" s="38" t="str">
        <f t="shared" si="45"/>
        <v xml:space="preserve"> </v>
      </c>
      <c r="AI96" s="1">
        <f t="shared" si="29"/>
        <v>57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789</v>
      </c>
      <c r="AP96" t="s">
        <v>1026</v>
      </c>
      <c r="AQ96" s="22">
        <v>16.386255282975416</v>
      </c>
      <c r="AR96" s="21" t="e">
        <v>#VALUE!</v>
      </c>
      <c r="AS96">
        <v>6.3149480415667369</v>
      </c>
      <c r="AT96">
        <v>-16.386255282975416</v>
      </c>
      <c r="AU96" t="e">
        <v>#VALUE!</v>
      </c>
      <c r="AV96" t="s">
        <v>1787</v>
      </c>
    </row>
    <row r="97" spans="1:48" x14ac:dyDescent="0.25">
      <c r="A97" s="14">
        <v>9.9999999999999841E-10</v>
      </c>
      <c r="B97" t="s">
        <v>833</v>
      </c>
      <c r="C97" s="4">
        <v>13</v>
      </c>
      <c r="D97" s="4">
        <v>0</v>
      </c>
      <c r="E97" s="4">
        <v>6</v>
      </c>
      <c r="F97" s="4">
        <v>19</v>
      </c>
      <c r="G97" s="4">
        <v>1226</v>
      </c>
      <c r="H97" s="4">
        <v>984</v>
      </c>
      <c r="I97" s="34">
        <v>6709.2816536977143</v>
      </c>
      <c r="J97" s="35">
        <v>20</v>
      </c>
      <c r="K97" s="35">
        <v>15.896607431340872</v>
      </c>
      <c r="L97" s="35" t="s">
        <v>1019</v>
      </c>
      <c r="M97" s="35" t="s">
        <v>1019</v>
      </c>
      <c r="N97" s="4">
        <v>0.44</v>
      </c>
      <c r="O97" s="4">
        <v>-41.351351351351354</v>
      </c>
      <c r="P97" s="35">
        <v>5.3658536585365857</v>
      </c>
      <c r="Q97" s="36" t="str">
        <f t="shared" si="33"/>
        <v xml:space="preserve"> </v>
      </c>
      <c r="R97" s="36" t="str">
        <f t="shared" si="34"/>
        <v xml:space="preserve"> </v>
      </c>
      <c r="S97" s="37">
        <f t="shared" si="35"/>
        <v>0.24593496034959342</v>
      </c>
      <c r="T97" s="37" t="str">
        <f t="shared" si="36"/>
        <v/>
      </c>
      <c r="U97" s="37">
        <f t="shared" si="37"/>
        <v>0.64615765529233515</v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>
        <f t="shared" si="24"/>
        <v>19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>
        <f t="shared" si="26"/>
        <v>24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5.3658536595365858</v>
      </c>
      <c r="AH97" s="38" t="str">
        <f t="shared" si="45"/>
        <v xml:space="preserve"> </v>
      </c>
      <c r="AI97" s="1">
        <f t="shared" si="29"/>
        <v>34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833</v>
      </c>
      <c r="AP97" t="s">
        <v>1026</v>
      </c>
      <c r="AQ97" s="22">
        <v>-64.615765529233514</v>
      </c>
      <c r="AR97" s="21" t="e">
        <v>#VALUE!</v>
      </c>
      <c r="AS97">
        <v>24.593495934959343</v>
      </c>
      <c r="AT97">
        <v>64.615765529233514</v>
      </c>
      <c r="AU97" t="e">
        <v>#VALUE!</v>
      </c>
      <c r="AV97" t="s">
        <v>1788</v>
      </c>
    </row>
    <row r="98" spans="1:48" x14ac:dyDescent="0.25">
      <c r="A98" s="14">
        <v>1.0099999999999984E-9</v>
      </c>
      <c r="B98" t="s">
        <v>844</v>
      </c>
      <c r="C98" s="4">
        <v>3</v>
      </c>
      <c r="D98" s="4">
        <v>3</v>
      </c>
      <c r="E98" s="4">
        <v>6</v>
      </c>
      <c r="F98" s="4">
        <v>12</v>
      </c>
      <c r="G98" s="4">
        <v>2000</v>
      </c>
      <c r="H98" s="4">
        <v>1934.5</v>
      </c>
      <c r="I98" s="34">
        <v>5908.3662407206966</v>
      </c>
      <c r="J98" s="35">
        <v>14.51237809452363</v>
      </c>
      <c r="K98" s="35">
        <v>13.927285817134628</v>
      </c>
      <c r="L98" s="35">
        <v>11.071165737593473</v>
      </c>
      <c r="M98" s="35">
        <v>10.563365854721654</v>
      </c>
      <c r="N98" s="4">
        <v>1.333</v>
      </c>
      <c r="O98" s="4">
        <v>14.400818869019266</v>
      </c>
      <c r="P98" s="35">
        <v>4.8126130783148104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>
        <f t="shared" si="39"/>
        <v>0.48281581823975483</v>
      </c>
      <c r="X98" s="37" t="str">
        <f t="shared" si="40"/>
        <v/>
      </c>
      <c r="Y98" s="1" t="str">
        <f t="shared" si="24"/>
        <v xml:space="preserve"> </v>
      </c>
      <c r="Z98" s="1" t="str">
        <f t="shared" si="41"/>
        <v xml:space="preserve"> </v>
      </c>
      <c r="AA98" s="1">
        <f t="shared" si="25"/>
        <v>32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4.8126130793248105</v>
      </c>
      <c r="AH98" s="38" t="str">
        <f t="shared" si="45"/>
        <v xml:space="preserve"> </v>
      </c>
      <c r="AI98" s="1">
        <f t="shared" si="29"/>
        <v>43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844</v>
      </c>
      <c r="AP98" t="s">
        <v>1030</v>
      </c>
      <c r="AQ98" s="22">
        <v>-19.448311483984337</v>
      </c>
      <c r="AR98" s="21">
        <v>-48.281581823975486</v>
      </c>
      <c r="AS98">
        <v>3.3858878263117065</v>
      </c>
      <c r="AT98">
        <v>19.448311483984337</v>
      </c>
      <c r="AU98">
        <v>48.281581823975486</v>
      </c>
      <c r="AV98" t="s">
        <v>1789</v>
      </c>
    </row>
    <row r="99" spans="1:48" x14ac:dyDescent="0.25">
      <c r="A99" s="14">
        <v>1.0199999999999983E-9</v>
      </c>
      <c r="B99" t="s">
        <v>795</v>
      </c>
      <c r="C99" s="4">
        <v>12</v>
      </c>
      <c r="D99" s="4">
        <v>2</v>
      </c>
      <c r="E99" s="4">
        <v>6</v>
      </c>
      <c r="F99" s="4">
        <v>20</v>
      </c>
      <c r="G99" s="4">
        <v>265</v>
      </c>
      <c r="H99" s="4">
        <v>220.7</v>
      </c>
      <c r="I99" s="34">
        <v>27834.826683754207</v>
      </c>
      <c r="J99" s="35">
        <v>15.652482269503544</v>
      </c>
      <c r="K99" s="35">
        <v>13.059171597633135</v>
      </c>
      <c r="L99" s="35">
        <v>7.4476389445349875</v>
      </c>
      <c r="M99" s="35">
        <v>6.734590726623189</v>
      </c>
      <c r="N99" s="4">
        <v>0.14100000000000001</v>
      </c>
      <c r="O99" s="4">
        <v>-25.891802030965209</v>
      </c>
      <c r="P99" s="35">
        <v>2.2655188038060716</v>
      </c>
      <c r="Q99" s="36" t="str">
        <f t="shared" si="33"/>
        <v xml:space="preserve"> </v>
      </c>
      <c r="R99" s="36" t="str">
        <f t="shared" si="34"/>
        <v xml:space="preserve"> </v>
      </c>
      <c r="S99" s="37">
        <f t="shared" si="35"/>
        <v>0.2007249670372179</v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>
        <f t="shared" si="26"/>
        <v>30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2.2655188048260717</v>
      </c>
      <c r="AH99" s="38" t="str">
        <f t="shared" si="45"/>
        <v xml:space="preserve"> </v>
      </c>
      <c r="AI99" s="1">
        <f t="shared" si="29"/>
        <v>80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795</v>
      </c>
      <c r="AP99" t="s">
        <v>1020</v>
      </c>
      <c r="AQ99" s="22">
        <v>-28.832267561354019</v>
      </c>
      <c r="AR99" s="21">
        <v>0.25009924659099569</v>
      </c>
      <c r="AS99">
        <v>20.072496601721788</v>
      </c>
      <c r="AT99">
        <v>28.832267561354019</v>
      </c>
      <c r="AU99">
        <v>-0.25009924659099569</v>
      </c>
      <c r="AV99" t="s">
        <v>1790</v>
      </c>
    </row>
    <row r="100" spans="1:48" x14ac:dyDescent="0.25">
      <c r="A100" s="14">
        <v>1.0299999999999983E-9</v>
      </c>
      <c r="B100" t="s">
        <v>834</v>
      </c>
      <c r="C100" s="4">
        <v>12</v>
      </c>
      <c r="D100" s="4">
        <v>2</v>
      </c>
      <c r="E100" s="4">
        <v>5</v>
      </c>
      <c r="F100" s="4">
        <v>19</v>
      </c>
      <c r="G100" s="4">
        <v>1662.21826171875</v>
      </c>
      <c r="H100" s="4">
        <v>1190</v>
      </c>
      <c r="I100" s="34">
        <v>9010.1807228257348</v>
      </c>
      <c r="J100" s="35">
        <v>10.099096314135132</v>
      </c>
      <c r="K100" s="35">
        <v>8.9710057684072719</v>
      </c>
      <c r="L100" s="35">
        <v>4.8416095072398759</v>
      </c>
      <c r="M100" s="35">
        <v>4.4095492861169792</v>
      </c>
      <c r="N100" s="4">
        <v>1.3360000000000001</v>
      </c>
      <c r="O100" s="4">
        <v>-242.15402095531985</v>
      </c>
      <c r="P100" s="35">
        <v>5.8699744295710543</v>
      </c>
      <c r="Q100" s="36" t="str">
        <f t="shared" si="33"/>
        <v xml:space="preserve"> </v>
      </c>
      <c r="R100" s="36" t="str">
        <f t="shared" si="34"/>
        <v xml:space="preserve"> </v>
      </c>
      <c r="S100" s="37">
        <f t="shared" si="35"/>
        <v>0.39682206970121847</v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>
        <f t="shared" si="40"/>
        <v>-0.35153936511876205</v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>
        <f t="shared" si="42"/>
        <v>7</v>
      </c>
      <c r="AC100" s="1">
        <f t="shared" ref="AC100:AC107" si="50">IF(ISERROR((RANK(S100,S$7:S$184,0)))=TRUE," ",((RANK(S100,S$7:S$184,0))))</f>
        <v>6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5.8699744306010544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27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>
        <f t="shared" si="47"/>
        <v>-242.15402095428985</v>
      </c>
      <c r="AM100" s="1" t="str">
        <f t="shared" ref="AM100:AM107" si="55">IF(ISERROR((RANK(AK100,AK$7:AK$184,0)))=TRUE," ",((RANK(AK100,AK$7:AK$184,0))))</f>
        <v xml:space="preserve"> </v>
      </c>
      <c r="AN100" s="1">
        <f t="shared" ref="AN100:AN107" si="56">IF(ISERROR((RANK(AL100,AL$7:AL$184,0)))=TRUE," ",((RANK(AL100,AL$7:AL$184,0))))</f>
        <v>1</v>
      </c>
      <c r="AO100" t="s">
        <v>834</v>
      </c>
      <c r="AP100" t="s">
        <v>1028</v>
      </c>
      <c r="AQ100" s="22">
        <v>16.876476454759239</v>
      </c>
      <c r="AR100" s="21">
        <v>35.153936511876203</v>
      </c>
      <c r="AS100">
        <v>39.682206867121849</v>
      </c>
      <c r="AT100">
        <v>-16.876476454759239</v>
      </c>
      <c r="AU100">
        <v>-35.153936511876203</v>
      </c>
      <c r="AV100" t="s">
        <v>1791</v>
      </c>
    </row>
    <row r="101" spans="1:48" x14ac:dyDescent="0.25">
      <c r="A101" s="14">
        <v>1.0399999999999983E-9</v>
      </c>
      <c r="B101" t="s">
        <v>824</v>
      </c>
      <c r="C101" s="4">
        <v>13</v>
      </c>
      <c r="D101" s="4">
        <v>0</v>
      </c>
      <c r="E101" s="4">
        <v>5</v>
      </c>
      <c r="F101" s="4">
        <v>18</v>
      </c>
      <c r="G101" s="4">
        <v>175</v>
      </c>
      <c r="H101" s="4">
        <v>165.75</v>
      </c>
      <c r="I101" s="34">
        <v>6997.8616306234462</v>
      </c>
      <c r="J101" s="35">
        <v>8.0853658536585353</v>
      </c>
      <c r="K101" s="35">
        <v>7.8554502369668251</v>
      </c>
      <c r="L101" s="35">
        <v>5.7235801082810642</v>
      </c>
      <c r="M101" s="35">
        <v>5.5928027109188774</v>
      </c>
      <c r="N101" s="4">
        <v>0.21199999999999999</v>
      </c>
      <c r="O101" s="4">
        <v>5.4726368159203886</v>
      </c>
      <c r="P101" s="35">
        <v>10.920060331825036</v>
      </c>
      <c r="Q101" s="36">
        <f t="shared" si="33"/>
        <v>72.222222223262222</v>
      </c>
      <c r="R101" s="36" t="str">
        <f t="shared" si="34"/>
        <v xml:space="preserve"> </v>
      </c>
      <c r="S101" s="37" t="str">
        <f t="shared" si="35"/>
        <v/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>
        <f t="shared" si="40"/>
        <v>-0.2334126935971258</v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>
        <f t="shared" si="42"/>
        <v>20</v>
      </c>
      <c r="AC101" s="1" t="str">
        <f t="shared" si="50"/>
        <v xml:space="preserve"> </v>
      </c>
      <c r="AD101" s="1" t="str">
        <f t="shared" si="43"/>
        <v xml:space="preserve"> </v>
      </c>
      <c r="AE101" s="1">
        <f t="shared" si="51"/>
        <v>17</v>
      </c>
      <c r="AF101" s="1" t="str">
        <f t="shared" si="52"/>
        <v xml:space="preserve"> </v>
      </c>
      <c r="AG101" s="38">
        <f t="shared" si="44"/>
        <v>10.920060332865036</v>
      </c>
      <c r="AH101" s="38" t="str">
        <f t="shared" si="45"/>
        <v xml:space="preserve"> </v>
      </c>
      <c r="AI101" s="1">
        <f t="shared" si="53"/>
        <v>2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824</v>
      </c>
      <c r="AP101" t="s">
        <v>1028</v>
      </c>
      <c r="AQ101" s="22">
        <v>33.45106552080378</v>
      </c>
      <c r="AR101" s="21">
        <v>23.34126935971258</v>
      </c>
      <c r="AS101">
        <v>5.580693815987936</v>
      </c>
      <c r="AT101">
        <v>-33.45106552080378</v>
      </c>
      <c r="AU101">
        <v>-23.34126935971258</v>
      </c>
      <c r="AV101" t="s">
        <v>1792</v>
      </c>
    </row>
    <row r="102" spans="1:48" x14ac:dyDescent="0.25">
      <c r="A102" s="14">
        <v>1.0499999999999982E-9</v>
      </c>
      <c r="B102" t="s">
        <v>774</v>
      </c>
      <c r="C102" s="4">
        <v>9</v>
      </c>
      <c r="D102" s="4">
        <v>2</v>
      </c>
      <c r="E102" s="4">
        <v>8</v>
      </c>
      <c r="F102" s="4">
        <v>19</v>
      </c>
      <c r="G102" s="4">
        <v>4433</v>
      </c>
      <c r="H102" s="4">
        <v>4054.5</v>
      </c>
      <c r="I102" s="34">
        <v>152194.28715819752</v>
      </c>
      <c r="J102" s="35">
        <v>18.506646268407881</v>
      </c>
      <c r="K102" s="35">
        <v>16.518328900727695</v>
      </c>
      <c r="L102" s="35">
        <v>14.156155939969173</v>
      </c>
      <c r="M102" s="35">
        <v>13.049171443727912</v>
      </c>
      <c r="N102" s="4">
        <v>2.3260000000000001</v>
      </c>
      <c r="O102" s="4" t="s">
        <v>140</v>
      </c>
      <c r="P102" s="35">
        <v>3.4957193718233053</v>
      </c>
      <c r="Q102" s="36" t="str">
        <f t="shared" si="33"/>
        <v xml:space="preserve"> 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 t="str">
        <f t="shared" si="38"/>
        <v/>
      </c>
      <c r="W102" s="37">
        <f t="shared" si="39"/>
        <v>0.89600376787582414</v>
      </c>
      <c r="X102" s="37" t="str">
        <f t="shared" si="40"/>
        <v/>
      </c>
      <c r="Y102" s="1" t="str">
        <f t="shared" si="48"/>
        <v xml:space="preserve"> </v>
      </c>
      <c r="Z102" s="1" t="str">
        <f t="shared" si="41"/>
        <v xml:space="preserve"> </v>
      </c>
      <c r="AA102" s="1">
        <f t="shared" si="49"/>
        <v>16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 t="str">
        <f t="shared" si="51"/>
        <v xml:space="preserve"> </v>
      </c>
      <c r="AF102" s="1" t="str">
        <f t="shared" si="52"/>
        <v xml:space="preserve"> </v>
      </c>
      <c r="AG102" s="38">
        <f t="shared" si="44"/>
        <v>3.4957193728733054</v>
      </c>
      <c r="AH102" s="38" t="str">
        <f t="shared" si="45"/>
        <v xml:space="preserve"> </v>
      </c>
      <c r="AI102" s="1">
        <f t="shared" si="53"/>
        <v>58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774</v>
      </c>
      <c r="AP102" t="s">
        <v>1020</v>
      </c>
      <c r="AQ102" s="22">
        <v>-52.324287142634795</v>
      </c>
      <c r="AR102" s="21">
        <v>-89.60037678758242</v>
      </c>
      <c r="AS102">
        <v>9.3353064496238822</v>
      </c>
      <c r="AT102">
        <v>52.324287142634795</v>
      </c>
      <c r="AU102">
        <v>89.60037678758242</v>
      </c>
      <c r="AV102" t="s">
        <v>1793</v>
      </c>
    </row>
    <row r="103" spans="1:48" x14ac:dyDescent="0.25">
      <c r="A103" s="14">
        <v>1.0599999999999982E-9</v>
      </c>
      <c r="B103" t="s">
        <v>835</v>
      </c>
      <c r="C103" s="4">
        <v>5</v>
      </c>
      <c r="D103" s="4">
        <v>5</v>
      </c>
      <c r="E103" s="4">
        <v>5</v>
      </c>
      <c r="F103" s="4">
        <v>15</v>
      </c>
      <c r="G103" s="4">
        <v>797.5</v>
      </c>
      <c r="H103" s="4">
        <v>814.4</v>
      </c>
      <c r="I103" s="34">
        <v>7152.0937081419188</v>
      </c>
      <c r="J103" s="35">
        <v>15.601532567049809</v>
      </c>
      <c r="K103" s="35">
        <v>14.51693404634581</v>
      </c>
      <c r="L103" s="35">
        <v>12.058713477413971</v>
      </c>
      <c r="M103" s="35">
        <v>11.613353593391006</v>
      </c>
      <c r="N103" s="4">
        <v>0.52200000000000002</v>
      </c>
      <c r="O103" s="4">
        <v>4.7169811320754764</v>
      </c>
      <c r="P103" s="35">
        <v>5.0466601178781927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>
        <f t="shared" si="39"/>
        <v>0.61508295655025536</v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>
        <f t="shared" si="49"/>
        <v>26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5.0466601189381928</v>
      </c>
      <c r="AH103" s="38" t="str">
        <f t="shared" si="45"/>
        <v xml:space="preserve"> </v>
      </c>
      <c r="AI103" s="1">
        <f t="shared" si="53"/>
        <v>37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835</v>
      </c>
      <c r="AP103" t="s">
        <v>1030</v>
      </c>
      <c r="AQ103" s="22">
        <v>-28.412911347708601</v>
      </c>
      <c r="AR103" s="21">
        <v>-61.508295655025535</v>
      </c>
      <c r="AS103">
        <v>-2.075147347740669</v>
      </c>
      <c r="AT103">
        <v>28.412911347708601</v>
      </c>
      <c r="AU103">
        <v>61.508295655025535</v>
      </c>
      <c r="AV103" t="s">
        <v>1794</v>
      </c>
    </row>
    <row r="104" spans="1:48" x14ac:dyDescent="0.25">
      <c r="A104" s="14">
        <v>1.0699999999999982E-9</v>
      </c>
      <c r="B104" t="s">
        <v>773</v>
      </c>
      <c r="C104" s="4">
        <v>17</v>
      </c>
      <c r="D104" s="4">
        <v>5</v>
      </c>
      <c r="E104" s="4">
        <v>6</v>
      </c>
      <c r="F104" s="4">
        <v>28</v>
      </c>
      <c r="G104" s="4">
        <v>199</v>
      </c>
      <c r="H104" s="4">
        <v>149.16</v>
      </c>
      <c r="I104" s="34">
        <v>51329.898070937132</v>
      </c>
      <c r="J104" s="35">
        <v>17.80208130477758</v>
      </c>
      <c r="K104" s="35">
        <v>13.74957499149488</v>
      </c>
      <c r="L104" s="35">
        <v>5.3533137658442502</v>
      </c>
      <c r="M104" s="35">
        <v>5.1958083784255678</v>
      </c>
      <c r="N104" s="4">
        <v>9.5000000000000001E-2</v>
      </c>
      <c r="O104" s="4" t="s">
        <v>140</v>
      </c>
      <c r="P104" s="35">
        <v>8.7511943697505181</v>
      </c>
      <c r="Q104" s="36" t="str">
        <f t="shared" si="33"/>
        <v xml:space="preserve"> </v>
      </c>
      <c r="R104" s="36" t="str">
        <f t="shared" si="34"/>
        <v xml:space="preserve"> </v>
      </c>
      <c r="S104" s="37">
        <f t="shared" si="35"/>
        <v>0.33413783963261723</v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>
        <f t="shared" si="40"/>
        <v>-0.28300429059244181</v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>
        <f t="shared" si="42"/>
        <v>16</v>
      </c>
      <c r="AC104" s="1">
        <f t="shared" si="50"/>
        <v>8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8.7511943708205173</v>
      </c>
      <c r="AH104" s="38" t="str">
        <f t="shared" si="45"/>
        <v xml:space="preserve"> </v>
      </c>
      <c r="AI104" s="1">
        <f t="shared" si="53"/>
        <v>4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773</v>
      </c>
      <c r="AP104" t="s">
        <v>1041</v>
      </c>
      <c r="AQ104" s="22">
        <v>-46.525162099980875</v>
      </c>
      <c r="AR104" s="21">
        <v>28.300429059244181</v>
      </c>
      <c r="AS104">
        <v>33.413783856261723</v>
      </c>
      <c r="AT104">
        <v>46.525162099980875</v>
      </c>
      <c r="AU104">
        <v>-28.300429059244181</v>
      </c>
      <c r="AV104" t="s">
        <v>1795</v>
      </c>
    </row>
    <row r="105" spans="1:48" x14ac:dyDescent="0.25">
      <c r="A105" s="14">
        <v>1.0799999999999981E-9</v>
      </c>
      <c r="B105" t="s">
        <v>1017</v>
      </c>
      <c r="C105" s="4">
        <v>10</v>
      </c>
      <c r="D105" s="4">
        <v>1</v>
      </c>
      <c r="E105" s="4">
        <v>4</v>
      </c>
      <c r="F105" s="4">
        <v>15</v>
      </c>
      <c r="G105" s="4">
        <v>770</v>
      </c>
      <c r="H105" s="4">
        <v>547.20000000000005</v>
      </c>
      <c r="I105" s="34">
        <v>4803.0726273025748</v>
      </c>
      <c r="J105" s="35">
        <v>10.726618533674991</v>
      </c>
      <c r="K105" s="35">
        <v>8.8646394674521627</v>
      </c>
      <c r="L105" s="35">
        <v>7.898308404514534</v>
      </c>
      <c r="M105" s="35">
        <v>6.9652025515014842</v>
      </c>
      <c r="N105" s="4">
        <v>0.52400000000000002</v>
      </c>
      <c r="O105" s="4" t="s">
        <v>140</v>
      </c>
      <c r="P105" s="35">
        <v>5.1224649573365841</v>
      </c>
      <c r="Q105" s="36" t="str">
        <f t="shared" si="33"/>
        <v xml:space="preserve"> </v>
      </c>
      <c r="R105" s="36" t="str">
        <f t="shared" si="34"/>
        <v xml:space="preserve"> </v>
      </c>
      <c r="S105" s="37">
        <f t="shared" si="35"/>
        <v>0.40716374377005826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 t="str">
        <f t="shared" si="40"/>
        <v/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 t="str">
        <f t="shared" si="42"/>
        <v xml:space="preserve"> </v>
      </c>
      <c r="AC105" s="1">
        <f t="shared" si="50"/>
        <v>5</v>
      </c>
      <c r="AD105" s="1" t="str">
        <f t="shared" si="43"/>
        <v xml:space="preserve"> </v>
      </c>
      <c r="AE105" s="1" t="str">
        <f t="shared" si="51"/>
        <v xml:space="preserve"> </v>
      </c>
      <c r="AF105" s="1" t="str">
        <f t="shared" si="52"/>
        <v xml:space="preserve"> </v>
      </c>
      <c r="AG105" s="38">
        <f t="shared" si="44"/>
        <v>5.1224649584165842</v>
      </c>
      <c r="AH105" s="38" t="str">
        <f t="shared" si="45"/>
        <v xml:space="preserve"> </v>
      </c>
      <c r="AI105" s="1">
        <f t="shared" si="53"/>
        <v>36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1017</v>
      </c>
      <c r="AP105" t="s">
        <v>1079</v>
      </c>
      <c r="AQ105" s="22">
        <v>11.711473926951355</v>
      </c>
      <c r="AR105" s="21">
        <v>-5.7859390523036014</v>
      </c>
      <c r="AS105">
        <v>40.716374269005826</v>
      </c>
      <c r="AT105">
        <v>-11.711473926951355</v>
      </c>
      <c r="AU105">
        <v>5.7859390523036014</v>
      </c>
      <c r="AV105" t="s">
        <v>1796</v>
      </c>
    </row>
    <row r="106" spans="1:48" x14ac:dyDescent="0.25">
      <c r="A106" s="14">
        <v>1.0899999999999981E-9</v>
      </c>
      <c r="B106" t="s">
        <v>792</v>
      </c>
      <c r="C106" s="4">
        <v>11</v>
      </c>
      <c r="D106" s="4">
        <v>3</v>
      </c>
      <c r="E106" s="4">
        <v>15</v>
      </c>
      <c r="F106" s="4">
        <v>29</v>
      </c>
      <c r="G106" s="4">
        <v>1000</v>
      </c>
      <c r="H106" s="4">
        <v>873.8</v>
      </c>
      <c r="I106" s="34">
        <v>14200.146624667103</v>
      </c>
      <c r="J106" s="35">
        <v>8.4425120772946869</v>
      </c>
      <c r="K106" s="35">
        <v>8.1435228331780056</v>
      </c>
      <c r="L106" s="35">
        <v>7.1727927082826621</v>
      </c>
      <c r="M106" s="35">
        <v>6.9936832514132954</v>
      </c>
      <c r="N106" s="4">
        <v>1.0740000000000001</v>
      </c>
      <c r="O106" s="4" t="s">
        <v>140</v>
      </c>
      <c r="P106" s="35">
        <v>6.8207827878233003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6.8207827889133004</v>
      </c>
      <c r="AH106" s="38" t="str">
        <f t="shared" si="45"/>
        <v xml:space="preserve"> </v>
      </c>
      <c r="AI106" s="1">
        <f t="shared" si="53"/>
        <v>16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792</v>
      </c>
      <c r="AP106" t="s">
        <v>1041</v>
      </c>
      <c r="AQ106" s="22">
        <v>30.511470570316778</v>
      </c>
      <c r="AR106" s="21">
        <v>3.9312504131274739</v>
      </c>
      <c r="AS106">
        <v>14.442664225223179</v>
      </c>
      <c r="AT106">
        <v>-30.511470570316778</v>
      </c>
      <c r="AU106">
        <v>-3.9312504131274739</v>
      </c>
      <c r="AV106" t="s">
        <v>1797</v>
      </c>
    </row>
    <row r="107" spans="1:48" x14ac:dyDescent="0.25">
      <c r="A107">
        <v>1.0999999999999981E-9</v>
      </c>
      <c r="B107" t="s">
        <v>817</v>
      </c>
      <c r="C107" s="3">
        <v>8</v>
      </c>
      <c r="D107" s="3">
        <v>1</v>
      </c>
      <c r="E107" s="3">
        <v>15</v>
      </c>
      <c r="F107" s="3">
        <v>24</v>
      </c>
      <c r="G107" s="4">
        <v>4887.5</v>
      </c>
      <c r="H107" s="4">
        <v>4855</v>
      </c>
      <c r="I107" s="5">
        <v>11468.823311962577</v>
      </c>
      <c r="J107" s="4">
        <v>22.487262621584062</v>
      </c>
      <c r="K107" s="4">
        <v>19.220110847189229</v>
      </c>
      <c r="L107" s="4">
        <v>13.847519999999999</v>
      </c>
      <c r="M107" s="4">
        <v>13.255657230224381</v>
      </c>
      <c r="N107" s="4">
        <v>2.1590000000000003</v>
      </c>
      <c r="O107" s="4" t="s">
        <v>140</v>
      </c>
      <c r="P107" s="4">
        <v>2.0102986611740472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>
        <f t="shared" si="37"/>
        <v>0.85087897555448944</v>
      </c>
      <c r="V107" s="37" t="str">
        <f t="shared" si="38"/>
        <v/>
      </c>
      <c r="W107" s="37">
        <f t="shared" si="39"/>
        <v>0.85466663457742365</v>
      </c>
      <c r="X107" s="37" t="str">
        <f t="shared" si="40"/>
        <v/>
      </c>
      <c r="Y107">
        <f t="shared" si="48"/>
        <v>13</v>
      </c>
      <c r="Z107" s="1" t="str">
        <f t="shared" si="41"/>
        <v xml:space="preserve"> </v>
      </c>
      <c r="AA107">
        <f t="shared" si="49"/>
        <v>20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>
        <f t="shared" si="44"/>
        <v>2.0102986622740473</v>
      </c>
      <c r="AH107" t="str">
        <f t="shared" si="45"/>
        <v xml:space="preserve"> </v>
      </c>
      <c r="AI107">
        <f t="shared" si="53"/>
        <v>87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817</v>
      </c>
      <c r="AP107" t="s">
        <v>1028</v>
      </c>
      <c r="AQ107">
        <v>-85.087897555448947</v>
      </c>
      <c r="AR107">
        <v>-85.466663457742371</v>
      </c>
      <c r="AS107">
        <v>0.66941297631308849</v>
      </c>
      <c r="AT107">
        <v>85.087897555448947</v>
      </c>
      <c r="AU107">
        <v>85.466663457742371</v>
      </c>
      <c r="AV107" t="s">
        <v>1798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915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43487.334572106483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915</v>
      </c>
      <c r="C6" s="31"/>
      <c r="D6" s="31"/>
      <c r="E6" s="31"/>
      <c r="F6" s="31"/>
      <c r="G6" s="32"/>
      <c r="H6" s="32"/>
      <c r="I6" s="33"/>
      <c r="J6" s="32">
        <v>14.521224820268579</v>
      </c>
      <c r="K6" s="32">
        <v>13.428827969529593</v>
      </c>
      <c r="L6" s="32">
        <v>13.297041673570474</v>
      </c>
      <c r="M6" s="32">
        <v>12.540871088658376</v>
      </c>
      <c r="N6" s="32"/>
      <c r="O6" s="32"/>
      <c r="P6" s="32">
        <v>3.7361787555998447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916</v>
      </c>
      <c r="C7" s="4">
        <v>20</v>
      </c>
      <c r="D7" s="4">
        <v>2</v>
      </c>
      <c r="E7" s="4">
        <v>11</v>
      </c>
      <c r="F7" s="4">
        <v>33</v>
      </c>
      <c r="G7" s="4">
        <v>24.25</v>
      </c>
      <c r="H7" s="4">
        <v>19.324999999999999</v>
      </c>
      <c r="I7" s="34">
        <v>41975.020266300693</v>
      </c>
      <c r="J7" s="35">
        <v>13.968144111727293</v>
      </c>
      <c r="K7" s="35">
        <v>12.889379320142496</v>
      </c>
      <c r="L7" s="35">
        <v>9.3111626095775222</v>
      </c>
      <c r="M7" s="35">
        <v>8.6067902572978721</v>
      </c>
      <c r="N7" s="4">
        <v>1.258</v>
      </c>
      <c r="O7" s="4">
        <v>16.37718866465087</v>
      </c>
      <c r="P7" s="35">
        <v>4.3698690785781844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0.25485122907800783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-0.29975683026664368</v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>
        <f>IF(ISERROR((RANK(X7,X$7:X$184,1)))=TRUE," ",((RANK(X7,X$7:X$184,1))))</f>
        <v>5</v>
      </c>
      <c r="AC7" s="1">
        <f t="shared" ref="AC7:AC10" si="1">IF(ISERROR((RANK(S7,S$7:S$184,0)))=TRUE," ",((RANK(S7,S$7:S$184,0))))</f>
        <v>2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>
        <f>IF(ISERROR((IF((AND(P7&gt;$AG$6,P7&lt;$AG$5))=TRUE,P7+A7," ")))=TRUE," ",((IF((AND(P7&gt;$AG$6,P7&lt;$AG$5))=TRUE,P7+A7," "))))</f>
        <v>4.3698690786781844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7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916</v>
      </c>
      <c r="AP7" t="s">
        <v>1024</v>
      </c>
      <c r="AQ7" s="22">
        <v>3.808774503437895</v>
      </c>
      <c r="AR7" s="21">
        <v>29.975683026664367</v>
      </c>
      <c r="AS7">
        <v>25.485122897800782</v>
      </c>
      <c r="AT7">
        <v>-3.808774503437895</v>
      </c>
      <c r="AU7">
        <v>-29.975683026664367</v>
      </c>
      <c r="AV7" t="s">
        <v>1799</v>
      </c>
    </row>
    <row r="8" spans="1:48" x14ac:dyDescent="0.25">
      <c r="A8" s="14">
        <v>1.1000000000000001E-10</v>
      </c>
      <c r="B8" t="s">
        <v>917</v>
      </c>
      <c r="C8" s="4">
        <v>10</v>
      </c>
      <c r="D8" s="4">
        <v>3</v>
      </c>
      <c r="E8" s="4">
        <v>10</v>
      </c>
      <c r="F8" s="4">
        <v>23</v>
      </c>
      <c r="G8" s="4">
        <v>57.5</v>
      </c>
      <c r="H8" s="4">
        <v>50.64</v>
      </c>
      <c r="I8" s="34">
        <v>8450.6160578254821</v>
      </c>
      <c r="J8" s="35">
        <v>10.386460405817139</v>
      </c>
      <c r="K8" s="35">
        <v>9.6586893912226852</v>
      </c>
      <c r="L8" s="35">
        <v>7.4780943887235578</v>
      </c>
      <c r="M8" s="35">
        <v>7.0205090365997851</v>
      </c>
      <c r="N8" s="4">
        <v>4.3870000000000005</v>
      </c>
      <c r="O8" s="4">
        <v>-44.773527413363809</v>
      </c>
      <c r="P8" s="35">
        <v>5.2707259169688925</v>
      </c>
      <c r="Q8" s="36" t="str">
        <f t="shared" ref="Q8:Q26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26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26" si="6">IF(ISERROR((IF((G8/H8-1)&gt;($S$5/100),(G8/H8-1)+A8,"")))=TRUE," ",((IF((G8/H8-1)&gt;($S$5/100),(G8/H8-1)+A8,""))))</f>
        <v/>
      </c>
      <c r="T8" s="37" t="str">
        <f t="shared" ref="T8:T26" si="7">IF(ISERROR((IF((G8/H8-1)&lt;($T$5/100),(G8/H8-1)+A8,"")))=TRUE," ",((IF((G8/H8-1)&lt;($T$5/100),(G8/H8-1)+A8,""))))</f>
        <v/>
      </c>
      <c r="U8" s="37" t="str">
        <f t="shared" ref="U8:U26" si="8">IF(ISERROR((IF(((J8/$J$6-1))&gt;($U$5/100),((J8/$J$6-1)),"")))=TRUE," ",((IF(((J8/$J$6-1))&gt;($U$5/100),((J8/$J$6-1)),""))))</f>
        <v/>
      </c>
      <c r="V8" s="37" t="str">
        <f t="shared" ref="V8:V26" si="9">IF(ISERROR((IF(((J8/$J$6-1))&lt;($V$5/100),((J8/$J$6-1)),"")))=TRUE," ",((IF(((J8/$J$6-1))&lt;($V$5/100),((J8/$J$6-1)),""))))</f>
        <v/>
      </c>
      <c r="W8" s="37" t="str">
        <f t="shared" ref="W8:W26" si="10">IF(ISERROR((IF(((L8/$L$6-1))&gt;($W$5/100),((L8/$L$6-1)),"")))=TRUE," ",((IF(((L8/$L$6-1))&gt;($W$5/100),((L8/$L$6-1)),""))))</f>
        <v/>
      </c>
      <c r="X8" s="37">
        <f t="shared" ref="X8:X26" si="11">IF(ISERROR((IF(((L8/$L$6-1))&lt;($X$5/100),((L8/$L$6-1)),"")))=TRUE," ",((IF(((L8/$L$6-1))&lt;($X$5/100),((L8/$L$6-1)),""))))</f>
        <v>-0.43761217176695766</v>
      </c>
      <c r="Y8" s="1" t="str">
        <f t="shared" si="0"/>
        <v xml:space="preserve"> </v>
      </c>
      <c r="Z8" s="1" t="str">
        <f t="shared" ref="Z8:Z26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6" si="13">IF(ISERROR((RANK(X8,X$7:X$184,1)))=TRUE," ",((RANK(X8,X$7:X$184,1))))</f>
        <v>1</v>
      </c>
      <c r="AC8" s="1" t="str">
        <f t="shared" si="1"/>
        <v xml:space="preserve"> </v>
      </c>
      <c r="AD8" s="1" t="str">
        <f t="shared" ref="AD8:AD26" si="14">IF(ISERROR((RANK(T8,T$7:T$184,1)))=TRUE," ",((RANK(T8,T$7:T$184,1))))</f>
        <v xml:space="preserve"> </v>
      </c>
      <c r="AE8" s="1" t="str">
        <f t="shared" si="2"/>
        <v xml:space="preserve"> </v>
      </c>
      <c r="AF8" s="1" t="str">
        <f t="shared" si="2"/>
        <v xml:space="preserve"> </v>
      </c>
      <c r="AG8" s="38">
        <f t="shared" ref="AG8:AG26" si="15">IF(ISERROR((IF((AND(P8&gt;$AG$6,P8&lt;$AG$5))=TRUE,P8+A8," ")))=TRUE," ",((IF((AND(P8&gt;$AG$6,P8&lt;$AG$5))=TRUE,P8+A8," "))))</f>
        <v>5.2707259170788925</v>
      </c>
      <c r="AH8" s="38" t="str">
        <f t="shared" ref="AH8:AH26" si="16">IF(ISERROR(((IF(P8&lt;$AH$5,P8+A8," "))))=TRUE," ",((IF(P8&lt;$AH$5,P8+A8," "))))</f>
        <v xml:space="preserve"> </v>
      </c>
      <c r="AI8" s="1">
        <f t="shared" ref="AI8:AJ10" si="17">IF(ISERROR((RANK(AG8,AG$7:AG$184,0)))=TRUE," ",((RANK(AG8,AG$7:AG$184,0))))</f>
        <v>4</v>
      </c>
      <c r="AJ8" s="1" t="str">
        <f t="shared" si="17"/>
        <v xml:space="preserve"> </v>
      </c>
      <c r="AK8" s="25" t="str">
        <f t="shared" ref="AK8:AK26" si="18">IF(ISERROR((IF((AND(O8&lt;$AK$5,O8&gt;$AK$6))=TRUE,O8+A8," ")))=TRUE," ",((IF((AND(O8&lt;$AK$5,O8&gt;$AK$6))=TRUE,O8+A8," "))))</f>
        <v xml:space="preserve"> </v>
      </c>
      <c r="AL8" s="25" t="str">
        <f t="shared" ref="AL8:AL26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917</v>
      </c>
      <c r="AP8" t="s">
        <v>1024</v>
      </c>
      <c r="AQ8" s="22">
        <v>28.473937051647169</v>
      </c>
      <c r="AR8" s="21">
        <v>43.761217176695766</v>
      </c>
      <c r="AS8">
        <v>13.546603475513418</v>
      </c>
      <c r="AT8">
        <v>-28.473937051647169</v>
      </c>
      <c r="AU8">
        <v>-43.761217176695766</v>
      </c>
      <c r="AV8" t="s">
        <v>1800</v>
      </c>
    </row>
    <row r="9" spans="1:48" x14ac:dyDescent="0.25">
      <c r="A9" s="14">
        <v>1.2E-10</v>
      </c>
      <c r="B9" t="s">
        <v>918</v>
      </c>
      <c r="C9" s="4">
        <v>9</v>
      </c>
      <c r="D9" s="4">
        <v>0</v>
      </c>
      <c r="E9" s="4">
        <v>15</v>
      </c>
      <c r="F9" s="4">
        <v>24</v>
      </c>
      <c r="G9" s="4">
        <v>47</v>
      </c>
      <c r="H9" s="4">
        <v>40.69</v>
      </c>
      <c r="I9" s="34">
        <v>9123.2282560713411</v>
      </c>
      <c r="J9" s="35">
        <v>10.096774193548386</v>
      </c>
      <c r="K9" s="35">
        <v>9.2372304199772977</v>
      </c>
      <c r="L9" s="35" t="s">
        <v>1019</v>
      </c>
      <c r="M9" s="35" t="s">
        <v>1019</v>
      </c>
      <c r="N9" s="4">
        <v>3.8540000000000001</v>
      </c>
      <c r="O9" s="4" t="s">
        <v>140</v>
      </c>
      <c r="P9" s="35">
        <v>4.1361513885475549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0.1550749571118899</v>
      </c>
      <c r="T9" s="37" t="str">
        <f t="shared" si="7"/>
        <v/>
      </c>
      <c r="U9" s="37" t="str">
        <f t="shared" si="8"/>
        <v/>
      </c>
      <c r="V9" s="37" t="str">
        <f t="shared" si="9"/>
        <v/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8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>
        <f t="shared" si="15"/>
        <v>4.1361513886675549</v>
      </c>
      <c r="AH9" s="38" t="str">
        <f t="shared" si="16"/>
        <v xml:space="preserve"> </v>
      </c>
      <c r="AI9" s="1">
        <f t="shared" si="17"/>
        <v>9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918</v>
      </c>
      <c r="AP9" t="s">
        <v>1026</v>
      </c>
      <c r="AQ9" s="22">
        <v>30.468852879025665</v>
      </c>
      <c r="AR9" s="21" t="e">
        <v>#VALUE!</v>
      </c>
      <c r="AS9">
        <v>15.50749569918899</v>
      </c>
      <c r="AT9">
        <v>-30.468852879025665</v>
      </c>
      <c r="AU9" t="e">
        <v>#VALUE!</v>
      </c>
      <c r="AV9" t="s">
        <v>1801</v>
      </c>
    </row>
    <row r="10" spans="1:48" x14ac:dyDescent="0.25">
      <c r="A10" s="14">
        <v>1.2999999999999999E-10</v>
      </c>
      <c r="B10" t="s">
        <v>919</v>
      </c>
      <c r="C10" s="4">
        <v>13</v>
      </c>
      <c r="D10" s="4">
        <v>1</v>
      </c>
      <c r="E10" s="4">
        <v>18</v>
      </c>
      <c r="F10" s="4">
        <v>32</v>
      </c>
      <c r="G10" s="4">
        <v>84</v>
      </c>
      <c r="H10" s="4">
        <v>69.34</v>
      </c>
      <c r="I10" s="34">
        <v>39886.82431038603</v>
      </c>
      <c r="J10" s="35">
        <v>18.315119081443356</v>
      </c>
      <c r="K10" s="35">
        <v>18.125128219602658</v>
      </c>
      <c r="L10" s="35">
        <v>11.700171894560663</v>
      </c>
      <c r="M10" s="35">
        <v>10.582027687919295</v>
      </c>
      <c r="N10" s="4">
        <v>3.339</v>
      </c>
      <c r="O10" s="4" t="s">
        <v>140</v>
      </c>
      <c r="P10" s="35">
        <v>3.0251405888443124</v>
      </c>
      <c r="Q10" s="36" t="str">
        <f t="shared" si="4"/>
        <v xml:space="preserve"> </v>
      </c>
      <c r="R10" s="36" t="str">
        <f t="shared" si="5"/>
        <v xml:space="preserve"> </v>
      </c>
      <c r="S10" s="37">
        <f t="shared" si="6"/>
        <v>0.21142197878589841</v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>
        <f t="shared" si="11"/>
        <v>-0.12009210907293677</v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>
        <f t="shared" si="13"/>
        <v>7</v>
      </c>
      <c r="AC10" s="1">
        <f t="shared" si="1"/>
        <v>5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3.0251405889743124</v>
      </c>
      <c r="AH10" s="38" t="str">
        <f t="shared" si="16"/>
        <v xml:space="preserve"> </v>
      </c>
      <c r="AI10" s="1">
        <f t="shared" si="17"/>
        <v>15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919</v>
      </c>
      <c r="AP10" t="s">
        <v>1028</v>
      </c>
      <c r="AQ10" s="22">
        <v>-26.126544476326117</v>
      </c>
      <c r="AR10" s="21">
        <v>12.009210907293678</v>
      </c>
      <c r="AS10">
        <v>21.142197865589839</v>
      </c>
      <c r="AT10">
        <v>26.126544476326117</v>
      </c>
      <c r="AU10">
        <v>-12.009210907293678</v>
      </c>
      <c r="AV10" t="s">
        <v>1802</v>
      </c>
    </row>
    <row r="11" spans="1:48" x14ac:dyDescent="0.25">
      <c r="A11" s="14">
        <v>1.3999999999999998E-10</v>
      </c>
      <c r="B11" t="s">
        <v>920</v>
      </c>
      <c r="C11" s="4">
        <v>18</v>
      </c>
      <c r="D11" s="4">
        <v>2</v>
      </c>
      <c r="E11" s="4">
        <v>9</v>
      </c>
      <c r="F11" s="4">
        <v>29</v>
      </c>
      <c r="G11" s="4">
        <v>15.25</v>
      </c>
      <c r="H11" s="4">
        <v>12.19</v>
      </c>
      <c r="I11" s="34">
        <v>31213.968030091735</v>
      </c>
      <c r="J11" s="35">
        <v>8.1593038821954487</v>
      </c>
      <c r="K11" s="35">
        <v>7.0748694138131158</v>
      </c>
      <c r="L11" s="35" t="s">
        <v>1019</v>
      </c>
      <c r="M11" s="35" t="s">
        <v>1019</v>
      </c>
      <c r="N11" s="4">
        <v>1.0210000000000001</v>
      </c>
      <c r="O11" s="4">
        <v>-18.655656006095672</v>
      </c>
      <c r="P11" s="35">
        <v>3.0762920426579163</v>
      </c>
      <c r="Q11" s="36" t="str">
        <f t="shared" si="4"/>
        <v xml:space="preserve"> </v>
      </c>
      <c r="R11" s="36" t="str">
        <f t="shared" si="5"/>
        <v xml:space="preserve"> </v>
      </c>
      <c r="S11" s="37">
        <f t="shared" si="6"/>
        <v>0.25102543082088613</v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 xml:space="preserve"> </v>
      </c>
      <c r="X11" s="37" t="str">
        <f t="shared" si="11"/>
        <v xml:space="preserve"> </v>
      </c>
      <c r="Y11" s="1" t="str">
        <f t="shared" ref="Y11:Y26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6" si="21">IF(ISERROR((RANK(W11,W$7:W$184,0)))=TRUE," ",((RANK(W11,W$7:W$184,0))))</f>
        <v xml:space="preserve"> </v>
      </c>
      <c r="AB11" s="1" t="str">
        <f t="shared" si="13"/>
        <v xml:space="preserve"> </v>
      </c>
      <c r="AC11" s="1">
        <f t="shared" ref="AC11:AC26" si="22">IF(ISERROR((RANK(S11,S$7:S$184,0)))=TRUE," ",((RANK(S11,S$7:S$184,0))))</f>
        <v>3</v>
      </c>
      <c r="AD11" s="1" t="str">
        <f t="shared" si="14"/>
        <v xml:space="preserve"> </v>
      </c>
      <c r="AE11" s="1" t="str">
        <f t="shared" ref="AE11:AE26" si="23">IF(ISERROR((RANK(Q11,Q$7:Q$184,0)))=TRUE," ",((RANK(Q11,Q$7:Q$184,0))))</f>
        <v xml:space="preserve"> </v>
      </c>
      <c r="AF11" s="1" t="str">
        <f t="shared" ref="AF11:AF26" si="24">IF(ISERROR((RANK(R11,R$7:R$184,0)))=TRUE," ",((RANK(R11,R$7:R$184,0))))</f>
        <v xml:space="preserve"> </v>
      </c>
      <c r="AG11" s="38">
        <f t="shared" si="15"/>
        <v>3.0762920427979163</v>
      </c>
      <c r="AH11" s="38" t="str">
        <f t="shared" si="16"/>
        <v xml:space="preserve"> </v>
      </c>
      <c r="AI11" s="1">
        <f t="shared" ref="AI11:AI26" si="25">IF(ISERROR((RANK(AG11,AG$7:AG$184,0)))=TRUE," ",((RANK(AG11,AG$7:AG$184,0))))</f>
        <v>14</v>
      </c>
      <c r="AJ11" s="1" t="str">
        <f t="shared" ref="AJ11:AJ26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6" si="27">IF(ISERROR((RANK(AK11,AK$7:AK$184,0)))=TRUE," ",((RANK(AK11,AK$7:AK$184,0))))</f>
        <v xml:space="preserve"> </v>
      </c>
      <c r="AN11" s="1" t="str">
        <f t="shared" ref="AN11:AN26" si="28">IF(ISERROR((RANK(AL11,AL$7:AL$184,0)))=TRUE," ",((RANK(AL11,AL$7:AL$184,0))))</f>
        <v xml:space="preserve"> </v>
      </c>
      <c r="AO11" t="s">
        <v>920</v>
      </c>
      <c r="AP11" t="s">
        <v>1026</v>
      </c>
      <c r="AQ11" s="22">
        <v>43.811186844192541</v>
      </c>
      <c r="AR11" s="21" t="e">
        <v>#VALUE!</v>
      </c>
      <c r="AS11">
        <v>25.102543068088611</v>
      </c>
      <c r="AT11">
        <v>-43.811186844192541</v>
      </c>
      <c r="AU11" t="e">
        <v>#VALUE!</v>
      </c>
      <c r="AV11" t="s">
        <v>1803</v>
      </c>
    </row>
    <row r="12" spans="1:48" x14ac:dyDescent="0.25">
      <c r="A12" s="14">
        <v>1.4999999999999997E-10</v>
      </c>
      <c r="B12" t="s">
        <v>921</v>
      </c>
      <c r="C12" s="4">
        <v>4</v>
      </c>
      <c r="D12" s="4">
        <v>4</v>
      </c>
      <c r="E12" s="4">
        <v>6</v>
      </c>
      <c r="F12" s="4">
        <v>14</v>
      </c>
      <c r="G12" s="4">
        <v>421</v>
      </c>
      <c r="H12" s="4">
        <v>393.6</v>
      </c>
      <c r="I12" s="34">
        <v>14605.796109948331</v>
      </c>
      <c r="J12" s="35">
        <v>23.002746771082929</v>
      </c>
      <c r="K12" s="35">
        <v>21.703887510339122</v>
      </c>
      <c r="L12" s="35">
        <v>17.737567877443617</v>
      </c>
      <c r="M12" s="35">
        <v>16.947566067813625</v>
      </c>
      <c r="N12" s="4">
        <v>17.015000000000001</v>
      </c>
      <c r="O12" s="4">
        <v>-17.647058823529406</v>
      </c>
      <c r="P12" s="35">
        <v>2.8910060975609753</v>
      </c>
      <c r="Q12" s="36" t="str">
        <f t="shared" si="4"/>
        <v xml:space="preserve"> </v>
      </c>
      <c r="R12" s="36" t="str">
        <f t="shared" si="5"/>
        <v xml:space="preserve"> </v>
      </c>
      <c r="S12" s="37" t="str">
        <f t="shared" si="6"/>
        <v/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 t="str">
        <f t="shared" si="9"/>
        <v/>
      </c>
      <c r="W12" s="37">
        <f t="shared" si="10"/>
        <v>0.33394843100320881</v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>
        <f t="shared" si="21"/>
        <v>2</v>
      </c>
      <c r="AB12" s="1" t="str">
        <f t="shared" si="13"/>
        <v xml:space="preserve"> </v>
      </c>
      <c r="AC12" s="1" t="str">
        <f t="shared" si="22"/>
        <v xml:space="preserve"> 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>
        <f t="shared" si="15"/>
        <v>2.8910060977109753</v>
      </c>
      <c r="AH12" s="38" t="str">
        <f t="shared" si="16"/>
        <v xml:space="preserve"> </v>
      </c>
      <c r="AI12" s="1">
        <f t="shared" si="25"/>
        <v>17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921</v>
      </c>
      <c r="AP12" t="s">
        <v>1024</v>
      </c>
      <c r="AQ12" s="22">
        <v>-58.40775868283459</v>
      </c>
      <c r="AR12" s="21">
        <v>-33.394843100320884</v>
      </c>
      <c r="AS12">
        <v>6.9613821138211351</v>
      </c>
      <c r="AT12">
        <v>58.40775868283459</v>
      </c>
      <c r="AU12">
        <v>33.394843100320884</v>
      </c>
      <c r="AV12" t="s">
        <v>1804</v>
      </c>
    </row>
    <row r="13" spans="1:48" x14ac:dyDescent="0.25">
      <c r="A13" s="14">
        <v>1.5999999999999996E-10</v>
      </c>
      <c r="B13" t="s">
        <v>922</v>
      </c>
      <c r="C13" s="4">
        <v>5</v>
      </c>
      <c r="D13" s="4">
        <v>7</v>
      </c>
      <c r="E13" s="4">
        <v>14</v>
      </c>
      <c r="F13" s="4">
        <v>26</v>
      </c>
      <c r="G13" s="4">
        <v>2300</v>
      </c>
      <c r="H13" s="4">
        <v>2450</v>
      </c>
      <c r="I13" s="34">
        <v>22663.07925779327</v>
      </c>
      <c r="J13" s="35">
        <v>26.277685418565991</v>
      </c>
      <c r="K13" s="35">
        <v>24.275452068367599</v>
      </c>
      <c r="L13" s="35">
        <v>18.533327900429693</v>
      </c>
      <c r="M13" s="35">
        <v>17.290088792465323</v>
      </c>
      <c r="N13" s="4">
        <v>82.611999999999995</v>
      </c>
      <c r="O13" s="4" t="s">
        <v>140</v>
      </c>
      <c r="P13" s="35">
        <v>2.6105306122448981</v>
      </c>
      <c r="Q13" s="36" t="str">
        <f t="shared" si="4"/>
        <v xml:space="preserve"> </v>
      </c>
      <c r="R13" s="36" t="str">
        <f t="shared" si="5"/>
        <v xml:space="preserve"> </v>
      </c>
      <c r="S13" s="37" t="str">
        <f t="shared" si="6"/>
        <v/>
      </c>
      <c r="T13" s="37" t="str">
        <f t="shared" si="7"/>
        <v/>
      </c>
      <c r="U13" s="37">
        <f t="shared" si="8"/>
        <v>0.8096053014679494</v>
      </c>
      <c r="V13" s="37" t="str">
        <f t="shared" si="9"/>
        <v/>
      </c>
      <c r="W13" s="37">
        <f t="shared" si="10"/>
        <v>0.39379332301161307</v>
      </c>
      <c r="X13" s="37" t="str">
        <f t="shared" si="11"/>
        <v/>
      </c>
      <c r="Y13" s="1">
        <f t="shared" si="20"/>
        <v>1</v>
      </c>
      <c r="Z13" s="1" t="str">
        <f t="shared" si="12"/>
        <v xml:space="preserve"> </v>
      </c>
      <c r="AA13" s="1">
        <f t="shared" si="21"/>
        <v>1</v>
      </c>
      <c r="AB13" s="1" t="str">
        <f t="shared" si="13"/>
        <v xml:space="preserve"> </v>
      </c>
      <c r="AC13" s="1" t="str">
        <f t="shared" si="22"/>
        <v xml:space="preserve"> </v>
      </c>
      <c r="AD13" s="1" t="str">
        <f t="shared" si="14"/>
        <v xml:space="preserve"> </v>
      </c>
      <c r="AE13" s="1" t="str">
        <f t="shared" si="23"/>
        <v xml:space="preserve"> </v>
      </c>
      <c r="AF13" s="1" t="str">
        <f t="shared" si="24"/>
        <v xml:space="preserve"> </v>
      </c>
      <c r="AG13" s="38">
        <f t="shared" si="15"/>
        <v>2.6105306124048981</v>
      </c>
      <c r="AH13" s="38" t="str">
        <f t="shared" si="16"/>
        <v xml:space="preserve"> </v>
      </c>
      <c r="AI13" s="1">
        <f t="shared" si="25"/>
        <v>18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922</v>
      </c>
      <c r="AP13" t="s">
        <v>1022</v>
      </c>
      <c r="AQ13" s="22">
        <v>-80.960530146794937</v>
      </c>
      <c r="AR13" s="21">
        <v>-39.379332301161305</v>
      </c>
      <c r="AS13">
        <v>-6.122448979591832</v>
      </c>
      <c r="AT13">
        <v>80.960530146794937</v>
      </c>
      <c r="AU13">
        <v>39.379332301161305</v>
      </c>
      <c r="AV13" t="s">
        <v>1805</v>
      </c>
    </row>
    <row r="14" spans="1:48" x14ac:dyDescent="0.25">
      <c r="A14" s="14">
        <v>1.6999999999999996E-10</v>
      </c>
      <c r="B14" t="s">
        <v>923</v>
      </c>
      <c r="C14" s="4">
        <v>12</v>
      </c>
      <c r="D14" s="4">
        <v>5</v>
      </c>
      <c r="E14" s="4">
        <v>9</v>
      </c>
      <c r="F14" s="4">
        <v>26</v>
      </c>
      <c r="G14" s="4">
        <v>52</v>
      </c>
      <c r="H14" s="4">
        <v>46.75</v>
      </c>
      <c r="I14" s="34">
        <v>28424.163002379464</v>
      </c>
      <c r="J14" s="35">
        <v>13.047725369801841</v>
      </c>
      <c r="K14" s="35">
        <v>11.563195646796933</v>
      </c>
      <c r="L14" s="35">
        <v>7.5474362205038688</v>
      </c>
      <c r="M14" s="35">
        <v>7.1197739278989154</v>
      </c>
      <c r="N14" s="4">
        <v>3.11</v>
      </c>
      <c r="O14" s="4">
        <v>225.03477761187079</v>
      </c>
      <c r="P14" s="35">
        <v>4.4877005347593579</v>
      </c>
      <c r="Q14" s="36" t="str">
        <f t="shared" si="4"/>
        <v xml:space="preserve"> </v>
      </c>
      <c r="R14" s="36" t="str">
        <f t="shared" si="5"/>
        <v xml:space="preserve"> </v>
      </c>
      <c r="S14" s="37" t="str">
        <f t="shared" si="6"/>
        <v/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-0.43239734026664456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2</v>
      </c>
      <c r="AC14" s="1" t="str">
        <f t="shared" si="22"/>
        <v xml:space="preserve"> 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>
        <f t="shared" si="15"/>
        <v>4.4877005349293579</v>
      </c>
      <c r="AH14" s="38" t="str">
        <f t="shared" si="16"/>
        <v xml:space="preserve"> </v>
      </c>
      <c r="AI14" s="1">
        <f t="shared" si="25"/>
        <v>6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923</v>
      </c>
      <c r="AP14" t="s">
        <v>1022</v>
      </c>
      <c r="AQ14" s="22">
        <v>10.147211882637075</v>
      </c>
      <c r="AR14" s="21">
        <v>43.239734026664458</v>
      </c>
      <c r="AS14">
        <v>11.229946524064172</v>
      </c>
      <c r="AT14">
        <v>-10.147211882637075</v>
      </c>
      <c r="AU14">
        <v>-43.239734026664458</v>
      </c>
      <c r="AV14" t="s">
        <v>1806</v>
      </c>
    </row>
    <row r="15" spans="1:48" x14ac:dyDescent="0.25">
      <c r="A15" s="14">
        <v>1.7999999999999995E-10</v>
      </c>
      <c r="B15" t="s">
        <v>924</v>
      </c>
      <c r="C15" s="4">
        <v>14</v>
      </c>
      <c r="D15" s="4">
        <v>2</v>
      </c>
      <c r="E15" s="4">
        <v>2</v>
      </c>
      <c r="F15" s="4">
        <v>18</v>
      </c>
      <c r="G15" s="4">
        <v>343</v>
      </c>
      <c r="H15" s="4">
        <v>278.3</v>
      </c>
      <c r="I15" s="34">
        <v>20762.025341074084</v>
      </c>
      <c r="J15" s="35">
        <v>20.516033910799855</v>
      </c>
      <c r="K15" s="35">
        <v>18.219312602291325</v>
      </c>
      <c r="L15" s="35">
        <v>14.468590328709572</v>
      </c>
      <c r="M15" s="35">
        <v>13.125143740724139</v>
      </c>
      <c r="N15" s="4">
        <v>12.085000000000001</v>
      </c>
      <c r="O15" s="4" t="s">
        <v>140</v>
      </c>
      <c r="P15" s="35">
        <v>1.2335609054976644</v>
      </c>
      <c r="Q15" s="36">
        <f t="shared" si="4"/>
        <v>77.777777777957766</v>
      </c>
      <c r="R15" s="36" t="str">
        <f t="shared" si="5"/>
        <v xml:space="preserve"> </v>
      </c>
      <c r="S15" s="37">
        <f t="shared" si="6"/>
        <v>0.23248293226767511</v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>
        <f t="shared" si="22"/>
        <v>4</v>
      </c>
      <c r="AD15" s="1" t="str">
        <f t="shared" si="14"/>
        <v xml:space="preserve"> </v>
      </c>
      <c r="AE15" s="1">
        <f t="shared" si="23"/>
        <v>2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924</v>
      </c>
      <c r="AP15" t="s">
        <v>1047</v>
      </c>
      <c r="AQ15" s="22">
        <v>-41.283081590774515</v>
      </c>
      <c r="AR15" s="21">
        <v>-8.8105962506509705</v>
      </c>
      <c r="AS15">
        <v>23.248293208767514</v>
      </c>
      <c r="AT15">
        <v>41.283081590774515</v>
      </c>
      <c r="AU15">
        <v>8.8105962506509705</v>
      </c>
      <c r="AV15" t="s">
        <v>1807</v>
      </c>
    </row>
    <row r="16" spans="1:48" x14ac:dyDescent="0.25">
      <c r="A16" s="14">
        <v>1.8999999999999994E-10</v>
      </c>
      <c r="B16" t="s">
        <v>925</v>
      </c>
      <c r="C16" s="4">
        <v>15</v>
      </c>
      <c r="D16" s="4">
        <v>3</v>
      </c>
      <c r="E16" s="4">
        <v>12</v>
      </c>
      <c r="F16" s="4">
        <v>30</v>
      </c>
      <c r="G16" s="4">
        <v>85.5</v>
      </c>
      <c r="H16" s="4">
        <v>84.2</v>
      </c>
      <c r="I16" s="34">
        <v>258369.66557050729</v>
      </c>
      <c r="J16" s="35">
        <v>20.052393427006432</v>
      </c>
      <c r="K16" s="35">
        <v>18.296392872664057</v>
      </c>
      <c r="L16" s="35">
        <v>14.331480429773848</v>
      </c>
      <c r="M16" s="35">
        <v>13.443446103226218</v>
      </c>
      <c r="N16" s="4">
        <v>3.87</v>
      </c>
      <c r="O16" s="4" t="s">
        <v>140</v>
      </c>
      <c r="P16" s="35">
        <v>3.1342042755344419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3.1342042757244419</v>
      </c>
      <c r="AH16" s="38" t="str">
        <f t="shared" si="16"/>
        <v xml:space="preserve"> </v>
      </c>
      <c r="AI16" s="1">
        <f t="shared" si="25"/>
        <v>13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925</v>
      </c>
      <c r="AP16" t="s">
        <v>1020</v>
      </c>
      <c r="AQ16" s="22">
        <v>-38.090234640658572</v>
      </c>
      <c r="AR16" s="21">
        <v>-7.7794653998825014</v>
      </c>
      <c r="AS16">
        <v>1.5439429928741033</v>
      </c>
      <c r="AT16">
        <v>38.090234640658572</v>
      </c>
      <c r="AU16">
        <v>7.7794653998825014</v>
      </c>
      <c r="AV16" t="s">
        <v>1808</v>
      </c>
    </row>
    <row r="17" spans="1:48" x14ac:dyDescent="0.25">
      <c r="A17" s="14">
        <v>1.9999999999999993E-10</v>
      </c>
      <c r="B17" t="s">
        <v>926</v>
      </c>
      <c r="C17" s="4">
        <v>15</v>
      </c>
      <c r="D17" s="4">
        <v>2</v>
      </c>
      <c r="E17" s="4">
        <v>12</v>
      </c>
      <c r="F17" s="4">
        <v>29</v>
      </c>
      <c r="G17" s="4">
        <v>94</v>
      </c>
      <c r="H17" s="4">
        <v>88.32</v>
      </c>
      <c r="I17" s="34">
        <v>225677.40357949902</v>
      </c>
      <c r="J17" s="35">
        <v>16.011448196160664</v>
      </c>
      <c r="K17" s="35">
        <v>14.562090640550334</v>
      </c>
      <c r="L17" s="35">
        <v>14.755740626268256</v>
      </c>
      <c r="M17" s="35">
        <v>13.70161560832203</v>
      </c>
      <c r="N17" s="4">
        <v>5.1820000000000004</v>
      </c>
      <c r="O17" s="4">
        <v>6.1983471074380132</v>
      </c>
      <c r="P17" s="35">
        <v>3.4200104143794472</v>
      </c>
      <c r="Q17" s="36" t="str">
        <f t="shared" si="4"/>
        <v xml:space="preserve"> </v>
      </c>
      <c r="R17" s="36" t="str">
        <f t="shared" si="5"/>
        <v xml:space="preserve"> </v>
      </c>
      <c r="S17" s="37" t="str">
        <f t="shared" si="6"/>
        <v/>
      </c>
      <c r="T17" s="37" t="str">
        <f t="shared" si="7"/>
        <v/>
      </c>
      <c r="U17" s="37" t="str">
        <f t="shared" si="8"/>
        <v/>
      </c>
      <c r="V17" s="37" t="str">
        <f t="shared" si="9"/>
        <v/>
      </c>
      <c r="W17" s="37">
        <f t="shared" si="10"/>
        <v>0.1097010138425849</v>
      </c>
      <c r="X17" s="37" t="str">
        <f t="shared" si="11"/>
        <v/>
      </c>
      <c r="Y17" s="1" t="str">
        <f t="shared" si="20"/>
        <v xml:space="preserve"> </v>
      </c>
      <c r="Z17" s="1" t="str">
        <f t="shared" si="12"/>
        <v xml:space="preserve"> </v>
      </c>
      <c r="AA17" s="1">
        <f t="shared" si="21"/>
        <v>4</v>
      </c>
      <c r="AB17" s="1" t="str">
        <f t="shared" si="13"/>
        <v xml:space="preserve"> </v>
      </c>
      <c r="AC17" s="1" t="str">
        <f t="shared" si="22"/>
        <v xml:space="preserve"> 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>
        <f t="shared" si="15"/>
        <v>3.4200104145794472</v>
      </c>
      <c r="AH17" s="38" t="str">
        <f t="shared" si="16"/>
        <v xml:space="preserve"> </v>
      </c>
      <c r="AI17" s="1">
        <f t="shared" si="25"/>
        <v>11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926</v>
      </c>
      <c r="AP17" t="s">
        <v>1047</v>
      </c>
      <c r="AQ17" s="22">
        <v>-10.26238071744503</v>
      </c>
      <c r="AR17" s="21">
        <v>-10.970101384258491</v>
      </c>
      <c r="AS17">
        <v>6.431159420289867</v>
      </c>
      <c r="AT17">
        <v>10.26238071744503</v>
      </c>
      <c r="AU17">
        <v>10.970101384258491</v>
      </c>
      <c r="AV17" t="s">
        <v>1809</v>
      </c>
    </row>
    <row r="18" spans="1:48" x14ac:dyDescent="0.25">
      <c r="A18" s="14">
        <v>2.0999999999999992E-10</v>
      </c>
      <c r="B18" t="s">
        <v>927</v>
      </c>
      <c r="C18" s="4">
        <v>16</v>
      </c>
      <c r="D18" s="4">
        <v>5</v>
      </c>
      <c r="E18" s="4">
        <v>11</v>
      </c>
      <c r="F18" s="4">
        <v>32</v>
      </c>
      <c r="G18" s="4">
        <v>270</v>
      </c>
      <c r="H18" s="4">
        <v>257.89999999999998</v>
      </c>
      <c r="I18" s="34">
        <v>222487.39779455654</v>
      </c>
      <c r="J18" s="35">
        <v>14.23917844522968</v>
      </c>
      <c r="K18" s="35">
        <v>13.838806610860699</v>
      </c>
      <c r="L18" s="35">
        <v>10.592162936436885</v>
      </c>
      <c r="M18" s="35">
        <v>10.400851974450084</v>
      </c>
      <c r="N18" s="4">
        <v>17.791</v>
      </c>
      <c r="O18" s="4" t="s">
        <v>140</v>
      </c>
      <c r="P18" s="35">
        <v>3.4024815820085306</v>
      </c>
      <c r="Q18" s="36" t="str">
        <f t="shared" si="4"/>
        <v xml:space="preserve"> 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>
        <f t="shared" si="11"/>
        <v>-0.20341958787042624</v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>
        <f t="shared" si="13"/>
        <v>6</v>
      </c>
      <c r="AC18" s="1" t="str">
        <f t="shared" si="22"/>
        <v xml:space="preserve"> </v>
      </c>
      <c r="AD18" s="1" t="str">
        <f t="shared" si="14"/>
        <v xml:space="preserve"> </v>
      </c>
      <c r="AE18" s="1" t="str">
        <f t="shared" si="23"/>
        <v xml:space="preserve"> </v>
      </c>
      <c r="AF18" s="1" t="str">
        <f t="shared" si="24"/>
        <v xml:space="preserve"> </v>
      </c>
      <c r="AG18" s="38">
        <f t="shared" si="15"/>
        <v>3.4024815822185306</v>
      </c>
      <c r="AH18" s="38" t="str">
        <f t="shared" si="16"/>
        <v xml:space="preserve"> </v>
      </c>
      <c r="AI18" s="1">
        <f t="shared" si="25"/>
        <v>12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927</v>
      </c>
      <c r="AP18" t="s">
        <v>1047</v>
      </c>
      <c r="AQ18" s="22">
        <v>1.9423043064881185</v>
      </c>
      <c r="AR18" s="21">
        <v>20.341958787042625</v>
      </c>
      <c r="AS18">
        <v>4.6917409848778791</v>
      </c>
      <c r="AT18">
        <v>-1.9423043064881185</v>
      </c>
      <c r="AU18">
        <v>-20.341958787042625</v>
      </c>
      <c r="AV18" t="s">
        <v>1810</v>
      </c>
    </row>
    <row r="19" spans="1:48" x14ac:dyDescent="0.25">
      <c r="A19" s="14">
        <v>2.1999999999999991E-10</v>
      </c>
      <c r="B19" t="s">
        <v>928</v>
      </c>
      <c r="C19" s="4">
        <v>5</v>
      </c>
      <c r="D19" s="4">
        <v>11</v>
      </c>
      <c r="E19" s="4">
        <v>9</v>
      </c>
      <c r="F19" s="4">
        <v>25</v>
      </c>
      <c r="G19" s="4">
        <v>471.5</v>
      </c>
      <c r="H19" s="4">
        <v>486.3</v>
      </c>
      <c r="I19" s="34">
        <v>25236.710977506838</v>
      </c>
      <c r="J19" s="35">
        <v>16.814189890049096</v>
      </c>
      <c r="K19" s="35">
        <v>16.849144203450905</v>
      </c>
      <c r="L19" s="35">
        <v>7.887140505690831</v>
      </c>
      <c r="M19" s="35">
        <v>7.8756650752008746</v>
      </c>
      <c r="N19" s="4">
        <v>29.224</v>
      </c>
      <c r="O19" s="4" t="s">
        <v>140</v>
      </c>
      <c r="P19" s="35">
        <v>4.5239564055110018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>
        <f t="shared" si="11"/>
        <v>-0.40684998217554624</v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>
        <f t="shared" si="13"/>
        <v>3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4.5239564057310018</v>
      </c>
      <c r="AH19" s="38" t="str">
        <f t="shared" si="16"/>
        <v xml:space="preserve"> </v>
      </c>
      <c r="AI19" s="1">
        <f t="shared" si="25"/>
        <v>5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928</v>
      </c>
      <c r="AP19" t="s">
        <v>1041</v>
      </c>
      <c r="AQ19" s="22">
        <v>-15.790438466182422</v>
      </c>
      <c r="AR19" s="21">
        <v>40.684998217554622</v>
      </c>
      <c r="AS19">
        <v>-3.0433888546164911</v>
      </c>
      <c r="AT19">
        <v>15.790438466182422</v>
      </c>
      <c r="AU19">
        <v>-40.684998217554622</v>
      </c>
      <c r="AV19" t="s">
        <v>1811</v>
      </c>
    </row>
    <row r="20" spans="1:48" x14ac:dyDescent="0.25">
      <c r="A20" s="14">
        <v>2.299999999999999E-10</v>
      </c>
      <c r="B20" t="s">
        <v>929</v>
      </c>
      <c r="C20" s="4">
        <v>7</v>
      </c>
      <c r="D20" s="4">
        <v>1</v>
      </c>
      <c r="E20" s="4">
        <v>15</v>
      </c>
      <c r="F20" s="4">
        <v>23</v>
      </c>
      <c r="G20" s="4">
        <v>2435</v>
      </c>
      <c r="H20" s="4">
        <v>2349</v>
      </c>
      <c r="I20" s="34">
        <v>17963.971628924312</v>
      </c>
      <c r="J20" s="35">
        <v>22.62722395075761</v>
      </c>
      <c r="K20" s="35">
        <v>20.761704421916015</v>
      </c>
      <c r="L20" s="35">
        <v>13.083467034455648</v>
      </c>
      <c r="M20" s="35">
        <v>12.139924595781974</v>
      </c>
      <c r="N20" s="4">
        <v>96.756</v>
      </c>
      <c r="O20" s="4">
        <v>-2.5533526794216517</v>
      </c>
      <c r="P20" s="35">
        <v>3.5712643678160916</v>
      </c>
      <c r="Q20" s="36" t="str">
        <f t="shared" si="4"/>
        <v xml:space="preserve"> </v>
      </c>
      <c r="R20" s="36" t="str">
        <f t="shared" si="5"/>
        <v xml:space="preserve"> </v>
      </c>
      <c r="S20" s="37" t="str">
        <f t="shared" si="6"/>
        <v/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 t="str">
        <f t="shared" si="11"/>
        <v/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 t="str">
        <f t="shared" si="13"/>
        <v xml:space="preserve"> </v>
      </c>
      <c r="AC20" s="1" t="str">
        <f t="shared" si="22"/>
        <v xml:space="preserve"> </v>
      </c>
      <c r="AD20" s="1" t="str">
        <f t="shared" si="14"/>
        <v xml:space="preserve"> </v>
      </c>
      <c r="AE20" s="1" t="str">
        <f t="shared" si="23"/>
        <v xml:space="preserve"> </v>
      </c>
      <c r="AF20" s="1" t="str">
        <f t="shared" si="24"/>
        <v xml:space="preserve"> </v>
      </c>
      <c r="AG20" s="38">
        <f t="shared" si="15"/>
        <v>3.5712643680460916</v>
      </c>
      <c r="AH20" s="38" t="str">
        <f t="shared" si="16"/>
        <v xml:space="preserve"> </v>
      </c>
      <c r="AI20" s="1">
        <f t="shared" si="25"/>
        <v>10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929</v>
      </c>
      <c r="AP20" t="s">
        <v>1024</v>
      </c>
      <c r="AQ20" s="22">
        <v>-55.821731505559782</v>
      </c>
      <c r="AR20" s="21">
        <v>1.6061816181213606</v>
      </c>
      <c r="AS20">
        <v>3.661132396764577</v>
      </c>
      <c r="AT20">
        <v>55.821731505559782</v>
      </c>
      <c r="AU20">
        <v>-1.6061816181213606</v>
      </c>
      <c r="AV20" t="s">
        <v>1812</v>
      </c>
    </row>
    <row r="21" spans="1:48" x14ac:dyDescent="0.25">
      <c r="A21" s="14">
        <v>2.399999999999999E-10</v>
      </c>
      <c r="B21" t="s">
        <v>1018</v>
      </c>
      <c r="C21" s="4">
        <v>10</v>
      </c>
      <c r="D21" s="4">
        <v>0</v>
      </c>
      <c r="E21" s="4">
        <v>2</v>
      </c>
      <c r="F21" s="4">
        <v>12</v>
      </c>
      <c r="G21" s="4">
        <v>158</v>
      </c>
      <c r="H21" s="4">
        <v>136.5</v>
      </c>
      <c r="I21" s="34">
        <v>19388.026801185038</v>
      </c>
      <c r="J21" s="35">
        <v>23.751522533495738</v>
      </c>
      <c r="K21" s="35">
        <v>21.130030959752322</v>
      </c>
      <c r="L21" s="35">
        <v>16.234849689424458</v>
      </c>
      <c r="M21" s="35">
        <v>14.368211709002226</v>
      </c>
      <c r="N21" s="4">
        <v>4.8920000000000003</v>
      </c>
      <c r="O21" s="4" t="s">
        <v>140</v>
      </c>
      <c r="P21" s="35">
        <v>1.8014652014652015</v>
      </c>
      <c r="Q21" s="36">
        <f t="shared" si="4"/>
        <v>83.333333333573322</v>
      </c>
      <c r="R21" s="36" t="str">
        <f t="shared" si="5"/>
        <v xml:space="preserve"> </v>
      </c>
      <c r="S21" s="37">
        <f t="shared" si="6"/>
        <v>0.15750915774915761</v>
      </c>
      <c r="T21" s="37" t="str">
        <f t="shared" si="7"/>
        <v/>
      </c>
      <c r="U21" s="37">
        <f t="shared" si="8"/>
        <v>0.63564181585726875</v>
      </c>
      <c r="V21" s="37" t="str">
        <f t="shared" si="9"/>
        <v/>
      </c>
      <c r="W21" s="37">
        <f t="shared" si="10"/>
        <v>0.22093696387319306</v>
      </c>
      <c r="X21" s="37" t="str">
        <f t="shared" si="11"/>
        <v/>
      </c>
      <c r="Y21" s="1">
        <f t="shared" si="20"/>
        <v>2</v>
      </c>
      <c r="Z21" s="1" t="str">
        <f t="shared" si="12"/>
        <v xml:space="preserve"> </v>
      </c>
      <c r="AA21" s="1">
        <f t="shared" si="21"/>
        <v>3</v>
      </c>
      <c r="AB21" s="1" t="str">
        <f t="shared" si="13"/>
        <v xml:space="preserve"> </v>
      </c>
      <c r="AC21" s="1">
        <f t="shared" si="22"/>
        <v>7</v>
      </c>
      <c r="AD21" s="1" t="str">
        <f t="shared" si="14"/>
        <v xml:space="preserve"> </v>
      </c>
      <c r="AE21" s="1">
        <f t="shared" si="23"/>
        <v>1</v>
      </c>
      <c r="AF21" s="1" t="str">
        <f t="shared" si="24"/>
        <v xml:space="preserve"> </v>
      </c>
      <c r="AG21" s="38" t="str">
        <f t="shared" si="15"/>
        <v xml:space="preserve"> </v>
      </c>
      <c r="AH21" s="38" t="str">
        <f t="shared" si="16"/>
        <v xml:space="preserve"> </v>
      </c>
      <c r="AI21" s="1" t="str">
        <f t="shared" si="25"/>
        <v xml:space="preserve"> 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1018</v>
      </c>
      <c r="AP21" t="s">
        <v>1022</v>
      </c>
      <c r="AQ21" s="22">
        <v>-63.564181585726878</v>
      </c>
      <c r="AR21" s="21">
        <v>-22.093696387319305</v>
      </c>
      <c r="AS21">
        <v>15.750915750915762</v>
      </c>
      <c r="AT21">
        <v>63.564181585726878</v>
      </c>
      <c r="AU21">
        <v>22.093696387319305</v>
      </c>
      <c r="AV21" t="s">
        <v>1813</v>
      </c>
    </row>
    <row r="22" spans="1:48" x14ac:dyDescent="0.25">
      <c r="A22" s="14">
        <v>2.4999999999999991E-10</v>
      </c>
      <c r="B22" t="s">
        <v>930</v>
      </c>
      <c r="C22" s="4">
        <v>7</v>
      </c>
      <c r="D22" s="4">
        <v>0</v>
      </c>
      <c r="E22" s="4">
        <v>6</v>
      </c>
      <c r="F22" s="4">
        <v>13</v>
      </c>
      <c r="G22" s="4">
        <v>412.5</v>
      </c>
      <c r="H22" s="4">
        <v>419.2</v>
      </c>
      <c r="I22" s="34">
        <v>14372.195997590139</v>
      </c>
      <c r="J22" s="35">
        <v>12.123666020765249</v>
      </c>
      <c r="K22" s="35">
        <v>11.447609164641307</v>
      </c>
      <c r="L22" s="35" t="s">
        <v>1019</v>
      </c>
      <c r="M22" s="35" t="s">
        <v>1019</v>
      </c>
      <c r="N22" s="4">
        <v>31.311</v>
      </c>
      <c r="O22" s="4" t="s">
        <v>140</v>
      </c>
      <c r="P22" s="35">
        <v>4.2927003816793894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 xml:space="preserve"> </v>
      </c>
      <c r="X22" s="37" t="str">
        <f t="shared" si="11"/>
        <v xml:space="preserve"> </v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 t="str">
        <f t="shared" si="22"/>
        <v xml:space="preserve"> 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>
        <f t="shared" si="15"/>
        <v>4.2927003819293894</v>
      </c>
      <c r="AH22" s="38" t="str">
        <f t="shared" si="16"/>
        <v xml:space="preserve"> </v>
      </c>
      <c r="AI22" s="1">
        <f t="shared" si="25"/>
        <v>8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930</v>
      </c>
      <c r="AP22" t="s">
        <v>1026</v>
      </c>
      <c r="AQ22" s="22">
        <v>16.510720198731732</v>
      </c>
      <c r="AR22" s="21" t="e">
        <v>#VALUE!</v>
      </c>
      <c r="AS22">
        <v>-1.5982824427480891</v>
      </c>
      <c r="AT22">
        <v>-16.510720198731732</v>
      </c>
      <c r="AU22" t="e">
        <v>#VALUE!</v>
      </c>
      <c r="AV22" t="s">
        <v>1814</v>
      </c>
    </row>
    <row r="23" spans="1:48" x14ac:dyDescent="0.25">
      <c r="A23" s="14">
        <v>2.5999999999999993E-10</v>
      </c>
      <c r="B23" t="s">
        <v>931</v>
      </c>
      <c r="C23" s="4">
        <v>14</v>
      </c>
      <c r="D23" s="4">
        <v>3</v>
      </c>
      <c r="E23" s="4">
        <v>9</v>
      </c>
      <c r="F23" s="4">
        <v>26</v>
      </c>
      <c r="G23" s="4">
        <v>99</v>
      </c>
      <c r="H23" s="4">
        <v>95.4</v>
      </c>
      <c r="I23" s="34">
        <v>32362.549571833635</v>
      </c>
      <c r="J23" s="35">
        <v>10.364605760469834</v>
      </c>
      <c r="K23" s="35">
        <v>9.6683894504089363</v>
      </c>
      <c r="L23" s="35" t="s">
        <v>1019</v>
      </c>
      <c r="M23" s="35" t="s">
        <v>1019</v>
      </c>
      <c r="N23" s="4">
        <v>4.8100000000000005</v>
      </c>
      <c r="O23" s="4">
        <v>-93.457532458336033</v>
      </c>
      <c r="P23" s="35">
        <v>5.8448062853993115</v>
      </c>
      <c r="Q23" s="36" t="str">
        <f t="shared" si="4"/>
        <v xml:space="preserve"> </v>
      </c>
      <c r="R23" s="36" t="str">
        <f t="shared" si="5"/>
        <v xml:space="preserve"> </v>
      </c>
      <c r="S23" s="37" t="str">
        <f t="shared" si="6"/>
        <v/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 xml:space="preserve"> </v>
      </c>
      <c r="X23" s="37" t="str">
        <f t="shared" si="11"/>
        <v xml:space="preserve"> </v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 t="str">
        <f t="shared" si="22"/>
        <v xml:space="preserve"> </v>
      </c>
      <c r="AD23" s="1" t="str">
        <f t="shared" si="14"/>
        <v xml:space="preserve"> </v>
      </c>
      <c r="AE23" s="1" t="str">
        <f t="shared" si="23"/>
        <v xml:space="preserve"> </v>
      </c>
      <c r="AF23" s="1" t="str">
        <f t="shared" si="24"/>
        <v xml:space="preserve"> </v>
      </c>
      <c r="AG23" s="38">
        <f t="shared" si="15"/>
        <v>5.8448062856593115</v>
      </c>
      <c r="AH23" s="38" t="str">
        <f t="shared" si="16"/>
        <v xml:space="preserve"> </v>
      </c>
      <c r="AI23" s="1">
        <f t="shared" si="25"/>
        <v>2</v>
      </c>
      <c r="AJ23" s="1" t="str">
        <f t="shared" si="26"/>
        <v xml:space="preserve"> </v>
      </c>
      <c r="AK23" s="25" t="str">
        <f t="shared" si="18"/>
        <v xml:space="preserve"> </v>
      </c>
      <c r="AL23" s="25">
        <f t="shared" si="19"/>
        <v>-93.457532458076031</v>
      </c>
      <c r="AM23" s="1" t="str">
        <f t="shared" si="27"/>
        <v xml:space="preserve"> </v>
      </c>
      <c r="AN23" s="1">
        <f t="shared" si="28"/>
        <v>1</v>
      </c>
      <c r="AO23" t="s">
        <v>931</v>
      </c>
      <c r="AP23" t="s">
        <v>1026</v>
      </c>
      <c r="AQ23" s="22">
        <v>28.624438442664825</v>
      </c>
      <c r="AR23" s="21" t="e">
        <v>#VALUE!</v>
      </c>
      <c r="AS23">
        <v>3.7735849056603765</v>
      </c>
      <c r="AT23">
        <v>-28.624438442664825</v>
      </c>
      <c r="AU23" t="e">
        <v>#VALUE!</v>
      </c>
      <c r="AV23" t="s">
        <v>1815</v>
      </c>
    </row>
    <row r="24" spans="1:48" x14ac:dyDescent="0.25">
      <c r="A24" s="14">
        <v>2.6999999999999995E-10</v>
      </c>
      <c r="B24" t="s">
        <v>932</v>
      </c>
      <c r="C24" s="4">
        <v>18</v>
      </c>
      <c r="D24" s="4">
        <v>3</v>
      </c>
      <c r="E24" s="4">
        <v>10</v>
      </c>
      <c r="F24" s="4">
        <v>31</v>
      </c>
      <c r="G24" s="4">
        <v>16.950000762939453</v>
      </c>
      <c r="H24" s="4">
        <v>13.42</v>
      </c>
      <c r="I24" s="34">
        <v>51835.923027633959</v>
      </c>
      <c r="J24" s="35">
        <v>9.2424242424242422</v>
      </c>
      <c r="K24" s="35">
        <v>8.366583541147131</v>
      </c>
      <c r="L24" s="35" t="s">
        <v>1019</v>
      </c>
      <c r="M24" s="35" t="s">
        <v>1019</v>
      </c>
      <c r="N24" s="4">
        <v>1.3740000000000001</v>
      </c>
      <c r="O24" s="4">
        <v>40.759259648311939</v>
      </c>
      <c r="P24" s="35">
        <v>5.6110283159463483</v>
      </c>
      <c r="Q24" s="36" t="str">
        <f t="shared" si="4"/>
        <v xml:space="preserve"> </v>
      </c>
      <c r="R24" s="36" t="str">
        <f t="shared" si="5"/>
        <v xml:space="preserve"> </v>
      </c>
      <c r="S24" s="37">
        <f t="shared" si="6"/>
        <v>0.2630402955710025</v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 xml:space="preserve"> </v>
      </c>
      <c r="X24" s="37" t="str">
        <f t="shared" si="11"/>
        <v xml:space="preserve"> </v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>
        <f t="shared" si="22"/>
        <v>1</v>
      </c>
      <c r="AD24" s="1" t="str">
        <f t="shared" si="14"/>
        <v xml:space="preserve"> </v>
      </c>
      <c r="AE24" s="1" t="str">
        <f t="shared" si="23"/>
        <v xml:space="preserve"> </v>
      </c>
      <c r="AF24" s="1" t="str">
        <f t="shared" si="24"/>
        <v xml:space="preserve"> </v>
      </c>
      <c r="AG24" s="38">
        <f t="shared" si="15"/>
        <v>5.6110283162163483</v>
      </c>
      <c r="AH24" s="38" t="str">
        <f t="shared" si="16"/>
        <v xml:space="preserve"> </v>
      </c>
      <c r="AI24" s="1">
        <f t="shared" si="25"/>
        <v>3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932</v>
      </c>
      <c r="AP24" t="s">
        <v>1026</v>
      </c>
      <c r="AQ24" s="22">
        <v>36.352309417289916</v>
      </c>
      <c r="AR24" s="21" t="e">
        <v>#VALUE!</v>
      </c>
      <c r="AS24">
        <v>26.304029530100248</v>
      </c>
      <c r="AT24">
        <v>-36.352309417289916</v>
      </c>
      <c r="AU24" t="e">
        <v>#VALUE!</v>
      </c>
      <c r="AV24" t="s">
        <v>1816</v>
      </c>
    </row>
    <row r="25" spans="1:48" x14ac:dyDescent="0.25">
      <c r="A25" s="14">
        <v>2.7999999999999996E-10</v>
      </c>
      <c r="B25" t="s">
        <v>933</v>
      </c>
      <c r="C25" s="4">
        <v>10</v>
      </c>
      <c r="D25" s="4">
        <v>4</v>
      </c>
      <c r="E25" s="4">
        <v>14</v>
      </c>
      <c r="F25" s="4">
        <v>28</v>
      </c>
      <c r="G25" s="4">
        <v>370</v>
      </c>
      <c r="H25" s="4">
        <v>307.89999999999998</v>
      </c>
      <c r="I25" s="34">
        <v>17055.868073919075</v>
      </c>
      <c r="J25" s="35">
        <v>15.205689169835548</v>
      </c>
      <c r="K25" s="35">
        <v>13.349230435725122</v>
      </c>
      <c r="L25" s="35">
        <v>8.3412902797668362</v>
      </c>
      <c r="M25" s="35">
        <v>7.4872737893478751</v>
      </c>
      <c r="N25" s="4">
        <v>18.379000000000001</v>
      </c>
      <c r="O25" s="4">
        <v>5.5873206469433621</v>
      </c>
      <c r="P25" s="35">
        <v>2.9256252029879835</v>
      </c>
      <c r="Q25" s="36" t="str">
        <f t="shared" si="4"/>
        <v xml:space="preserve"> </v>
      </c>
      <c r="R25" s="36" t="str">
        <f t="shared" si="5"/>
        <v xml:space="preserve"> </v>
      </c>
      <c r="S25" s="37">
        <f t="shared" si="6"/>
        <v>0.20168886029948682</v>
      </c>
      <c r="T25" s="37" t="str">
        <f t="shared" si="7"/>
        <v/>
      </c>
      <c r="U25" s="37" t="str">
        <f t="shared" si="8"/>
        <v/>
      </c>
      <c r="V25" s="37" t="str">
        <f t="shared" si="9"/>
        <v/>
      </c>
      <c r="W25" s="37" t="str">
        <f t="shared" si="10"/>
        <v/>
      </c>
      <c r="X25" s="37">
        <f t="shared" si="11"/>
        <v>-0.37269578568395489</v>
      </c>
      <c r="Y25" s="1" t="str">
        <f t="shared" si="20"/>
        <v xml:space="preserve"> </v>
      </c>
      <c r="Z25" s="1" t="str">
        <f t="shared" si="12"/>
        <v xml:space="preserve"> </v>
      </c>
      <c r="AA25" s="1" t="str">
        <f t="shared" si="21"/>
        <v xml:space="preserve"> </v>
      </c>
      <c r="AB25" s="1">
        <f t="shared" si="13"/>
        <v>4</v>
      </c>
      <c r="AC25" s="1">
        <f t="shared" si="22"/>
        <v>6</v>
      </c>
      <c r="AD25" s="1" t="str">
        <f t="shared" si="14"/>
        <v xml:space="preserve"> </v>
      </c>
      <c r="AE25" s="1" t="str">
        <f t="shared" si="23"/>
        <v xml:space="preserve"> </v>
      </c>
      <c r="AF25" s="1" t="str">
        <f t="shared" si="24"/>
        <v xml:space="preserve"> </v>
      </c>
      <c r="AG25" s="38">
        <f t="shared" si="15"/>
        <v>2.9256252032679835</v>
      </c>
      <c r="AH25" s="38" t="str">
        <f t="shared" si="16"/>
        <v xml:space="preserve"> </v>
      </c>
      <c r="AI25" s="1">
        <f t="shared" si="25"/>
        <v>16</v>
      </c>
      <c r="AJ25" s="1" t="str">
        <f t="shared" si="26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7"/>
        <v xml:space="preserve"> </v>
      </c>
      <c r="AN25" s="1" t="str">
        <f t="shared" si="28"/>
        <v xml:space="preserve"> </v>
      </c>
      <c r="AO25" t="s">
        <v>933</v>
      </c>
      <c r="AP25" t="s">
        <v>1028</v>
      </c>
      <c r="AQ25" s="22">
        <v>-4.7135441950571622</v>
      </c>
      <c r="AR25" s="21">
        <v>37.269578568395488</v>
      </c>
      <c r="AS25">
        <v>20.168886001948682</v>
      </c>
      <c r="AT25">
        <v>4.7135441950571622</v>
      </c>
      <c r="AU25">
        <v>-37.269578568395488</v>
      </c>
      <c r="AV25" t="s">
        <v>1817</v>
      </c>
    </row>
    <row r="26" spans="1:48" x14ac:dyDescent="0.25">
      <c r="A26" s="14">
        <v>2.8999999999999998E-10</v>
      </c>
      <c r="B26" t="s">
        <v>934</v>
      </c>
      <c r="C26" s="4">
        <v>11</v>
      </c>
      <c r="D26" s="4">
        <v>0</v>
      </c>
      <c r="E26" s="4">
        <v>16</v>
      </c>
      <c r="F26" s="4">
        <v>27</v>
      </c>
      <c r="G26" s="4">
        <v>332.5</v>
      </c>
      <c r="H26" s="4">
        <v>314.8</v>
      </c>
      <c r="I26" s="34">
        <v>47730.273423625928</v>
      </c>
      <c r="J26" s="35">
        <v>11.259109675192233</v>
      </c>
      <c r="K26" s="35">
        <v>10.544944728730213</v>
      </c>
      <c r="L26" s="35" t="s">
        <v>1019</v>
      </c>
      <c r="M26" s="35" t="s">
        <v>1019</v>
      </c>
      <c r="N26" s="4">
        <v>23.888999999999999</v>
      </c>
      <c r="O26" s="4" t="s">
        <v>140</v>
      </c>
      <c r="P26" s="35">
        <v>6.4366142904856911</v>
      </c>
      <c r="Q26" s="36" t="str">
        <f t="shared" si="4"/>
        <v xml:space="preserve"> </v>
      </c>
      <c r="R26" s="36" t="str">
        <f t="shared" si="5"/>
        <v xml:space="preserve"> </v>
      </c>
      <c r="S26" s="37" t="str">
        <f t="shared" si="6"/>
        <v/>
      </c>
      <c r="T26" s="37" t="str">
        <f t="shared" si="7"/>
        <v/>
      </c>
      <c r="U26" s="37" t="str">
        <f t="shared" si="8"/>
        <v/>
      </c>
      <c r="V26" s="37" t="str">
        <f t="shared" si="9"/>
        <v/>
      </c>
      <c r="W26" s="37" t="str">
        <f t="shared" si="10"/>
        <v xml:space="preserve"> </v>
      </c>
      <c r="X26" s="37" t="str">
        <f t="shared" si="11"/>
        <v xml:space="preserve"> </v>
      </c>
      <c r="Y26" s="1" t="str">
        <f t="shared" si="20"/>
        <v xml:space="preserve"> </v>
      </c>
      <c r="Z26" s="1" t="str">
        <f t="shared" si="12"/>
        <v xml:space="preserve"> </v>
      </c>
      <c r="AA26" s="1" t="str">
        <f t="shared" si="21"/>
        <v xml:space="preserve"> </v>
      </c>
      <c r="AB26" s="1" t="str">
        <f t="shared" si="13"/>
        <v xml:space="preserve"> </v>
      </c>
      <c r="AC26" s="1" t="str">
        <f t="shared" si="22"/>
        <v xml:space="preserve"> </v>
      </c>
      <c r="AD26" s="1" t="str">
        <f t="shared" si="14"/>
        <v xml:space="preserve"> </v>
      </c>
      <c r="AE26" s="1" t="str">
        <f t="shared" si="23"/>
        <v xml:space="preserve"> </v>
      </c>
      <c r="AF26" s="1" t="str">
        <f t="shared" si="24"/>
        <v xml:space="preserve"> </v>
      </c>
      <c r="AG26" s="38">
        <f t="shared" si="15"/>
        <v>6.4366142907756911</v>
      </c>
      <c r="AH26" s="38" t="str">
        <f t="shared" si="16"/>
        <v xml:space="preserve"> </v>
      </c>
      <c r="AI26" s="1">
        <f t="shared" si="25"/>
        <v>1</v>
      </c>
      <c r="AJ26" s="1" t="str">
        <f t="shared" si="26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7"/>
        <v xml:space="preserve"> </v>
      </c>
      <c r="AN26" s="1" t="str">
        <f t="shared" si="28"/>
        <v xml:space="preserve"> </v>
      </c>
      <c r="AO26" t="s">
        <v>934</v>
      </c>
      <c r="AP26" t="s">
        <v>1026</v>
      </c>
      <c r="AQ26" s="22">
        <v>22.464462780874506</v>
      </c>
      <c r="AR26" s="21" t="e">
        <v>#VALUE!</v>
      </c>
      <c r="AS26">
        <v>5.6226175349428198</v>
      </c>
      <c r="AT26">
        <v>-22.464462780874506</v>
      </c>
      <c r="AU26" t="e">
        <v>#VALUE!</v>
      </c>
      <c r="AV26" t="s">
        <v>1818</v>
      </c>
    </row>
    <row r="27" spans="1:48" x14ac:dyDescent="0.25">
      <c r="A27" s="14"/>
      <c r="C27" s="4"/>
      <c r="D27" s="4"/>
      <c r="E27" s="4"/>
      <c r="F27" s="4"/>
      <c r="G27" s="4"/>
      <c r="H27" s="4"/>
      <c r="I27" s="34"/>
      <c r="J27" s="35"/>
      <c r="K27" s="35"/>
      <c r="L27" s="35"/>
      <c r="M27" s="35"/>
      <c r="N27" s="4"/>
      <c r="O27" s="4"/>
      <c r="P27" s="35"/>
      <c r="Q27" s="36"/>
      <c r="R27" s="36"/>
      <c r="S27" s="37"/>
      <c r="T27" s="37"/>
      <c r="U27" s="37"/>
      <c r="V27" s="37"/>
      <c r="W27" s="37"/>
      <c r="X27" s="37"/>
      <c r="Y27" s="1"/>
      <c r="Z27" s="1"/>
      <c r="AA27" s="1"/>
      <c r="AB27" s="1"/>
      <c r="AC27" s="1"/>
      <c r="AD27" s="1"/>
      <c r="AE27" s="1"/>
      <c r="AF27" s="1"/>
      <c r="AG27" s="38"/>
      <c r="AH27" s="38"/>
      <c r="AI27" s="1"/>
      <c r="AJ27" s="1"/>
      <c r="AK27" s="25"/>
      <c r="AL27" s="25"/>
      <c r="AM27" s="1"/>
      <c r="AN27" s="1"/>
      <c r="AQ27" s="22"/>
      <c r="AR27" s="21"/>
    </row>
    <row r="28" spans="1:48" x14ac:dyDescent="0.25">
      <c r="A28" s="14"/>
      <c r="C28" s="4"/>
      <c r="D28" s="4"/>
      <c r="E28" s="4"/>
      <c r="F28" s="4"/>
      <c r="G28" s="4"/>
      <c r="H28" s="4"/>
      <c r="I28" s="34"/>
      <c r="J28" s="35"/>
      <c r="K28" s="35"/>
      <c r="L28" s="35"/>
      <c r="M28" s="35"/>
      <c r="N28" s="4"/>
      <c r="O28" s="4"/>
      <c r="P28" s="35"/>
      <c r="Q28" s="36"/>
      <c r="R28" s="36"/>
      <c r="S28" s="37"/>
      <c r="T28" s="37"/>
      <c r="U28" s="37"/>
      <c r="V28" s="37"/>
      <c r="W28" s="37"/>
      <c r="X28" s="37"/>
      <c r="Y28" s="1"/>
      <c r="Z28" s="1"/>
      <c r="AA28" s="1"/>
      <c r="AB28" s="1"/>
      <c r="AC28" s="1"/>
      <c r="AD28" s="1"/>
      <c r="AE28" s="1"/>
      <c r="AF28" s="1"/>
      <c r="AG28" s="38"/>
      <c r="AH28" s="38"/>
      <c r="AI28" s="1"/>
      <c r="AJ28" s="1"/>
      <c r="AK28" s="25"/>
      <c r="AL28" s="25"/>
      <c r="AM28" s="1"/>
      <c r="AN28" s="1"/>
      <c r="AQ28" s="22"/>
      <c r="AR28" s="21"/>
    </row>
    <row r="29" spans="1:48" x14ac:dyDescent="0.25">
      <c r="A29" s="14"/>
      <c r="C29" s="4"/>
      <c r="D29" s="4"/>
      <c r="E29" s="4"/>
      <c r="F29" s="4"/>
      <c r="G29" s="4"/>
      <c r="H29" s="4"/>
      <c r="I29" s="34"/>
      <c r="J29" s="35"/>
      <c r="K29" s="35"/>
      <c r="L29" s="35"/>
      <c r="M29" s="35"/>
      <c r="N29" s="4"/>
      <c r="O29" s="4"/>
      <c r="P29" s="35"/>
      <c r="Q29" s="36"/>
      <c r="R29" s="36"/>
      <c r="S29" s="37"/>
      <c r="T29" s="37"/>
      <c r="U29" s="37"/>
      <c r="V29" s="37"/>
      <c r="W29" s="37"/>
      <c r="X29" s="37"/>
      <c r="Y29" s="1"/>
      <c r="Z29" s="1"/>
      <c r="AA29" s="1"/>
      <c r="AB29" s="1"/>
      <c r="AC29" s="1"/>
      <c r="AD29" s="1"/>
      <c r="AE29" s="1"/>
      <c r="AF29" s="1"/>
      <c r="AG29" s="38"/>
      <c r="AH29" s="38"/>
      <c r="AI29" s="1"/>
      <c r="AJ29" s="1"/>
      <c r="AK29" s="25"/>
      <c r="AL29" s="25"/>
      <c r="AM29" s="1"/>
      <c r="AN29" s="1"/>
      <c r="AQ29" s="22"/>
      <c r="AR29" s="21"/>
    </row>
    <row r="30" spans="1:48" x14ac:dyDescent="0.25">
      <c r="A30" s="14"/>
      <c r="C30" s="4"/>
      <c r="D30" s="4"/>
      <c r="E30" s="4"/>
      <c r="F30" s="4"/>
      <c r="G30" s="4"/>
      <c r="H30" s="4"/>
      <c r="I30" s="34"/>
      <c r="J30" s="35"/>
      <c r="K30" s="35"/>
      <c r="L30" s="35"/>
      <c r="M30" s="35"/>
      <c r="N30" s="4"/>
      <c r="O30" s="4"/>
      <c r="P30" s="35"/>
      <c r="Q30" s="36"/>
      <c r="R30" s="36"/>
      <c r="S30" s="37"/>
      <c r="T30" s="37"/>
      <c r="U30" s="37"/>
      <c r="V30" s="37"/>
      <c r="W30" s="37"/>
      <c r="X30" s="37"/>
      <c r="Y30" s="1"/>
      <c r="Z30" s="1"/>
      <c r="AA30" s="1"/>
      <c r="AB30" s="1"/>
      <c r="AC30" s="1"/>
      <c r="AD30" s="1"/>
      <c r="AE30" s="1"/>
      <c r="AF30" s="1"/>
      <c r="AG30" s="38"/>
      <c r="AH30" s="38"/>
      <c r="AI30" s="1"/>
      <c r="AJ30" s="1"/>
      <c r="AK30" s="25"/>
      <c r="AL30" s="25"/>
      <c r="AM30" s="1"/>
      <c r="AN30" s="1"/>
      <c r="AQ30" s="22"/>
      <c r="AR30" s="21"/>
    </row>
    <row r="31" spans="1:48" x14ac:dyDescent="0.25">
      <c r="A31" s="14"/>
      <c r="C31" s="4"/>
      <c r="D31" s="4"/>
      <c r="E31" s="4"/>
      <c r="F31" s="4"/>
      <c r="G31" s="4"/>
      <c r="H31" s="4"/>
      <c r="I31" s="34"/>
      <c r="J31" s="35"/>
      <c r="K31" s="35"/>
      <c r="L31" s="35"/>
      <c r="M31" s="35"/>
      <c r="N31" s="4"/>
      <c r="O31" s="4"/>
      <c r="P31" s="35"/>
      <c r="Q31" s="36"/>
      <c r="R31" s="36"/>
      <c r="S31" s="37"/>
      <c r="T31" s="37"/>
      <c r="U31" s="37"/>
      <c r="V31" s="37"/>
      <c r="W31" s="37"/>
      <c r="X31" s="37"/>
      <c r="Y31" s="1"/>
      <c r="Z31" s="1"/>
      <c r="AA31" s="1"/>
      <c r="AB31" s="1"/>
      <c r="AC31" s="1"/>
      <c r="AD31" s="1"/>
      <c r="AE31" s="1"/>
      <c r="AF31" s="1"/>
      <c r="AG31" s="38"/>
      <c r="AH31" s="38"/>
      <c r="AI31" s="1"/>
      <c r="AJ31" s="1"/>
      <c r="AK31" s="25"/>
      <c r="AL31" s="25"/>
      <c r="AM31" s="1"/>
      <c r="AN31" s="1"/>
      <c r="AQ31" s="22"/>
      <c r="AR31" s="21"/>
    </row>
    <row r="32" spans="1:48" x14ac:dyDescent="0.25">
      <c r="A32" s="14"/>
      <c r="C32" s="4"/>
      <c r="D32" s="4"/>
      <c r="E32" s="4"/>
      <c r="F32" s="4"/>
      <c r="G32" s="4"/>
      <c r="H32" s="4"/>
      <c r="I32" s="34"/>
      <c r="J32" s="35"/>
      <c r="K32" s="35"/>
      <c r="L32" s="35"/>
      <c r="M32" s="35"/>
      <c r="N32" s="4"/>
      <c r="O32" s="4"/>
      <c r="P32" s="35"/>
      <c r="Q32" s="36"/>
      <c r="R32" s="36"/>
      <c r="S32" s="37"/>
      <c r="T32" s="37"/>
      <c r="U32" s="37"/>
      <c r="V32" s="37"/>
      <c r="W32" s="37"/>
      <c r="X32" s="37"/>
      <c r="Y32" s="1"/>
      <c r="Z32" s="1"/>
      <c r="AA32" s="1"/>
      <c r="AB32" s="1"/>
      <c r="AC32" s="1"/>
      <c r="AD32" s="1"/>
      <c r="AE32" s="1"/>
      <c r="AF32" s="1"/>
      <c r="AG32" s="38"/>
      <c r="AH32" s="38"/>
      <c r="AI32" s="1"/>
      <c r="AJ32" s="1"/>
      <c r="AK32" s="25"/>
      <c r="AL32" s="25"/>
      <c r="AM32" s="1"/>
      <c r="AN32" s="1"/>
      <c r="AQ32" s="22"/>
      <c r="AR32" s="21"/>
    </row>
    <row r="33" spans="1:44" x14ac:dyDescent="0.25">
      <c r="A33" s="14"/>
      <c r="C33" s="4"/>
      <c r="D33" s="4"/>
      <c r="E33" s="4"/>
      <c r="F33" s="4"/>
      <c r="G33" s="4"/>
      <c r="H33" s="4"/>
      <c r="I33" s="34"/>
      <c r="J33" s="35"/>
      <c r="K33" s="35"/>
      <c r="L33" s="35"/>
      <c r="M33" s="35"/>
      <c r="N33" s="4"/>
      <c r="O33" s="4"/>
      <c r="P33" s="35"/>
      <c r="Q33" s="36"/>
      <c r="R33" s="36"/>
      <c r="S33" s="37"/>
      <c r="T33" s="37"/>
      <c r="U33" s="37"/>
      <c r="V33" s="37"/>
      <c r="W33" s="37"/>
      <c r="X33" s="37"/>
      <c r="Y33" s="1"/>
      <c r="Z33" s="1"/>
      <c r="AA33" s="1"/>
      <c r="AB33" s="1"/>
      <c r="AC33" s="1"/>
      <c r="AD33" s="1"/>
      <c r="AE33" s="1"/>
      <c r="AF33" s="1"/>
      <c r="AG33" s="38"/>
      <c r="AH33" s="38"/>
      <c r="AI33" s="1"/>
      <c r="AJ33" s="1"/>
      <c r="AK33" s="25"/>
      <c r="AL33" s="25"/>
      <c r="AM33" s="1"/>
      <c r="AN33" s="1"/>
      <c r="AQ33" s="22"/>
      <c r="AR33" s="21"/>
    </row>
    <row r="34" spans="1:44" x14ac:dyDescent="0.25">
      <c r="A34" s="14"/>
      <c r="C34" s="4"/>
      <c r="D34" s="4"/>
      <c r="E34" s="4"/>
      <c r="F34" s="4"/>
      <c r="G34" s="4"/>
      <c r="H34" s="4"/>
      <c r="I34" s="34"/>
      <c r="J34" s="35"/>
      <c r="K34" s="35"/>
      <c r="L34" s="35"/>
      <c r="M34" s="35"/>
      <c r="N34" s="4"/>
      <c r="O34" s="4"/>
      <c r="P34" s="35"/>
      <c r="Q34" s="36"/>
      <c r="R34" s="36"/>
      <c r="S34" s="37"/>
      <c r="T34" s="37"/>
      <c r="U34" s="37"/>
      <c r="V34" s="37"/>
      <c r="W34" s="37"/>
      <c r="X34" s="37"/>
      <c r="Y34" s="1"/>
      <c r="Z34" s="1"/>
      <c r="AA34" s="1"/>
      <c r="AB34" s="1"/>
      <c r="AC34" s="1"/>
      <c r="AD34" s="1"/>
      <c r="AE34" s="1"/>
      <c r="AF34" s="1"/>
      <c r="AG34" s="38"/>
      <c r="AH34" s="38"/>
      <c r="AI34" s="1"/>
      <c r="AJ34" s="1"/>
      <c r="AK34" s="25"/>
      <c r="AL34" s="25"/>
      <c r="AM34" s="1"/>
      <c r="AN34" s="1"/>
      <c r="AQ34" s="22"/>
      <c r="AR34" s="21"/>
    </row>
    <row r="35" spans="1:44" x14ac:dyDescent="0.25">
      <c r="A35" s="14"/>
      <c r="C35" s="4"/>
      <c r="D35" s="4"/>
      <c r="E35" s="4"/>
      <c r="F35" s="4"/>
      <c r="G35" s="4"/>
      <c r="H35" s="4"/>
      <c r="I35" s="34"/>
      <c r="J35" s="35"/>
      <c r="K35" s="35"/>
      <c r="L35" s="35"/>
      <c r="M35" s="35"/>
      <c r="N35" s="4"/>
      <c r="O35" s="4"/>
      <c r="P35" s="35"/>
      <c r="Q35" s="36"/>
      <c r="R35" s="36"/>
      <c r="S35" s="37"/>
      <c r="T35" s="37"/>
      <c r="U35" s="37"/>
      <c r="V35" s="37"/>
      <c r="W35" s="37"/>
      <c r="X35" s="37"/>
      <c r="Y35" s="1"/>
      <c r="Z35" s="1"/>
      <c r="AA35" s="1"/>
      <c r="AB35" s="1"/>
      <c r="AC35" s="1"/>
      <c r="AD35" s="1"/>
      <c r="AE35" s="1"/>
      <c r="AF35" s="1"/>
      <c r="AG35" s="38"/>
      <c r="AH35" s="38"/>
      <c r="AI35" s="1"/>
      <c r="AJ35" s="1"/>
      <c r="AK35" s="25"/>
      <c r="AL35" s="25"/>
      <c r="AM35" s="1"/>
      <c r="AN35" s="1"/>
      <c r="AQ35" s="22"/>
      <c r="AR35" s="21"/>
    </row>
    <row r="36" spans="1:44" x14ac:dyDescent="0.25">
      <c r="A36" s="14"/>
      <c r="C36" s="4"/>
      <c r="D36" s="4"/>
      <c r="E36" s="4"/>
      <c r="F36" s="4"/>
      <c r="G36" s="4"/>
      <c r="H36" s="4"/>
      <c r="I36" s="34"/>
      <c r="J36" s="35"/>
      <c r="K36" s="35"/>
      <c r="L36" s="35"/>
      <c r="M36" s="35"/>
      <c r="N36" s="4"/>
      <c r="O36" s="4"/>
      <c r="P36" s="35"/>
      <c r="Q36" s="36"/>
      <c r="R36" s="36"/>
      <c r="S36" s="37"/>
      <c r="T36" s="37"/>
      <c r="U36" s="37"/>
      <c r="V36" s="37"/>
      <c r="W36" s="37"/>
      <c r="X36" s="37"/>
      <c r="Y36" s="1"/>
      <c r="Z36" s="1"/>
      <c r="AA36" s="1"/>
      <c r="AB36" s="1"/>
      <c r="AC36" s="1"/>
      <c r="AD36" s="1"/>
      <c r="AE36" s="1"/>
      <c r="AF36" s="1"/>
      <c r="AG36" s="38"/>
      <c r="AH36" s="38"/>
      <c r="AI36" s="1"/>
      <c r="AJ36" s="1"/>
      <c r="AK36" s="25"/>
      <c r="AL36" s="25"/>
      <c r="AM36" s="1"/>
      <c r="AN36" s="1"/>
      <c r="AQ36" s="22"/>
      <c r="AR36" s="21"/>
    </row>
    <row r="37" spans="1:44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4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4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4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4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4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4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4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4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4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4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4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127</v>
      </c>
      <c r="C4" s="15" t="s">
        <v>141</v>
      </c>
      <c r="D4" s="15" t="s">
        <v>160</v>
      </c>
      <c r="E4" s="15" t="s">
        <v>141</v>
      </c>
      <c r="F4" s="15" t="s">
        <v>160</v>
      </c>
      <c r="G4" s="20" t="s">
        <v>161</v>
      </c>
      <c r="I4" s="15" t="s">
        <v>856</v>
      </c>
      <c r="J4" s="15">
        <f>Sonuc!X1</f>
        <v>2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NKTR UW Equity</v>
      </c>
      <c r="C5" s="15">
        <f>COUNTIF($B$5:$B$40,"&lt;="&amp;B5)</f>
        <v>14</v>
      </c>
      <c r="D5" s="15" t="str">
        <f>B5</f>
        <v>NKTR UW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AIZ UN Equity</v>
      </c>
      <c r="I5" s="15" t="str">
        <f>(VLOOKUP(A5,'X1'!$AC:$AO,13,FALSE))</f>
        <v>DGKLB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PCG UN Equity</v>
      </c>
      <c r="C6" s="15">
        <f t="shared" ref="C6:C40" si="0">COUNTIF($B$5:$B$40,"&lt;="&amp;B6)</f>
        <v>17</v>
      </c>
      <c r="D6" s="15" t="str">
        <f t="shared" ref="D6:D40" si="1">B6</f>
        <v>PCG UN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ALB UN Equity</v>
      </c>
      <c r="I6" s="15" t="str">
        <f>(VLOOKUP(A5,'X2'!$AC:$AO,13,FALSE))</f>
        <v>NKTR UW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FLR UN Equity</v>
      </c>
      <c r="C7" s="15">
        <f t="shared" si="0"/>
        <v>9</v>
      </c>
      <c r="D7" s="15" t="str">
        <f t="shared" si="1"/>
        <v>FLR UN Equity</v>
      </c>
      <c r="E7" s="15">
        <f t="shared" ref="E7:E40" si="4">E6+1</f>
        <v>3</v>
      </c>
      <c r="F7" s="15" t="str">
        <f t="shared" si="2"/>
        <v>ALXN UW Equity</v>
      </c>
      <c r="I7" s="15" t="str">
        <f>(VLOOKUP(A5,'X3'!$AC:$AO,13,FALSE))</f>
        <v>VOW3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CAG UN Equity</v>
      </c>
      <c r="C8" s="15">
        <f>COUNTIF($B$5:$B$40,"&lt;="&amp;B8)</f>
        <v>6</v>
      </c>
      <c r="D8" s="15" t="str">
        <f t="shared" si="1"/>
        <v>CAG UN Equity</v>
      </c>
      <c r="E8" s="15">
        <f t="shared" si="4"/>
        <v>4</v>
      </c>
      <c r="F8" s="15" t="str">
        <f t="shared" si="2"/>
        <v>APC UN Equity</v>
      </c>
      <c r="I8" s="15" t="str">
        <f>(VLOOKUP(A5,'X4'!$AC:$AO,13,FALSE))</f>
        <v>MT NA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LKQ UW Equity</v>
      </c>
      <c r="C9" s="15">
        <f t="shared" si="0"/>
        <v>10</v>
      </c>
      <c r="D9" s="15" t="str">
        <f t="shared" si="1"/>
        <v>LKQ UW Equity</v>
      </c>
      <c r="E9" s="15">
        <f t="shared" si="4"/>
        <v>5</v>
      </c>
      <c r="F9" s="15" t="str">
        <f t="shared" si="2"/>
        <v>BHGE UN Equity</v>
      </c>
      <c r="I9" s="15" t="str">
        <f>(VLOOKUP(A5,'X5'!$AC:$AO,13,FALSE))</f>
        <v>GVC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APC UN Equity</v>
      </c>
      <c r="C10" s="15">
        <f t="shared" si="0"/>
        <v>4</v>
      </c>
      <c r="D10" s="15" t="str">
        <f t="shared" si="1"/>
        <v>APC UN Equity</v>
      </c>
      <c r="E10" s="15">
        <f t="shared" si="4"/>
        <v>6</v>
      </c>
      <c r="F10" s="15" t="str">
        <f t="shared" si="2"/>
        <v>CAG UN Equity</v>
      </c>
      <c r="I10" s="15" t="str">
        <f>(VLOOKUP(A5,'X6'!$AC:$AO,13,FALSE))</f>
        <v>UBSG SE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ALB UN Equity</v>
      </c>
      <c r="C11" s="15">
        <f t="shared" si="0"/>
        <v>2</v>
      </c>
      <c r="D11" s="15" t="str">
        <f t="shared" si="1"/>
        <v>ALB UN Equity</v>
      </c>
      <c r="E11" s="15">
        <f t="shared" si="4"/>
        <v>7</v>
      </c>
      <c r="F11" s="15" t="str">
        <f t="shared" si="2"/>
        <v>COTY UN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MPC UN Equity</v>
      </c>
      <c r="C12" s="15">
        <f t="shared" si="0"/>
        <v>11</v>
      </c>
      <c r="D12" s="15" t="str">
        <f t="shared" si="1"/>
        <v>MPC UN Equity</v>
      </c>
      <c r="E12" s="15">
        <f t="shared" si="4"/>
        <v>8</v>
      </c>
      <c r="F12" s="15" t="str">
        <f t="shared" si="2"/>
        <v>CVS UN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NKTR UW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NVDA UW Equity</v>
      </c>
      <c r="C13" s="15">
        <f t="shared" si="0"/>
        <v>16</v>
      </c>
      <c r="D13" s="15" t="str">
        <f t="shared" si="1"/>
        <v>NVDA UW Equity</v>
      </c>
      <c r="E13" s="15">
        <f t="shared" si="4"/>
        <v>9</v>
      </c>
      <c r="F13" s="15" t="str">
        <f t="shared" si="2"/>
        <v>FLR UN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PRGO UN Equity</v>
      </c>
      <c r="C14" s="15">
        <f t="shared" si="0"/>
        <v>18</v>
      </c>
      <c r="D14" s="15" t="str">
        <f t="shared" si="1"/>
        <v>PRGO UN Equity</v>
      </c>
      <c r="E14" s="15">
        <f t="shared" si="4"/>
        <v>10</v>
      </c>
      <c r="F14" s="15" t="str">
        <f t="shared" si="2"/>
        <v>LKQ UW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UBSG SE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NTAP UW Equity</v>
      </c>
      <c r="C15" s="15">
        <f t="shared" si="0"/>
        <v>15</v>
      </c>
      <c r="D15" s="15" t="str">
        <f t="shared" si="1"/>
        <v>NTAP UW Equity</v>
      </c>
      <c r="E15" s="15">
        <f t="shared" si="4"/>
        <v>11</v>
      </c>
      <c r="F15" s="15" t="str">
        <f t="shared" si="2"/>
        <v>MPC UN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ALXN UW Equity</v>
      </c>
      <c r="C16" s="15">
        <f t="shared" si="0"/>
        <v>3</v>
      </c>
      <c r="D16" s="15" t="str">
        <f t="shared" si="1"/>
        <v>ALXN UW Equity</v>
      </c>
      <c r="E16" s="15">
        <f t="shared" si="4"/>
        <v>12</v>
      </c>
      <c r="F16" s="15" t="str">
        <f t="shared" si="2"/>
        <v>MYL UW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BHGE UN Equity</v>
      </c>
      <c r="C17" s="15">
        <f t="shared" si="0"/>
        <v>5</v>
      </c>
      <c r="D17" s="15" t="str">
        <f t="shared" si="1"/>
        <v>BHGE UN Equity</v>
      </c>
      <c r="E17" s="15">
        <f t="shared" si="4"/>
        <v>13</v>
      </c>
      <c r="F17" s="15" t="str">
        <f t="shared" si="2"/>
        <v>NCLH UN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MYL UW Equity</v>
      </c>
      <c r="C18" s="15">
        <f t="shared" si="0"/>
        <v>12</v>
      </c>
      <c r="D18" s="15" t="str">
        <f t="shared" si="1"/>
        <v>MYL UW Equity</v>
      </c>
      <c r="E18" s="15">
        <f t="shared" si="4"/>
        <v>14</v>
      </c>
      <c r="F18" s="15" t="str">
        <f t="shared" si="2"/>
        <v>NKTR UW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CVS UN Equity</v>
      </c>
      <c r="C19" s="15">
        <f t="shared" si="0"/>
        <v>8</v>
      </c>
      <c r="D19" s="15" t="str">
        <f t="shared" si="1"/>
        <v>CVS UN Equity</v>
      </c>
      <c r="E19" s="15">
        <f t="shared" si="4"/>
        <v>15</v>
      </c>
      <c r="F19" s="15" t="str">
        <f t="shared" si="2"/>
        <v>NTAP UW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NCLH UN Equity</v>
      </c>
      <c r="C20" s="15">
        <f t="shared" si="0"/>
        <v>13</v>
      </c>
      <c r="D20" s="15" t="str">
        <f t="shared" si="1"/>
        <v>NCLH UN Equity</v>
      </c>
      <c r="E20" s="15">
        <f t="shared" si="4"/>
        <v>16</v>
      </c>
      <c r="F20" s="15" t="str">
        <f t="shared" si="2"/>
        <v>NVDA UW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AIZ UN Equity</v>
      </c>
      <c r="C21" s="15">
        <f t="shared" si="0"/>
        <v>1</v>
      </c>
      <c r="D21" s="15" t="str">
        <f t="shared" si="1"/>
        <v>AIZ UN Equity</v>
      </c>
      <c r="E21" s="15">
        <f t="shared" si="4"/>
        <v>17</v>
      </c>
      <c r="F21" s="15" t="str">
        <f t="shared" si="2"/>
        <v>PCG UN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COTY UN Equity</v>
      </c>
      <c r="C22" s="15">
        <f t="shared" si="0"/>
        <v>7</v>
      </c>
      <c r="D22" s="15" t="str">
        <f t="shared" si="1"/>
        <v>COTY UN Equity</v>
      </c>
      <c r="E22" s="15">
        <f t="shared" si="4"/>
        <v>18</v>
      </c>
      <c r="F22" s="15" t="str">
        <f t="shared" si="2"/>
        <v>PRGO UN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ZZZZZZZ</v>
      </c>
      <c r="C23" s="15">
        <f t="shared" si="0"/>
        <v>36</v>
      </c>
      <c r="D23" s="15" t="str">
        <f>B23</f>
        <v>ZZZZZZZ</v>
      </c>
      <c r="E23" s="15">
        <f>E22+1</f>
        <v>19</v>
      </c>
      <c r="F23" s="15" t="str">
        <f t="shared" si="2"/>
        <v/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ZZZZZZZ</v>
      </c>
      <c r="C24" s="15">
        <f t="shared" si="0"/>
        <v>36</v>
      </c>
      <c r="D24" s="15" t="str">
        <f t="shared" si="1"/>
        <v>ZZZZZZZ</v>
      </c>
      <c r="E24" s="15">
        <f t="shared" si="4"/>
        <v>20</v>
      </c>
      <c r="F24" s="15" t="str">
        <f t="shared" si="2"/>
        <v/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127</v>
      </c>
      <c r="C44" s="15" t="s">
        <v>141</v>
      </c>
      <c r="D44" s="15" t="s">
        <v>160</v>
      </c>
      <c r="E44" s="15" t="s">
        <v>141</v>
      </c>
      <c r="F44" s="15" t="s">
        <v>160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MPC UN Equity</v>
      </c>
      <c r="C45" s="15">
        <f>COUNTIF($B$45:$B$80,"&lt;="&amp;B45)</f>
        <v>17</v>
      </c>
      <c r="D45" s="15" t="str">
        <f>B45</f>
        <v>MPC UN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ABMD UW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KEYS UN Equity</v>
      </c>
      <c r="C46" s="15">
        <f t="shared" ref="C46:C80" si="6">COUNTIF($B$45:$B$80,"&lt;="&amp;B46)</f>
        <v>14</v>
      </c>
      <c r="D46" s="15" t="str">
        <f>B46</f>
        <v>KEYS UN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AIZ UN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JEF UN Equity</v>
      </c>
      <c r="C47" s="15">
        <f t="shared" si="6"/>
        <v>13</v>
      </c>
      <c r="D47" s="15" t="str">
        <f t="shared" ref="D47:D80" si="8">B47</f>
        <v>JEF UN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ALXN UW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AIZ UN Equity</v>
      </c>
      <c r="C48" s="15">
        <f t="shared" si="6"/>
        <v>2</v>
      </c>
      <c r="D48" s="15" t="str">
        <f t="shared" si="8"/>
        <v>AIZ UN Equity</v>
      </c>
      <c r="E48" s="15">
        <f t="shared" si="9"/>
        <v>4</v>
      </c>
      <c r="F48" s="15" t="str">
        <f t="shared" si="10"/>
        <v>AME UN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ABMD UW Equity</v>
      </c>
      <c r="C49" s="15">
        <f t="shared" si="6"/>
        <v>1</v>
      </c>
      <c r="D49" s="15" t="str">
        <f t="shared" si="8"/>
        <v>ABMD UW Equity</v>
      </c>
      <c r="E49" s="15">
        <f t="shared" si="9"/>
        <v>5</v>
      </c>
      <c r="F49" s="15" t="str">
        <f t="shared" si="10"/>
        <v>AMZN UW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GOOGL UW Equity</v>
      </c>
      <c r="C50" s="15">
        <f t="shared" si="6"/>
        <v>10</v>
      </c>
      <c r="D50" s="15" t="str">
        <f t="shared" si="8"/>
        <v>GOOGL UW Equity</v>
      </c>
      <c r="E50" s="15">
        <f t="shared" si="9"/>
        <v>6</v>
      </c>
      <c r="F50" s="15" t="str">
        <f t="shared" si="10"/>
        <v>BSX UN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LEN UN Equity</v>
      </c>
      <c r="C51" s="15">
        <f t="shared" si="6"/>
        <v>15</v>
      </c>
      <c r="D51" s="15" t="str">
        <f t="shared" si="8"/>
        <v>LEN UN Equity</v>
      </c>
      <c r="E51" s="15">
        <f t="shared" si="9"/>
        <v>7</v>
      </c>
      <c r="F51" s="15" t="str">
        <f t="shared" si="10"/>
        <v>CRM UN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AMZN UW Equity</v>
      </c>
      <c r="C52" s="15">
        <f t="shared" si="6"/>
        <v>5</v>
      </c>
      <c r="D52" s="15" t="str">
        <f t="shared" si="8"/>
        <v>AMZN UW Equity</v>
      </c>
      <c r="E52" s="15">
        <f t="shared" si="9"/>
        <v>8</v>
      </c>
      <c r="F52" s="15" t="str">
        <f t="shared" si="10"/>
        <v>EQIX UW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ETFC UW Equity</v>
      </c>
      <c r="C53" s="15">
        <f t="shared" si="6"/>
        <v>9</v>
      </c>
      <c r="D53" s="15" t="str">
        <f t="shared" si="8"/>
        <v>ETFC UW Equity</v>
      </c>
      <c r="E53" s="15">
        <f t="shared" si="9"/>
        <v>9</v>
      </c>
      <c r="F53" s="15" t="str">
        <f t="shared" si="10"/>
        <v>ETFC UW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AME UN Equity</v>
      </c>
      <c r="C54" s="15">
        <f t="shared" si="6"/>
        <v>4</v>
      </c>
      <c r="D54" s="15" t="str">
        <f t="shared" si="8"/>
        <v>AME UN Equity</v>
      </c>
      <c r="E54" s="15">
        <f t="shared" si="9"/>
        <v>10</v>
      </c>
      <c r="F54" s="15" t="str">
        <f t="shared" si="10"/>
        <v>GOOGL UW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CRM UN Equity</v>
      </c>
      <c r="C55" s="15">
        <f t="shared" si="6"/>
        <v>7</v>
      </c>
      <c r="D55" s="15" t="str">
        <f t="shared" si="8"/>
        <v>CRM UN Equity</v>
      </c>
      <c r="E55" s="15">
        <f t="shared" si="9"/>
        <v>11</v>
      </c>
      <c r="F55" s="15" t="str">
        <f t="shared" si="10"/>
        <v>HAL UN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HRS UN Equity</v>
      </c>
      <c r="C56" s="15">
        <f t="shared" si="6"/>
        <v>12</v>
      </c>
      <c r="D56" s="15" t="str">
        <f t="shared" si="8"/>
        <v>HRS UN Equity</v>
      </c>
      <c r="E56" s="15">
        <f t="shared" si="9"/>
        <v>12</v>
      </c>
      <c r="F56" s="15" t="str">
        <f t="shared" si="10"/>
        <v>HRS UN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MSFT UW Equity</v>
      </c>
      <c r="C57" s="15">
        <f t="shared" si="6"/>
        <v>18</v>
      </c>
      <c r="D57" s="15" t="str">
        <f t="shared" si="8"/>
        <v>MSFT UW Equity</v>
      </c>
      <c r="E57" s="15">
        <f t="shared" si="9"/>
        <v>13</v>
      </c>
      <c r="F57" s="15" t="str">
        <f t="shared" si="10"/>
        <v>JEF UN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MA UN Equity</v>
      </c>
      <c r="C58" s="15">
        <f t="shared" si="6"/>
        <v>16</v>
      </c>
      <c r="D58" s="15" t="str">
        <f t="shared" si="8"/>
        <v>MA UN Equity</v>
      </c>
      <c r="E58" s="15">
        <f t="shared" si="9"/>
        <v>14</v>
      </c>
      <c r="F58" s="15" t="str">
        <f t="shared" si="10"/>
        <v>KEYS UN Equity</v>
      </c>
    </row>
    <row r="59" spans="1:6" x14ac:dyDescent="0.2">
      <c r="A59" s="15">
        <f t="shared" si="7"/>
        <v>15</v>
      </c>
      <c r="B59" s="162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HAL UN Equity</v>
      </c>
      <c r="C59" s="15">
        <f t="shared" si="6"/>
        <v>11</v>
      </c>
      <c r="D59" s="15" t="str">
        <f>B59</f>
        <v>HAL UN Equity</v>
      </c>
      <c r="E59" s="15">
        <f t="shared" si="9"/>
        <v>15</v>
      </c>
      <c r="F59" s="15" t="str">
        <f t="shared" si="10"/>
        <v>LEN UN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ALXN UW Equity</v>
      </c>
      <c r="C60" s="15">
        <f t="shared" si="6"/>
        <v>3</v>
      </c>
      <c r="D60" s="15" t="str">
        <f t="shared" si="8"/>
        <v>ALXN UW Equity</v>
      </c>
      <c r="E60" s="15">
        <f t="shared" si="9"/>
        <v>16</v>
      </c>
      <c r="F60" s="15" t="str">
        <f t="shared" si="10"/>
        <v>MA UN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EQIX UW Equity</v>
      </c>
      <c r="C61" s="15">
        <f t="shared" si="6"/>
        <v>8</v>
      </c>
      <c r="D61" s="15" t="str">
        <f t="shared" si="8"/>
        <v>EQIX UW Equity</v>
      </c>
      <c r="E61" s="15">
        <f t="shared" si="9"/>
        <v>17</v>
      </c>
      <c r="F61" s="15" t="str">
        <f t="shared" si="10"/>
        <v>MPC UN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BSX UN Equity</v>
      </c>
      <c r="C62" s="15">
        <f t="shared" si="6"/>
        <v>6</v>
      </c>
      <c r="D62" s="15" t="str">
        <f t="shared" si="8"/>
        <v>BSX UN Equity</v>
      </c>
      <c r="E62" s="15">
        <f t="shared" si="9"/>
        <v>18</v>
      </c>
      <c r="F62" s="15" t="str">
        <f t="shared" si="10"/>
        <v>MSFT UW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ZZZZZZZ</v>
      </c>
      <c r="C63" s="15">
        <f>COUNTIF($B$45:$B$80,"&lt;="&amp;B63)</f>
        <v>36</v>
      </c>
      <c r="D63" s="15" t="str">
        <f t="shared" si="8"/>
        <v>ZZZZZZZ</v>
      </c>
      <c r="E63" s="15">
        <f t="shared" si="9"/>
        <v>19</v>
      </c>
      <c r="F63" s="15" t="str">
        <f t="shared" si="10"/>
        <v/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2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141</v>
      </c>
      <c r="D83" s="15" t="s">
        <v>160</v>
      </c>
      <c r="E83" s="15" t="s">
        <v>141</v>
      </c>
      <c r="F83" s="15" t="s">
        <v>160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PCG UN Equity</v>
      </c>
      <c r="C84" s="15">
        <f>COUNTIF($B$84:$B$119,"&lt;="&amp;B84)</f>
        <v>24</v>
      </c>
      <c r="D84" s="15" t="str">
        <f t="shared" ref="D84:D119" si="12">B84</f>
        <v>PCG UN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AAL UW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BHF UW Equity</v>
      </c>
      <c r="C85" s="15">
        <f t="shared" ref="C85:C119" si="13">COUNTIF($B$84:$B$119,"&lt;="&amp;B85)</f>
        <v>6</v>
      </c>
      <c r="D85" s="15" t="str">
        <f t="shared" si="12"/>
        <v>BHF UW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ADBE UW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MU UW Equity</v>
      </c>
      <c r="C86" s="15">
        <f t="shared" si="13"/>
        <v>18</v>
      </c>
      <c r="D86" s="15" t="str">
        <f t="shared" si="12"/>
        <v>MU UW Equity</v>
      </c>
      <c r="E86" s="15">
        <f t="shared" ref="E86:E119" si="16">E85+1</f>
        <v>3</v>
      </c>
      <c r="F86" s="15" t="str">
        <f t="shared" si="14"/>
        <v>ALGN UW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MYL UW Equity</v>
      </c>
      <c r="C87" s="15">
        <f t="shared" si="13"/>
        <v>19</v>
      </c>
      <c r="D87" s="15" t="str">
        <f t="shared" si="12"/>
        <v>MYL UW Equity</v>
      </c>
      <c r="E87" s="15">
        <f t="shared" si="16"/>
        <v>4</v>
      </c>
      <c r="F87" s="15" t="str">
        <f t="shared" si="14"/>
        <v>AMD UW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AAL UW Equity</v>
      </c>
      <c r="C88" s="15">
        <f t="shared" si="13"/>
        <v>1</v>
      </c>
      <c r="D88" s="15" t="str">
        <f t="shared" si="12"/>
        <v>AAL UW Equity</v>
      </c>
      <c r="E88" s="15">
        <f t="shared" si="16"/>
        <v>5</v>
      </c>
      <c r="F88" s="15" t="str">
        <f t="shared" si="14"/>
        <v>AVB UN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NFX UN Equity</v>
      </c>
      <c r="C89" s="15">
        <f t="shared" si="13"/>
        <v>20</v>
      </c>
      <c r="D89" s="15" t="str">
        <f t="shared" si="12"/>
        <v>NFX UN Equity</v>
      </c>
      <c r="E89" s="15">
        <f t="shared" si="16"/>
        <v>6</v>
      </c>
      <c r="F89" s="15" t="str">
        <f t="shared" si="14"/>
        <v>BHF UW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GM UN Equity</v>
      </c>
      <c r="C90" s="15">
        <f t="shared" si="13"/>
        <v>12</v>
      </c>
      <c r="D90" s="15" t="str">
        <f t="shared" si="12"/>
        <v>GM UN Equity</v>
      </c>
      <c r="E90" s="15">
        <f t="shared" si="16"/>
        <v>7</v>
      </c>
      <c r="F90" s="15" t="str">
        <f t="shared" si="14"/>
        <v>CHTR UW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ZZZZZZZ</v>
      </c>
      <c r="C91" s="15">
        <f t="shared" si="13"/>
        <v>36</v>
      </c>
      <c r="D91" s="15" t="str">
        <f t="shared" si="12"/>
        <v>ZZZZZZZ</v>
      </c>
      <c r="E91" s="15">
        <f t="shared" si="16"/>
        <v>8</v>
      </c>
      <c r="F91" s="15" t="str">
        <f t="shared" si="14"/>
        <v>EW UN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ZZZZZZZ</v>
      </c>
      <c r="C92" s="15">
        <f t="shared" si="13"/>
        <v>36</v>
      </c>
      <c r="D92" s="15" t="str">
        <f t="shared" si="12"/>
        <v>ZZZZZZZ</v>
      </c>
      <c r="E92" s="15">
        <f t="shared" si="16"/>
        <v>9</v>
      </c>
      <c r="F92" s="15" t="str">
        <f t="shared" si="14"/>
        <v>EXR UN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ZZZZZZZ</v>
      </c>
      <c r="C93" s="15">
        <f t="shared" si="13"/>
        <v>36</v>
      </c>
      <c r="D93" s="15" t="str">
        <f t="shared" si="12"/>
        <v>ZZZZZZZ</v>
      </c>
      <c r="E93" s="15">
        <f t="shared" si="16"/>
        <v>10</v>
      </c>
      <c r="F93" s="15" t="str">
        <f t="shared" si="14"/>
        <v>FRT UN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ZZZZZZZ</v>
      </c>
      <c r="C94" s="15">
        <f t="shared" si="13"/>
        <v>36</v>
      </c>
      <c r="D94" s="15" t="str">
        <f t="shared" si="12"/>
        <v>ZZZZZZZ</v>
      </c>
      <c r="E94" s="15">
        <f t="shared" si="16"/>
        <v>11</v>
      </c>
      <c r="F94" s="15" t="str">
        <f t="shared" si="14"/>
        <v>FTNT UW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ZZZZZZZ</v>
      </c>
      <c r="C95" s="15">
        <f t="shared" si="13"/>
        <v>36</v>
      </c>
      <c r="D95" s="15" t="str">
        <f t="shared" si="12"/>
        <v>ZZZZZZZ</v>
      </c>
      <c r="E95" s="15">
        <f t="shared" si="16"/>
        <v>12</v>
      </c>
      <c r="F95" s="15" t="str">
        <f t="shared" si="14"/>
        <v>GM UN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ZZZZZZZ</v>
      </c>
      <c r="C96" s="15">
        <f t="shared" si="13"/>
        <v>36</v>
      </c>
      <c r="D96" s="15" t="str">
        <f t="shared" si="12"/>
        <v>ZZZZZZZ</v>
      </c>
      <c r="E96" s="15">
        <f t="shared" si="16"/>
        <v>13</v>
      </c>
      <c r="F96" s="15" t="str">
        <f t="shared" si="14"/>
        <v>HP UN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>INCY UW Equity</v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>INTU UW Equity</v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>IT UN Equity</v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>JKHY UW Equity</v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>MU UW Equity</v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FRT UN Equity</v>
      </c>
      <c r="C102" s="15">
        <f t="shared" si="13"/>
        <v>10</v>
      </c>
      <c r="D102" s="15" t="str">
        <f t="shared" si="12"/>
        <v>FRT UN Equity</v>
      </c>
      <c r="E102" s="15">
        <f t="shared" si="16"/>
        <v>19</v>
      </c>
      <c r="F102" s="15" t="str">
        <f t="shared" si="14"/>
        <v>MYL UW Equity</v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INCY UW Equity</v>
      </c>
      <c r="C103" s="15">
        <f t="shared" si="13"/>
        <v>14</v>
      </c>
      <c r="D103" s="15" t="str">
        <f t="shared" si="12"/>
        <v>INCY UW Equity</v>
      </c>
      <c r="E103" s="15">
        <f t="shared" si="16"/>
        <v>20</v>
      </c>
      <c r="F103" s="15" t="str">
        <f t="shared" si="14"/>
        <v>NFX UN Equity</v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AVB UN Equity</v>
      </c>
      <c r="C104" s="15">
        <f t="shared" si="13"/>
        <v>5</v>
      </c>
      <c r="D104" s="15" t="str">
        <f t="shared" si="12"/>
        <v>AVB UN Equity</v>
      </c>
      <c r="E104" s="15">
        <f t="shared" si="16"/>
        <v>21</v>
      </c>
      <c r="F104" s="15" t="str">
        <f t="shared" si="14"/>
        <v>NKE UN Equity</v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CHTR UW Equity</v>
      </c>
      <c r="C105" s="15">
        <f t="shared" si="13"/>
        <v>7</v>
      </c>
      <c r="D105" s="15" t="str">
        <f t="shared" si="12"/>
        <v>CHTR UW Equity</v>
      </c>
      <c r="E105" s="15">
        <f t="shared" si="16"/>
        <v>22</v>
      </c>
      <c r="F105" s="15" t="str">
        <f t="shared" si="14"/>
        <v>NWS UW Equity</v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HP UN Equity</v>
      </c>
      <c r="C106" s="15">
        <f t="shared" si="13"/>
        <v>13</v>
      </c>
      <c r="D106" s="15" t="str">
        <f t="shared" si="12"/>
        <v>HP UN Equity</v>
      </c>
      <c r="E106" s="15">
        <f t="shared" si="16"/>
        <v>23</v>
      </c>
      <c r="F106" s="15" t="str">
        <f t="shared" si="14"/>
        <v>NWSA UW Equity</v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ALGN UW Equity</v>
      </c>
      <c r="C107" s="15">
        <f t="shared" si="13"/>
        <v>3</v>
      </c>
      <c r="D107" s="15" t="str">
        <f t="shared" si="12"/>
        <v>ALGN UW Equity</v>
      </c>
      <c r="E107" s="15">
        <f t="shared" si="16"/>
        <v>24</v>
      </c>
      <c r="F107" s="15" t="str">
        <f t="shared" si="14"/>
        <v>PCG UN Equity</v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FTNT UW Equity</v>
      </c>
      <c r="C108" s="15">
        <f t="shared" si="13"/>
        <v>11</v>
      </c>
      <c r="D108" s="15" t="str">
        <f t="shared" si="12"/>
        <v>FTNT UW Equity</v>
      </c>
      <c r="E108" s="15">
        <f t="shared" si="16"/>
        <v>25</v>
      </c>
      <c r="F108" s="15" t="str">
        <f t="shared" si="14"/>
        <v>PLD UN Equity</v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JKHY UW Equity</v>
      </c>
      <c r="C109" s="15">
        <f t="shared" si="13"/>
        <v>17</v>
      </c>
      <c r="D109" s="15" t="str">
        <f t="shared" si="12"/>
        <v>JKHY UW Equity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AMD UW Equity</v>
      </c>
      <c r="C110" s="15">
        <f t="shared" si="13"/>
        <v>4</v>
      </c>
      <c r="D110" s="15" t="str">
        <f t="shared" si="12"/>
        <v>AMD UW Equity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INTU UW Equity</v>
      </c>
      <c r="C111" s="15">
        <f t="shared" si="13"/>
        <v>15</v>
      </c>
      <c r="D111" s="15" t="str">
        <f t="shared" si="12"/>
        <v>INTU UW Equity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EW UN Equity</v>
      </c>
      <c r="C112" s="15">
        <f t="shared" si="13"/>
        <v>8</v>
      </c>
      <c r="D112" s="15" t="str">
        <f t="shared" si="12"/>
        <v>EW UN Equity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PLD UN Equity</v>
      </c>
      <c r="C113" s="15">
        <f t="shared" si="13"/>
        <v>25</v>
      </c>
      <c r="D113" s="15" t="str">
        <f t="shared" si="12"/>
        <v>PLD UN Equity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ADBE UW Equity</v>
      </c>
      <c r="C114" s="15">
        <f t="shared" si="13"/>
        <v>2</v>
      </c>
      <c r="D114" s="15" t="str">
        <f t="shared" si="12"/>
        <v>ADBE UW Equity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NWS UW Equity</v>
      </c>
      <c r="C115" s="15">
        <f t="shared" si="13"/>
        <v>22</v>
      </c>
      <c r="D115" s="15" t="str">
        <f t="shared" si="12"/>
        <v>NWS UW Equity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IT UN Equity</v>
      </c>
      <c r="C116" s="15">
        <f t="shared" si="13"/>
        <v>16</v>
      </c>
      <c r="D116" s="15" t="str">
        <f t="shared" si="12"/>
        <v>IT UN Equity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NWSA UW Equity</v>
      </c>
      <c r="C117" s="15">
        <f t="shared" si="13"/>
        <v>23</v>
      </c>
      <c r="D117" s="15" t="str">
        <f t="shared" si="12"/>
        <v>NWSA UW Equity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NKE UN Equity</v>
      </c>
      <c r="C118" s="15">
        <f t="shared" si="13"/>
        <v>21</v>
      </c>
      <c r="D118" s="15" t="str">
        <f t="shared" si="12"/>
        <v>NKE UN Equity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EXR UN Equity</v>
      </c>
      <c r="C119" s="15">
        <f t="shared" si="13"/>
        <v>9</v>
      </c>
      <c r="D119" s="15" t="str">
        <f t="shared" si="12"/>
        <v>EXR UN Equity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141</v>
      </c>
      <c r="D121" s="15" t="s">
        <v>160</v>
      </c>
      <c r="E121" s="15" t="s">
        <v>141</v>
      </c>
      <c r="F121" s="15" t="s">
        <v>160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F UN Equity</v>
      </c>
      <c r="C122" s="15">
        <f>COUNTIF($B$122:$B$157,"&lt;="&amp;B122)</f>
        <v>17</v>
      </c>
      <c r="D122" s="15" t="str">
        <f t="shared" ref="D122:D157" si="18">B122</f>
        <v>F UN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AAL UW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MU UW Equity</v>
      </c>
      <c r="C123" s="15">
        <f t="shared" ref="C123:C157" si="19">COUNTIF($B$122:$B$157,"&lt;="&amp;B123)</f>
        <v>32</v>
      </c>
      <c r="D123" s="15" t="str">
        <f t="shared" si="18"/>
        <v>MU UW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ADBE UW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GM UN Equity</v>
      </c>
      <c r="C124" s="15">
        <f t="shared" si="19"/>
        <v>19</v>
      </c>
      <c r="D124" s="15" t="str">
        <f t="shared" si="18"/>
        <v>GM UN Equity</v>
      </c>
      <c r="E124" s="15">
        <f t="shared" ref="E124:E157" si="22">E123+1</f>
        <v>3</v>
      </c>
      <c r="F124" s="15" t="str">
        <f t="shared" si="20"/>
        <v>ALGN UW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PCG UN Equity</v>
      </c>
      <c r="C125" s="15">
        <f t="shared" si="19"/>
        <v>35</v>
      </c>
      <c r="D125" s="15" t="str">
        <f t="shared" si="18"/>
        <v>PCG UN Equity</v>
      </c>
      <c r="E125" s="15">
        <f t="shared" si="22"/>
        <v>4</v>
      </c>
      <c r="F125" s="15" t="str">
        <f t="shared" si="20"/>
        <v>ALK UN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NFX UN Equity</v>
      </c>
      <c r="C126" s="15">
        <f t="shared" si="19"/>
        <v>33</v>
      </c>
      <c r="D126" s="15" t="str">
        <f t="shared" si="18"/>
        <v>NFX UN Equity</v>
      </c>
      <c r="E126" s="15">
        <f t="shared" si="22"/>
        <v>5</v>
      </c>
      <c r="F126" s="15" t="str">
        <f t="shared" si="20"/>
        <v>AMT UN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M UN Equity</v>
      </c>
      <c r="C127" s="15">
        <f t="shared" si="19"/>
        <v>29</v>
      </c>
      <c r="D127" s="15" t="str">
        <f t="shared" si="18"/>
        <v>M UN Equity</v>
      </c>
      <c r="E127" s="15">
        <f t="shared" si="22"/>
        <v>6</v>
      </c>
      <c r="F127" s="15" t="str">
        <f t="shared" si="20"/>
        <v>APA UN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DXC UN Equity</v>
      </c>
      <c r="C128" s="15">
        <f t="shared" si="19"/>
        <v>14</v>
      </c>
      <c r="D128" s="15" t="str">
        <f t="shared" si="18"/>
        <v>DXC UN Equity</v>
      </c>
      <c r="E128" s="15">
        <f t="shared" si="22"/>
        <v>7</v>
      </c>
      <c r="F128" s="15" t="str">
        <f t="shared" si="20"/>
        <v>APC UN Equity</v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APA UN Equity</v>
      </c>
      <c r="C129" s="15">
        <f t="shared" si="19"/>
        <v>6</v>
      </c>
      <c r="D129" s="15" t="str">
        <f t="shared" si="18"/>
        <v>APA UN Equity</v>
      </c>
      <c r="E129" s="15">
        <f t="shared" si="22"/>
        <v>8</v>
      </c>
      <c r="F129" s="15" t="str">
        <f t="shared" si="20"/>
        <v>AVB UN Equity</v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DVN UN Equity</v>
      </c>
      <c r="C130" s="15">
        <f t="shared" si="19"/>
        <v>13</v>
      </c>
      <c r="D130" s="15" t="str">
        <f t="shared" si="18"/>
        <v>DVN UN Equity</v>
      </c>
      <c r="E130" s="15">
        <f t="shared" si="22"/>
        <v>9</v>
      </c>
      <c r="F130" s="15" t="str">
        <f t="shared" si="20"/>
        <v>BF/B UN Equity</v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GPS UN Equity</v>
      </c>
      <c r="C131" s="15">
        <f t="shared" si="19"/>
        <v>20</v>
      </c>
      <c r="D131" s="15" t="str">
        <f t="shared" si="18"/>
        <v>GPS UN Equity</v>
      </c>
      <c r="E131" s="15">
        <f t="shared" si="22"/>
        <v>10</v>
      </c>
      <c r="F131" s="15" t="str">
        <f t="shared" si="20"/>
        <v>CRM UN Equity</v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HPE UN Equity</v>
      </c>
      <c r="C132" s="15">
        <f t="shared" si="19"/>
        <v>23</v>
      </c>
      <c r="D132" s="15" t="str">
        <f t="shared" si="18"/>
        <v>HPE UN Equity</v>
      </c>
      <c r="E132" s="15">
        <f t="shared" si="22"/>
        <v>11</v>
      </c>
      <c r="F132" s="15" t="str">
        <f t="shared" si="20"/>
        <v>DAL UN Equity</v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MRO UN Equity</v>
      </c>
      <c r="C133" s="15">
        <f t="shared" si="19"/>
        <v>31</v>
      </c>
      <c r="D133" s="15" t="str">
        <f t="shared" si="18"/>
        <v>MRO UN Equity</v>
      </c>
      <c r="E133" s="15">
        <f t="shared" si="22"/>
        <v>12</v>
      </c>
      <c r="F133" s="15" t="str">
        <f t="shared" si="20"/>
        <v>DRE UN Equity</v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MPC UN Equity</v>
      </c>
      <c r="C134" s="15">
        <f t="shared" si="19"/>
        <v>30</v>
      </c>
      <c r="D134" s="15" t="str">
        <f t="shared" si="18"/>
        <v>MPC UN Equity</v>
      </c>
      <c r="E134" s="15">
        <f t="shared" si="22"/>
        <v>13</v>
      </c>
      <c r="F134" s="15" t="str">
        <f t="shared" si="20"/>
        <v>DVN UN Equity</v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AAL UW Equity</v>
      </c>
      <c r="C135" s="15">
        <f t="shared" si="19"/>
        <v>1</v>
      </c>
      <c r="D135" s="15" t="str">
        <f t="shared" si="18"/>
        <v>AAL UW Equity</v>
      </c>
      <c r="E135" s="15">
        <f t="shared" si="22"/>
        <v>14</v>
      </c>
      <c r="F135" s="15" t="str">
        <f t="shared" si="20"/>
        <v>DXC UN Equity</v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APC UN Equity</v>
      </c>
      <c r="C136" s="15">
        <f t="shared" si="19"/>
        <v>7</v>
      </c>
      <c r="D136" s="15" t="str">
        <f t="shared" si="18"/>
        <v>APC UN Equity</v>
      </c>
      <c r="E136" s="15">
        <f t="shared" si="22"/>
        <v>15</v>
      </c>
      <c r="F136" s="15" t="str">
        <f t="shared" si="20"/>
        <v>ESS UN Equity</v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DAL UN Equity</v>
      </c>
      <c r="C137" s="15">
        <f t="shared" si="19"/>
        <v>11</v>
      </c>
      <c r="D137" s="15" t="str">
        <f t="shared" si="18"/>
        <v>DAL UN Equity</v>
      </c>
      <c r="E137" s="15">
        <f t="shared" si="22"/>
        <v>16</v>
      </c>
      <c r="F137" s="15" t="str">
        <f t="shared" si="20"/>
        <v>EW UN Equity</v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GT UW Equity</v>
      </c>
      <c r="C138" s="15">
        <f t="shared" si="19"/>
        <v>21</v>
      </c>
      <c r="D138" s="15" t="str">
        <f t="shared" si="18"/>
        <v>GT UW Equity</v>
      </c>
      <c r="E138" s="15">
        <f t="shared" si="22"/>
        <v>17</v>
      </c>
      <c r="F138" s="15" t="str">
        <f t="shared" si="20"/>
        <v>F UN Equity</v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ALK UN Equity</v>
      </c>
      <c r="C139" s="15">
        <f t="shared" si="19"/>
        <v>4</v>
      </c>
      <c r="D139" s="15" t="str">
        <f t="shared" si="18"/>
        <v>ALK UN Equity</v>
      </c>
      <c r="E139" s="15">
        <f t="shared" si="22"/>
        <v>18</v>
      </c>
      <c r="F139" s="15" t="str">
        <f t="shared" si="20"/>
        <v>FRT UN Equity</v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INCY UW Equity</v>
      </c>
      <c r="C140" s="15">
        <f t="shared" si="19"/>
        <v>26</v>
      </c>
      <c r="D140" s="15" t="str">
        <f t="shared" si="18"/>
        <v>INCY UW Equity</v>
      </c>
      <c r="E140" s="15">
        <f t="shared" si="22"/>
        <v>19</v>
      </c>
      <c r="F140" s="15" t="str">
        <f t="shared" si="20"/>
        <v>GM UN Equity</v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CRM UN Equity</v>
      </c>
      <c r="C141" s="15">
        <f t="shared" si="19"/>
        <v>10</v>
      </c>
      <c r="D141" s="15" t="str">
        <f t="shared" si="18"/>
        <v>CRM UN Equity</v>
      </c>
      <c r="E141" s="15">
        <f t="shared" si="22"/>
        <v>20</v>
      </c>
      <c r="F141" s="15" t="str">
        <f t="shared" si="20"/>
        <v>GPS UN Equity</v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ILMN UW Equity</v>
      </c>
      <c r="C142" s="15">
        <f t="shared" si="19"/>
        <v>25</v>
      </c>
      <c r="D142" s="15" t="str">
        <f t="shared" si="18"/>
        <v>ILMN UW Equity</v>
      </c>
      <c r="E142" s="15">
        <f t="shared" si="22"/>
        <v>21</v>
      </c>
      <c r="F142" s="15" t="str">
        <f t="shared" si="20"/>
        <v>GT UW Equity</v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ISRG UW Equity</v>
      </c>
      <c r="C143" s="15">
        <f t="shared" si="19"/>
        <v>28</v>
      </c>
      <c r="D143" s="15" t="str">
        <f t="shared" si="18"/>
        <v>ISRG UW Equity</v>
      </c>
      <c r="E143" s="15">
        <f t="shared" si="22"/>
        <v>22</v>
      </c>
      <c r="F143" s="15" t="str">
        <f t="shared" si="20"/>
        <v>HCP UN Equity</v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IDXX UW Equity</v>
      </c>
      <c r="C144" s="15">
        <f t="shared" si="19"/>
        <v>24</v>
      </c>
      <c r="D144" s="15" t="str">
        <f t="shared" si="18"/>
        <v>IDXX UW Equity</v>
      </c>
      <c r="E144" s="15">
        <f t="shared" si="22"/>
        <v>23</v>
      </c>
      <c r="F144" s="15" t="str">
        <f t="shared" si="20"/>
        <v>HPE UN Equity</v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ALGN UW Equity</v>
      </c>
      <c r="C145" s="15">
        <f t="shared" si="19"/>
        <v>3</v>
      </c>
      <c r="D145" s="15" t="str">
        <f t="shared" si="18"/>
        <v>ALGN UW Equity</v>
      </c>
      <c r="E145" s="15">
        <f t="shared" si="22"/>
        <v>24</v>
      </c>
      <c r="F145" s="15" t="str">
        <f t="shared" si="20"/>
        <v>IDXX UW Equity</v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EW UN Equity</v>
      </c>
      <c r="C146" s="15">
        <f t="shared" si="19"/>
        <v>16</v>
      </c>
      <c r="D146" s="15" t="str">
        <f t="shared" si="18"/>
        <v>EW UN Equity</v>
      </c>
      <c r="E146" s="15">
        <f t="shared" si="22"/>
        <v>25</v>
      </c>
      <c r="F146" s="15" t="str">
        <f t="shared" si="20"/>
        <v>ILMN UW Equity</v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ADBE UW Equity</v>
      </c>
      <c r="C147" s="15">
        <f t="shared" si="19"/>
        <v>2</v>
      </c>
      <c r="D147" s="15" t="str">
        <f t="shared" si="18"/>
        <v>ADBE UW Equity</v>
      </c>
      <c r="E147" s="15">
        <f t="shared" si="22"/>
        <v>26</v>
      </c>
      <c r="F147" s="15" t="str">
        <f t="shared" si="20"/>
        <v>INCY UW Equity</v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PLD UN Equity</v>
      </c>
      <c r="C148" s="15">
        <f t="shared" si="19"/>
        <v>36</v>
      </c>
      <c r="D148" s="15" t="str">
        <f t="shared" si="18"/>
        <v>PLD UN Equity</v>
      </c>
      <c r="E148" s="15">
        <f t="shared" si="22"/>
        <v>27</v>
      </c>
      <c r="F148" s="15" t="str">
        <f t="shared" si="20"/>
        <v>INTU UW Equity</v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INTU UW Equity</v>
      </c>
      <c r="C149" s="15">
        <f t="shared" si="19"/>
        <v>27</v>
      </c>
      <c r="D149" s="15" t="str">
        <f t="shared" si="18"/>
        <v>INTU UW Equity</v>
      </c>
      <c r="E149" s="15">
        <f t="shared" si="22"/>
        <v>28</v>
      </c>
      <c r="F149" s="15" t="str">
        <f t="shared" si="20"/>
        <v>ISRG UW Equity</v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ESS UN Equity</v>
      </c>
      <c r="C150" s="15">
        <f t="shared" si="19"/>
        <v>15</v>
      </c>
      <c r="D150" s="15" t="str">
        <f t="shared" si="18"/>
        <v>ESS UN Equity</v>
      </c>
      <c r="E150" s="15">
        <f t="shared" si="22"/>
        <v>29</v>
      </c>
      <c r="F150" s="15" t="str">
        <f t="shared" si="20"/>
        <v>M UN Equity</v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DRE UN Equity</v>
      </c>
      <c r="C151" s="15">
        <f t="shared" si="19"/>
        <v>12</v>
      </c>
      <c r="D151" s="15" t="str">
        <f t="shared" si="18"/>
        <v>DRE UN Equity</v>
      </c>
      <c r="E151" s="15">
        <f t="shared" si="22"/>
        <v>30</v>
      </c>
      <c r="F151" s="15" t="str">
        <f t="shared" si="20"/>
        <v>MPC UN Equity</v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AVB UN Equity</v>
      </c>
      <c r="C152" s="15">
        <f t="shared" si="19"/>
        <v>8</v>
      </c>
      <c r="D152" s="15" t="str">
        <f t="shared" si="18"/>
        <v>AVB UN Equity</v>
      </c>
      <c r="E152" s="15">
        <f t="shared" si="22"/>
        <v>31</v>
      </c>
      <c r="F152" s="15" t="str">
        <f t="shared" si="20"/>
        <v>MRO UN Equity</v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NKE UN Equity</v>
      </c>
      <c r="C153" s="15">
        <f t="shared" si="19"/>
        <v>34</v>
      </c>
      <c r="D153" s="15" t="str">
        <f t="shared" si="18"/>
        <v>NKE UN Equity</v>
      </c>
      <c r="E153" s="15">
        <f t="shared" si="22"/>
        <v>32</v>
      </c>
      <c r="F153" s="15" t="str">
        <f t="shared" si="20"/>
        <v>MU UW Equity</v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AMT UN Equity</v>
      </c>
      <c r="C154" s="15">
        <f t="shared" si="19"/>
        <v>5</v>
      </c>
      <c r="D154" s="15" t="str">
        <f t="shared" si="18"/>
        <v>AMT UN Equity</v>
      </c>
      <c r="E154" s="15">
        <f t="shared" si="22"/>
        <v>33</v>
      </c>
      <c r="F154" s="15" t="str">
        <f t="shared" si="20"/>
        <v>NFX UN Equity</v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FRT UN Equity</v>
      </c>
      <c r="C155" s="15">
        <f t="shared" si="19"/>
        <v>18</v>
      </c>
      <c r="D155" s="15" t="str">
        <f t="shared" si="18"/>
        <v>FRT UN Equity</v>
      </c>
      <c r="E155" s="15">
        <f t="shared" si="22"/>
        <v>34</v>
      </c>
      <c r="F155" s="15" t="str">
        <f t="shared" si="20"/>
        <v>NKE UN Equity</v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HCP UN Equity</v>
      </c>
      <c r="C156" s="15">
        <f t="shared" si="19"/>
        <v>22</v>
      </c>
      <c r="D156" s="15" t="str">
        <f t="shared" si="18"/>
        <v>HCP UN Equity</v>
      </c>
      <c r="E156" s="15">
        <f t="shared" si="22"/>
        <v>35</v>
      </c>
      <c r="F156" s="15" t="str">
        <f t="shared" si="20"/>
        <v>PCG UN Equity</v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BF/B UN Equity</v>
      </c>
      <c r="C157" s="15">
        <f t="shared" si="19"/>
        <v>9</v>
      </c>
      <c r="D157" s="15" t="str">
        <f t="shared" si="18"/>
        <v>BF/B UN Equity</v>
      </c>
      <c r="E157" s="15">
        <f t="shared" si="22"/>
        <v>36</v>
      </c>
      <c r="F157" s="15" t="str">
        <f t="shared" si="20"/>
        <v>PLD UN Equity</v>
      </c>
    </row>
    <row r="159" spans="1:6" ht="18" x14ac:dyDescent="0.25">
      <c r="B159" s="16" t="s">
        <v>19</v>
      </c>
      <c r="C159" s="15" t="s">
        <v>141</v>
      </c>
      <c r="D159" s="15" t="s">
        <v>160</v>
      </c>
      <c r="E159" s="15" t="s">
        <v>141</v>
      </c>
      <c r="F159" s="15" t="s">
        <v>160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CTL UN Equity</v>
      </c>
      <c r="C160" s="15">
        <f>COUNTIF($B$160:$B$195,"&lt;="&amp;B160)</f>
        <v>2</v>
      </c>
      <c r="D160" s="15" t="str">
        <f>B160</f>
        <v>CTL UN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COTY UN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LB UN Equity</v>
      </c>
      <c r="C161" s="15">
        <f t="shared" ref="C161:C195" si="24">COUNTIF($B$160:$B$195,"&lt;="&amp;B161)</f>
        <v>12</v>
      </c>
      <c r="D161" s="15" t="str">
        <f t="shared" ref="D161:D195" si="25">B161</f>
        <v>LB UN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CTL UN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IRM UN Equity</v>
      </c>
      <c r="C162" s="15">
        <f t="shared" si="24"/>
        <v>7</v>
      </c>
      <c r="D162" s="15" t="str">
        <f t="shared" si="25"/>
        <v>IRM UN Equity</v>
      </c>
      <c r="E162" s="15">
        <f t="shared" ref="E162:E195" si="28">E161+1</f>
        <v>3</v>
      </c>
      <c r="F162" s="15" t="str">
        <f t="shared" si="26"/>
        <v>D UN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KIM UN Equity</v>
      </c>
      <c r="C163" s="15">
        <f t="shared" si="24"/>
        <v>10</v>
      </c>
      <c r="D163" s="15" t="str">
        <f t="shared" si="25"/>
        <v>KIM UN Equity</v>
      </c>
      <c r="E163" s="15">
        <f t="shared" si="28"/>
        <v>4</v>
      </c>
      <c r="F163" s="15" t="str">
        <f t="shared" si="26"/>
        <v>F UN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MO UN Equity</v>
      </c>
      <c r="C164" s="15">
        <f t="shared" si="24"/>
        <v>15</v>
      </c>
      <c r="D164" s="15" t="str">
        <f t="shared" si="25"/>
        <v>MO UN Equity</v>
      </c>
      <c r="E164" s="15">
        <f t="shared" si="28"/>
        <v>5</v>
      </c>
      <c r="F164" s="15" t="str">
        <f t="shared" si="26"/>
        <v>HP UN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IVZ UN Equity</v>
      </c>
      <c r="C165" s="15">
        <f t="shared" si="24"/>
        <v>8</v>
      </c>
      <c r="D165" s="15" t="str">
        <f t="shared" si="25"/>
        <v>IVZ UN Equity</v>
      </c>
      <c r="E165" s="15">
        <f t="shared" si="28"/>
        <v>6</v>
      </c>
      <c r="F165" s="15" t="str">
        <f t="shared" si="26"/>
        <v>IBM UN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COTY UN Equity</v>
      </c>
      <c r="C166" s="15">
        <f t="shared" si="24"/>
        <v>1</v>
      </c>
      <c r="D166" s="15" t="str">
        <f t="shared" si="25"/>
        <v>COTY UN Equity</v>
      </c>
      <c r="E166" s="15">
        <f t="shared" si="28"/>
        <v>7</v>
      </c>
      <c r="F166" s="15" t="str">
        <f t="shared" si="26"/>
        <v>IRM UN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MAC UN Equity</v>
      </c>
      <c r="C167" s="15">
        <f t="shared" si="24"/>
        <v>14</v>
      </c>
      <c r="D167" s="15" t="str">
        <f t="shared" si="25"/>
        <v>MAC UN Equity</v>
      </c>
      <c r="E167" s="15">
        <f t="shared" si="28"/>
        <v>8</v>
      </c>
      <c r="F167" s="15" t="str">
        <f t="shared" si="26"/>
        <v>IVZ UN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F UN Equity</v>
      </c>
      <c r="C168" s="15">
        <f t="shared" si="24"/>
        <v>4</v>
      </c>
      <c r="D168" s="15" t="str">
        <f t="shared" si="25"/>
        <v>F UN Equity</v>
      </c>
      <c r="E168" s="15">
        <f t="shared" si="28"/>
        <v>9</v>
      </c>
      <c r="F168" s="15" t="str">
        <f t="shared" si="26"/>
        <v>KHC UW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PM UN Equity</v>
      </c>
      <c r="C169" s="15">
        <f t="shared" si="24"/>
        <v>17</v>
      </c>
      <c r="D169" s="15" t="str">
        <f t="shared" si="25"/>
        <v>PM UN Equity</v>
      </c>
      <c r="E169" s="15">
        <f t="shared" si="28"/>
        <v>10</v>
      </c>
      <c r="F169" s="15" t="str">
        <f t="shared" si="26"/>
        <v>KIM UN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M UN Equity</v>
      </c>
      <c r="C170" s="15">
        <f t="shared" si="24"/>
        <v>13</v>
      </c>
      <c r="D170" s="15" t="str">
        <f t="shared" si="25"/>
        <v>M UN Equity</v>
      </c>
      <c r="E170" s="15">
        <f t="shared" si="28"/>
        <v>11</v>
      </c>
      <c r="F170" s="15" t="str">
        <f t="shared" si="26"/>
        <v>KMI UN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OKE UN Equity</v>
      </c>
      <c r="C171" s="15">
        <f t="shared" si="24"/>
        <v>16</v>
      </c>
      <c r="D171" s="15" t="str">
        <f t="shared" si="25"/>
        <v>OKE UN Equity</v>
      </c>
      <c r="E171" s="15">
        <f t="shared" si="28"/>
        <v>12</v>
      </c>
      <c r="F171" s="15" t="str">
        <f t="shared" si="26"/>
        <v>LB UN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PPL UN Equity</v>
      </c>
      <c r="C172" s="15">
        <f t="shared" si="24"/>
        <v>18</v>
      </c>
      <c r="D172" s="15" t="str">
        <f t="shared" si="25"/>
        <v>PPL UN Equity</v>
      </c>
      <c r="E172" s="15">
        <f t="shared" si="28"/>
        <v>13</v>
      </c>
      <c r="F172" s="15" t="str">
        <f t="shared" si="26"/>
        <v>M UN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KMI UN Equity</v>
      </c>
      <c r="C173" s="15">
        <f t="shared" si="24"/>
        <v>11</v>
      </c>
      <c r="D173" s="15" t="str">
        <f t="shared" si="25"/>
        <v>KMI UN Equity</v>
      </c>
      <c r="E173" s="15">
        <f t="shared" si="28"/>
        <v>14</v>
      </c>
      <c r="F173" s="15" t="str">
        <f t="shared" si="26"/>
        <v>MAC UN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KHC UW Equity</v>
      </c>
      <c r="C174" s="15">
        <f t="shared" si="24"/>
        <v>9</v>
      </c>
      <c r="D174" s="15" t="str">
        <f t="shared" si="25"/>
        <v>KHC UW Equity</v>
      </c>
      <c r="E174" s="15">
        <f t="shared" si="28"/>
        <v>15</v>
      </c>
      <c r="F174" s="15" t="str">
        <f t="shared" si="26"/>
        <v>MO UN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D UN Equity</v>
      </c>
      <c r="C175" s="15">
        <f t="shared" si="24"/>
        <v>3</v>
      </c>
      <c r="D175" s="15" t="str">
        <f t="shared" si="25"/>
        <v>D UN Equity</v>
      </c>
      <c r="E175" s="15">
        <f t="shared" si="28"/>
        <v>16</v>
      </c>
      <c r="F175" s="15" t="str">
        <f t="shared" si="26"/>
        <v>OKE UN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IBM UN Equity</v>
      </c>
      <c r="C176" s="15">
        <f t="shared" si="24"/>
        <v>6</v>
      </c>
      <c r="D176" s="15" t="str">
        <f t="shared" si="25"/>
        <v>IBM UN Equity</v>
      </c>
      <c r="E176" s="15">
        <f t="shared" si="28"/>
        <v>17</v>
      </c>
      <c r="F176" s="15" t="str">
        <f t="shared" si="26"/>
        <v>PM UN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HP UN Equity</v>
      </c>
      <c r="C177" s="15">
        <f t="shared" si="24"/>
        <v>5</v>
      </c>
      <c r="D177" s="15" t="str">
        <f t="shared" si="25"/>
        <v>HP UN Equity</v>
      </c>
      <c r="E177" s="15">
        <f t="shared" si="28"/>
        <v>18</v>
      </c>
      <c r="F177" s="15" t="str">
        <f t="shared" si="26"/>
        <v>PPL UN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139</v>
      </c>
      <c r="C198" s="15" t="s">
        <v>141</v>
      </c>
      <c r="D198" s="15" t="s">
        <v>160</v>
      </c>
      <c r="E198" s="15" t="s">
        <v>141</v>
      </c>
      <c r="F198" s="15" t="s">
        <v>160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CHTR UW Equity</v>
      </c>
      <c r="C199" s="15">
        <f>COUNTIF($B$199:$B$234,"&lt;="&amp;B199)</f>
        <v>6</v>
      </c>
      <c r="D199" s="15" t="str">
        <f>B199</f>
        <v>CHTR UW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AIV UN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FTI UN Equity</v>
      </c>
      <c r="C200" s="15">
        <f t="shared" ref="C200:C234" si="30">COUNTIF($B$199:$B$234,"&lt;="&amp;B200)</f>
        <v>15</v>
      </c>
      <c r="D200" s="15" t="str">
        <f t="shared" ref="D200:D234" si="31">B200</f>
        <v>FTI UN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AIZ UN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MAT UW Equity</v>
      </c>
      <c r="C201" s="15">
        <f t="shared" si="30"/>
        <v>20</v>
      </c>
      <c r="D201" s="15" t="str">
        <f t="shared" si="31"/>
        <v>MAT UW Equity</v>
      </c>
      <c r="E201" s="15">
        <f t="shared" ref="E201:E234" si="34">E200+1</f>
        <v>3</v>
      </c>
      <c r="F201" s="15" t="str">
        <f t="shared" si="32"/>
        <v>ANTM UN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MPC UN Equity</v>
      </c>
      <c r="C202" s="15">
        <f t="shared" si="30"/>
        <v>23</v>
      </c>
      <c r="D202" s="15" t="str">
        <f t="shared" si="31"/>
        <v>MPC UN Equity</v>
      </c>
      <c r="E202" s="15">
        <f t="shared" si="34"/>
        <v>4</v>
      </c>
      <c r="F202" s="15" t="str">
        <f t="shared" si="32"/>
        <v>BHF UW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CTL UN Equity</v>
      </c>
      <c r="C203" s="15">
        <f t="shared" si="30"/>
        <v>8</v>
      </c>
      <c r="D203" s="15" t="str">
        <f t="shared" si="31"/>
        <v>CTL UN Equity</v>
      </c>
      <c r="E203" s="15">
        <f t="shared" si="34"/>
        <v>5</v>
      </c>
      <c r="F203" s="15" t="str">
        <f t="shared" si="32"/>
        <v>BHGE UN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CXO UN Equity</v>
      </c>
      <c r="C204" s="15">
        <f t="shared" si="30"/>
        <v>9</v>
      </c>
      <c r="D204" s="15" t="str">
        <f t="shared" si="31"/>
        <v>CXO UN Equity</v>
      </c>
      <c r="E204" s="15">
        <f t="shared" si="34"/>
        <v>6</v>
      </c>
      <c r="F204" s="15" t="str">
        <f t="shared" si="32"/>
        <v>CHTR UW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DISCK UW Equity</v>
      </c>
      <c r="C205" s="15">
        <f t="shared" si="30"/>
        <v>11</v>
      </c>
      <c r="D205" s="15" t="str">
        <f t="shared" si="31"/>
        <v>DISCK UW Equity</v>
      </c>
      <c r="E205" s="15">
        <f t="shared" si="34"/>
        <v>7</v>
      </c>
      <c r="F205" s="15" t="str">
        <f t="shared" si="32"/>
        <v>CRM UN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DISCA UW Equity</v>
      </c>
      <c r="C206" s="15">
        <f t="shared" si="30"/>
        <v>10</v>
      </c>
      <c r="D206" s="15" t="str">
        <f t="shared" si="31"/>
        <v>DISCA UW Equity</v>
      </c>
      <c r="E206" s="15">
        <f t="shared" si="34"/>
        <v>8</v>
      </c>
      <c r="F206" s="15" t="str">
        <f t="shared" si="32"/>
        <v>CTL UN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BHGE UN Equity</v>
      </c>
      <c r="C207" s="15">
        <f t="shared" si="30"/>
        <v>5</v>
      </c>
      <c r="D207" s="15" t="str">
        <f t="shared" si="31"/>
        <v>BHGE UN Equity</v>
      </c>
      <c r="E207" s="15">
        <f t="shared" si="34"/>
        <v>9</v>
      </c>
      <c r="F207" s="15" t="str">
        <f t="shared" si="32"/>
        <v>CXO UN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MNST UW Equity</v>
      </c>
      <c r="C208" s="15">
        <f t="shared" si="30"/>
        <v>21</v>
      </c>
      <c r="D208" s="15" t="str">
        <f t="shared" si="31"/>
        <v>MNST UW Equity</v>
      </c>
      <c r="E208" s="15">
        <f t="shared" si="34"/>
        <v>10</v>
      </c>
      <c r="F208" s="15" t="str">
        <f t="shared" si="32"/>
        <v>DISCA UW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MOS UN Equity</v>
      </c>
      <c r="C209" s="15">
        <f t="shared" si="30"/>
        <v>22</v>
      </c>
      <c r="D209" s="15" t="str">
        <f t="shared" si="31"/>
        <v>MOS UN Equity</v>
      </c>
      <c r="E209" s="15">
        <f t="shared" si="34"/>
        <v>11</v>
      </c>
      <c r="F209" s="15" t="str">
        <f t="shared" si="32"/>
        <v>DISCK UW Equity</v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ANTM UN Equity</v>
      </c>
      <c r="C210" s="15">
        <f t="shared" si="30"/>
        <v>3</v>
      </c>
      <c r="D210" s="15" t="str">
        <f t="shared" si="31"/>
        <v>ANTM UN Equity</v>
      </c>
      <c r="E210" s="15">
        <f t="shared" si="34"/>
        <v>12</v>
      </c>
      <c r="F210" s="15" t="str">
        <f t="shared" si="32"/>
        <v>DRE UN Equity</v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HES UN Equity</v>
      </c>
      <c r="C211" s="15">
        <f t="shared" si="30"/>
        <v>17</v>
      </c>
      <c r="D211" s="15" t="str">
        <f t="shared" si="31"/>
        <v>HES UN Equity</v>
      </c>
      <c r="E211" s="15">
        <f t="shared" si="34"/>
        <v>13</v>
      </c>
      <c r="F211" s="15" t="str">
        <f t="shared" si="32"/>
        <v>ETFC UW Equity</v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ETFC UW Equity</v>
      </c>
      <c r="C212" s="15">
        <f t="shared" si="30"/>
        <v>13</v>
      </c>
      <c r="D212" s="15" t="str">
        <f t="shared" si="31"/>
        <v>ETFC UW Equity</v>
      </c>
      <c r="E212" s="15">
        <f t="shared" si="34"/>
        <v>14</v>
      </c>
      <c r="F212" s="15" t="str">
        <f t="shared" si="32"/>
        <v>FCX UN Equity</v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NOC UN Equity</v>
      </c>
      <c r="C213" s="15">
        <f t="shared" si="30"/>
        <v>26</v>
      </c>
      <c r="D213" s="15" t="str">
        <f t="shared" si="31"/>
        <v>NOC UN Equity</v>
      </c>
      <c r="E213" s="15">
        <f t="shared" si="34"/>
        <v>15</v>
      </c>
      <c r="F213" s="15" t="str">
        <f t="shared" si="32"/>
        <v>FTI UN Equity</v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CRM UN Equity</v>
      </c>
      <c r="C214" s="15">
        <f t="shared" si="30"/>
        <v>7</v>
      </c>
      <c r="D214" s="15" t="str">
        <f t="shared" si="31"/>
        <v>CRM UN Equity</v>
      </c>
      <c r="E214" s="15">
        <f t="shared" si="34"/>
        <v>16</v>
      </c>
      <c r="F214" s="15" t="str">
        <f t="shared" si="32"/>
        <v>FTNT UW Equity</v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KEYS UN Equity</v>
      </c>
      <c r="C215" s="15">
        <f t="shared" si="30"/>
        <v>19</v>
      </c>
      <c r="D215" s="15" t="str">
        <f t="shared" si="31"/>
        <v>KEYS UN Equity</v>
      </c>
      <c r="E215" s="15">
        <f t="shared" si="34"/>
        <v>17</v>
      </c>
      <c r="F215" s="15" t="str">
        <f t="shared" si="32"/>
        <v>HES UN Equity</v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FTNT UW Equity</v>
      </c>
      <c r="C216" s="15">
        <f t="shared" si="30"/>
        <v>16</v>
      </c>
      <c r="D216" s="15" t="str">
        <f t="shared" si="31"/>
        <v>FTNT UW Equity</v>
      </c>
      <c r="E216" s="15">
        <f t="shared" si="34"/>
        <v>18</v>
      </c>
      <c r="F216" s="15" t="str">
        <f t="shared" si="32"/>
        <v>JCI UN Equity</v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JCI UN Equity</v>
      </c>
      <c r="C217" s="15">
        <f t="shared" si="30"/>
        <v>18</v>
      </c>
      <c r="D217" s="15" t="str">
        <f t="shared" si="31"/>
        <v>JCI UN Equity</v>
      </c>
      <c r="E217" s="15">
        <f t="shared" si="34"/>
        <v>19</v>
      </c>
      <c r="F217" s="15" t="str">
        <f t="shared" si="32"/>
        <v>KEYS UN Equity</v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NBL UN Equity</v>
      </c>
      <c r="C218" s="15">
        <f t="shared" si="30"/>
        <v>24</v>
      </c>
      <c r="D218" s="15" t="str">
        <f t="shared" si="31"/>
        <v>NBL UN Equity</v>
      </c>
      <c r="E218" s="15">
        <f t="shared" si="34"/>
        <v>20</v>
      </c>
      <c r="F218" s="15" t="str">
        <f t="shared" si="32"/>
        <v>MAT UW Equity</v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FCX UN Equity</v>
      </c>
      <c r="C219" s="15">
        <f t="shared" si="30"/>
        <v>14</v>
      </c>
      <c r="D219" s="15" t="str">
        <f t="shared" si="31"/>
        <v>FCX UN Equity</v>
      </c>
      <c r="E219" s="15">
        <f t="shared" si="34"/>
        <v>21</v>
      </c>
      <c r="F219" s="15" t="str">
        <f t="shared" si="32"/>
        <v>MNST UW Equity</v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AIZ UN Equity</v>
      </c>
      <c r="C220" s="15">
        <f t="shared" si="30"/>
        <v>2</v>
      </c>
      <c r="D220" s="15" t="str">
        <f t="shared" si="31"/>
        <v>AIZ UN Equity</v>
      </c>
      <c r="E220" s="15">
        <f t="shared" si="34"/>
        <v>22</v>
      </c>
      <c r="F220" s="15" t="str">
        <f t="shared" si="32"/>
        <v>MOS UN Equity</v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DRE UN Equity</v>
      </c>
      <c r="C221" s="15">
        <f t="shared" si="30"/>
        <v>12</v>
      </c>
      <c r="D221" s="15" t="str">
        <f t="shared" si="31"/>
        <v>DRE UN Equity</v>
      </c>
      <c r="E221" s="15">
        <f t="shared" si="34"/>
        <v>23</v>
      </c>
      <c r="F221" s="15" t="str">
        <f t="shared" si="32"/>
        <v>MPC UN Equity</v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BHF UW Equity</v>
      </c>
      <c r="C222" s="15">
        <f t="shared" si="30"/>
        <v>4</v>
      </c>
      <c r="D222" s="15" t="str">
        <f t="shared" si="31"/>
        <v>BHF UW Equity</v>
      </c>
      <c r="E222" s="15">
        <f t="shared" si="34"/>
        <v>24</v>
      </c>
      <c r="F222" s="15" t="str">
        <f t="shared" si="32"/>
        <v>NBL UN Equity</v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AIV UN Equity</v>
      </c>
      <c r="C223" s="15">
        <f t="shared" si="30"/>
        <v>1</v>
      </c>
      <c r="D223" s="15" t="str">
        <f t="shared" si="31"/>
        <v>AIV UN Equity</v>
      </c>
      <c r="E223" s="15">
        <f t="shared" si="34"/>
        <v>25</v>
      </c>
      <c r="F223" s="15" t="str">
        <f t="shared" si="32"/>
        <v>NKTR UW Equity</v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NKTR UW Equity</v>
      </c>
      <c r="C224" s="15">
        <f t="shared" si="30"/>
        <v>25</v>
      </c>
      <c r="D224" s="15" t="str">
        <f t="shared" si="31"/>
        <v>NKTR UW Equity</v>
      </c>
      <c r="E224" s="15">
        <f t="shared" si="34"/>
        <v>26</v>
      </c>
      <c r="F224" s="15" t="str">
        <f t="shared" si="32"/>
        <v>NOC UN Equity</v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22.01.2019</Description0>
    <SirketAnalist xmlns="68a7fc7a-53da-488b-91fa-18c291982698" xsi:nil="true"/>
    <ReportSubCategory xmlns="68a7fc7a-53da-488b-91fa-18c291982698" xsi:nil="true"/>
    <ReportDate xmlns="380cdb1d-a242-4ca6-832c-91492035c7e4">2019-01-22T05:38:24+00:00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6FBA5AEB-DA23-4028-A51F-F1D643822E57}"/>
</file>

<file path=customXml/itemProps2.xml><?xml version="1.0" encoding="utf-8"?>
<ds:datastoreItem xmlns:ds="http://schemas.openxmlformats.org/officeDocument/2006/customXml" ds:itemID="{C58EB2DA-BD87-4F35-BC7E-3B3ABDB3849D}"/>
</file>

<file path=customXml/itemProps3.xml><?xml version="1.0" encoding="utf-8"?>
<ds:datastoreItem xmlns:ds="http://schemas.openxmlformats.org/officeDocument/2006/customXml" ds:itemID="{929961F1-C135-4F43-B1AD-3C720EBEC4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22.01.2019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2019-01-22T05:02:07Z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