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lHvmS/Wuyw3k4lWzGZoXSLGwXNpOtH8dPd+kin0BHVO3XpHStnC83sOaJyQS5MKAtOXi1g74cpUSBiDsxtb6EA==" workbookSaltValue="4LJfh+dX04JGIpS/7fjMQA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 refMode="R1C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/>
  <c r="H532" i="8" l="1"/>
  <c r="S392" i="12"/>
  <c r="AC392" i="12" s="1"/>
  <c r="G433" i="8"/>
  <c r="T392" i="12"/>
  <c r="AD392" i="12" s="1"/>
  <c r="F433" i="8"/>
  <c r="E247" i="8"/>
  <c r="W29" i="14"/>
  <c r="AA29" i="14" s="1"/>
  <c r="X29" i="14"/>
  <c r="M194" i="8"/>
  <c r="X327" i="12"/>
  <c r="Q368" i="8"/>
  <c r="O368" i="8"/>
  <c r="W327" i="12"/>
  <c r="AA327" i="12" s="1"/>
  <c r="E65" i="8"/>
  <c r="AL405" i="12"/>
  <c r="AN405" i="12" s="1"/>
  <c r="AK405" i="12"/>
  <c r="AM405" i="12" s="1"/>
  <c r="S446" i="8"/>
  <c r="K546" i="8"/>
  <c r="S242" i="8"/>
  <c r="AL201" i="12"/>
  <c r="AN201" i="12" s="1"/>
  <c r="AK201" i="12"/>
  <c r="AM201" i="12" s="1"/>
  <c r="K159" i="8"/>
  <c r="S84" i="15"/>
  <c r="AC84" i="15" s="1"/>
  <c r="T84" i="15"/>
  <c r="AD84" i="15" s="1"/>
  <c r="M256" i="8"/>
  <c r="M514" i="8"/>
  <c r="AK191" i="12"/>
  <c r="AM191" i="12" s="1"/>
  <c r="AL191" i="12"/>
  <c r="AN191" i="12" s="1"/>
  <c r="S232" i="8"/>
  <c r="T375" i="12"/>
  <c r="AD375" i="12" s="1"/>
  <c r="F416" i="8"/>
  <c r="G416" i="8"/>
  <c r="S375" i="12"/>
  <c r="X9" i="16"/>
  <c r="AB9" i="16" s="1"/>
  <c r="W9" i="16"/>
  <c r="AA9" i="16" s="1"/>
  <c r="W43" i="3"/>
  <c r="AA43" i="3" s="1"/>
  <c r="X43" i="3"/>
  <c r="AB43" i="3" s="1"/>
  <c r="H360" i="8"/>
  <c r="E485" i="8"/>
  <c r="Q143" i="8"/>
  <c r="X102" i="12"/>
  <c r="W102" i="12"/>
  <c r="AA102" i="12" s="1"/>
  <c r="O143" i="8"/>
  <c r="S380" i="8"/>
  <c r="AL339" i="12"/>
  <c r="AN339" i="12" s="1"/>
  <c r="AK339" i="12"/>
  <c r="AM339" i="12" s="1"/>
  <c r="F232" i="8"/>
  <c r="T191" i="12"/>
  <c r="AD191" i="12" s="1"/>
  <c r="G232" i="8"/>
  <c r="S191" i="12"/>
  <c r="AH33" i="13"/>
  <c r="AJ33" i="13" s="1"/>
  <c r="AG33" i="13"/>
  <c r="E149" i="8"/>
  <c r="AH74" i="12"/>
  <c r="AJ74" i="12" s="1"/>
  <c r="R115" i="8"/>
  <c r="AG74" i="12"/>
  <c r="AI74" i="12" s="1"/>
  <c r="I381" i="8"/>
  <c r="AK99" i="15"/>
  <c r="AM99" i="15" s="1"/>
  <c r="AL99" i="15"/>
  <c r="AN99" i="15" s="1"/>
  <c r="J175" i="8"/>
  <c r="R134" i="12"/>
  <c r="I213" i="8"/>
  <c r="V65" i="15"/>
  <c r="Z65" i="15" s="1"/>
  <c r="U65" i="15"/>
  <c r="Y65" i="15" s="1"/>
  <c r="P66" i="8"/>
  <c r="K216" i="8"/>
  <c r="T346" i="12"/>
  <c r="AD346" i="12" s="1"/>
  <c r="S346" i="12"/>
  <c r="G387" i="8"/>
  <c r="F387" i="8"/>
  <c r="F326" i="8"/>
  <c r="T285" i="12"/>
  <c r="AD285" i="12" s="1"/>
  <c r="G326" i="8"/>
  <c r="S285" i="12"/>
  <c r="F420" i="8"/>
  <c r="T379" i="12"/>
  <c r="AD379" i="12" s="1"/>
  <c r="S379" i="12"/>
  <c r="AC379" i="12" s="1"/>
  <c r="G420" i="8"/>
  <c r="R196" i="12"/>
  <c r="J237" i="8"/>
  <c r="N153" i="8"/>
  <c r="V112" i="12"/>
  <c r="Z112" i="12" s="1"/>
  <c r="U112" i="12"/>
  <c r="L153" i="8"/>
  <c r="P485" i="8"/>
  <c r="X154" i="12"/>
  <c r="AB154" i="12" s="1"/>
  <c r="O195" i="8"/>
  <c r="W154" i="12"/>
  <c r="Q195" i="8"/>
  <c r="H420" i="8"/>
  <c r="AL38" i="15"/>
  <c r="AN38" i="15" s="1"/>
  <c r="AK38" i="15"/>
  <c r="AM38" i="15" s="1"/>
  <c r="R36" i="3"/>
  <c r="H303" i="8"/>
  <c r="AL224" i="12"/>
  <c r="AN224" i="12" s="1"/>
  <c r="AK224" i="12"/>
  <c r="AM224" i="12" s="1"/>
  <c r="S265" i="8"/>
  <c r="M399" i="8"/>
  <c r="K317" i="8"/>
  <c r="K541" i="8"/>
  <c r="V28" i="3"/>
  <c r="Z28" i="3" s="1"/>
  <c r="U28" i="3"/>
  <c r="P317" i="8"/>
  <c r="K393" i="8"/>
  <c r="R154" i="12"/>
  <c r="J195" i="8"/>
  <c r="D485" i="8"/>
  <c r="O246" i="8"/>
  <c r="X205" i="12"/>
  <c r="AB205" i="12" s="1"/>
  <c r="Q246" i="8"/>
  <c r="W205" i="12"/>
  <c r="K67" i="8"/>
  <c r="H509" i="8"/>
  <c r="G52" i="8"/>
  <c r="T11" i="12"/>
  <c r="AD11" i="12" s="1"/>
  <c r="S11" i="12"/>
  <c r="F52" i="8"/>
  <c r="T27" i="14"/>
  <c r="AD27" i="14" s="1"/>
  <c r="S27" i="14"/>
  <c r="AL30" i="15"/>
  <c r="AN30" i="15" s="1"/>
  <c r="AK30" i="15"/>
  <c r="AM30" i="15" s="1"/>
  <c r="Q156" i="8"/>
  <c r="X115" i="12"/>
  <c r="W115" i="12"/>
  <c r="AA115" i="12" s="1"/>
  <c r="O156" i="8"/>
  <c r="P151" i="8"/>
  <c r="R91" i="12"/>
  <c r="J132" i="8"/>
  <c r="R103" i="12"/>
  <c r="J144" i="8"/>
  <c r="AK97" i="12"/>
  <c r="AM97" i="12" s="1"/>
  <c r="S138" i="8"/>
  <c r="AL97" i="12"/>
  <c r="AN97" i="12" s="1"/>
  <c r="S509" i="12"/>
  <c r="AC509" i="12" s="1"/>
  <c r="T509" i="12"/>
  <c r="AD509" i="12" s="1"/>
  <c r="G550" i="8"/>
  <c r="F550" i="8"/>
  <c r="I51" i="8"/>
  <c r="V25" i="14"/>
  <c r="Z25" i="14" s="1"/>
  <c r="U25" i="14"/>
  <c r="Y25" i="14" s="1"/>
  <c r="M152" i="8"/>
  <c r="K263" i="8"/>
  <c r="AG100" i="12"/>
  <c r="R141" i="8"/>
  <c r="AH100" i="12"/>
  <c r="AJ100" i="12" s="1"/>
  <c r="H335" i="8"/>
  <c r="AL115" i="12"/>
  <c r="AN115" i="12" s="1"/>
  <c r="AK115" i="12"/>
  <c r="AM115" i="12" s="1"/>
  <c r="S156" i="8"/>
  <c r="R344" i="12"/>
  <c r="J385" i="8"/>
  <c r="AH29" i="14"/>
  <c r="AJ29" i="14" s="1"/>
  <c r="AG29" i="14"/>
  <c r="R38" i="15"/>
  <c r="D231" i="8"/>
  <c r="C464" i="8"/>
  <c r="F436" i="8"/>
  <c r="G436" i="8"/>
  <c r="S395" i="12"/>
  <c r="AC395" i="12" s="1"/>
  <c r="T395" i="12"/>
  <c r="AD395" i="12" s="1"/>
  <c r="M205" i="8"/>
  <c r="W501" i="12"/>
  <c r="AA501" i="12" s="1"/>
  <c r="X501" i="12"/>
  <c r="AB501" i="12" s="1"/>
  <c r="O542" i="8"/>
  <c r="Q542" i="8"/>
  <c r="R263" i="8"/>
  <c r="AG222" i="12"/>
  <c r="AH222" i="12"/>
  <c r="AJ222" i="12" s="1"/>
  <c r="X435" i="12"/>
  <c r="AB435" i="12" s="1"/>
  <c r="O476" i="8"/>
  <c r="W435" i="12"/>
  <c r="Q476" i="8"/>
  <c r="C448" i="8"/>
  <c r="K154" i="8"/>
  <c r="Q337" i="8"/>
  <c r="X296" i="12"/>
  <c r="AB296" i="12" s="1"/>
  <c r="O337" i="8"/>
  <c r="W296" i="12"/>
  <c r="AA296" i="12" s="1"/>
  <c r="X17" i="14"/>
  <c r="AB17" i="14" s="1"/>
  <c r="W17" i="14"/>
  <c r="AA17" i="14" s="1"/>
  <c r="AL21" i="13"/>
  <c r="AN21" i="13" s="1"/>
  <c r="AK21" i="13"/>
  <c r="AM21" i="13" s="1"/>
  <c r="I405" i="8"/>
  <c r="AK358" i="12"/>
  <c r="AL358" i="12"/>
  <c r="AN358" i="12" s="1"/>
  <c r="S399" i="8"/>
  <c r="AL318" i="12"/>
  <c r="AN318" i="12" s="1"/>
  <c r="S359" i="8"/>
  <c r="AK318" i="12"/>
  <c r="AM318" i="12" s="1"/>
  <c r="AK88" i="15"/>
  <c r="AM88" i="15" s="1"/>
  <c r="AL88" i="15"/>
  <c r="AN88" i="15" s="1"/>
  <c r="S499" i="8"/>
  <c r="AK458" i="12"/>
  <c r="AM458" i="12" s="1"/>
  <c r="AL458" i="12"/>
  <c r="AN458" i="12" s="1"/>
  <c r="R171" i="12"/>
  <c r="J212" i="8"/>
  <c r="C450" i="8"/>
  <c r="S322" i="8"/>
  <c r="AL281" i="12"/>
  <c r="AN281" i="12" s="1"/>
  <c r="AK281" i="12"/>
  <c r="AM281" i="12" s="1"/>
  <c r="E209" i="8"/>
  <c r="C273" i="8"/>
  <c r="W68" i="12"/>
  <c r="AA68" i="12" s="1"/>
  <c r="Q109" i="8"/>
  <c r="O109" i="8"/>
  <c r="X68" i="12"/>
  <c r="AB68" i="12" s="1"/>
  <c r="AH187" i="12"/>
  <c r="AJ187" i="12" s="1"/>
  <c r="R228" i="8"/>
  <c r="AG187" i="12"/>
  <c r="P205" i="8"/>
  <c r="D303" i="8"/>
  <c r="D421" i="8"/>
  <c r="P501" i="8"/>
  <c r="V223" i="12"/>
  <c r="Z223" i="12" s="1"/>
  <c r="N264" i="8"/>
  <c r="U223" i="12"/>
  <c r="Y223" i="12" s="1"/>
  <c r="L264" i="8"/>
  <c r="W32" i="13"/>
  <c r="X32" i="13"/>
  <c r="AB32" i="13" s="1"/>
  <c r="E98" i="8"/>
  <c r="F95" i="8"/>
  <c r="S54" i="12"/>
  <c r="T54" i="12"/>
  <c r="AD54" i="12" s="1"/>
  <c r="G95" i="8"/>
  <c r="P131" i="8"/>
  <c r="C482" i="8"/>
  <c r="R50" i="15"/>
  <c r="R97" i="8"/>
  <c r="AG56" i="12"/>
  <c r="AI56" i="12" s="1"/>
  <c r="AH56" i="12"/>
  <c r="AJ56" i="12" s="1"/>
  <c r="I301" i="8"/>
  <c r="P488" i="8"/>
  <c r="H132" i="8"/>
  <c r="N316" i="8"/>
  <c r="U275" i="12"/>
  <c r="Y275" i="12" s="1"/>
  <c r="V275" i="12"/>
  <c r="Z275" i="12" s="1"/>
  <c r="L316" i="8"/>
  <c r="H175" i="8"/>
  <c r="I409" i="8"/>
  <c r="AL93" i="3"/>
  <c r="AN93" i="3" s="1"/>
  <c r="AK93" i="3"/>
  <c r="AM93" i="3" s="1"/>
  <c r="M235" i="8"/>
  <c r="J514" i="8"/>
  <c r="R473" i="12"/>
  <c r="U96" i="12"/>
  <c r="Y96" i="12" s="1"/>
  <c r="L137" i="8"/>
  <c r="V96" i="12"/>
  <c r="Z96" i="12" s="1"/>
  <c r="N137" i="8"/>
  <c r="H331" i="8"/>
  <c r="E199" i="8"/>
  <c r="I264" i="8"/>
  <c r="C163" i="8"/>
  <c r="AL382" i="12"/>
  <c r="AN382" i="12" s="1"/>
  <c r="S423" i="8"/>
  <c r="AK382" i="12"/>
  <c r="AM382" i="12" s="1"/>
  <c r="AL84" i="3"/>
  <c r="AN84" i="3" s="1"/>
  <c r="AK84" i="3"/>
  <c r="AM84" i="3" s="1"/>
  <c r="H512" i="8"/>
  <c r="S537" i="8"/>
  <c r="AK496" i="12"/>
  <c r="AM496" i="12" s="1"/>
  <c r="AL496" i="12"/>
  <c r="AN496" i="12" s="1"/>
  <c r="AH95" i="3"/>
  <c r="AJ95" i="3" s="1"/>
  <c r="AG95" i="3"/>
  <c r="AI95" i="3" s="1"/>
  <c r="S251" i="8"/>
  <c r="AK210" i="12"/>
  <c r="AM210" i="12" s="1"/>
  <c r="AL210" i="12"/>
  <c r="AN210" i="12" s="1"/>
  <c r="S30" i="12"/>
  <c r="AC30" i="12" s="1"/>
  <c r="T30" i="12"/>
  <c r="AD30" i="12" s="1"/>
  <c r="G71" i="8"/>
  <c r="F71" i="8"/>
  <c r="I543" i="8"/>
  <c r="AL13" i="15"/>
  <c r="AN13" i="15" s="1"/>
  <c r="AK13" i="15"/>
  <c r="AM13" i="15" s="1"/>
  <c r="E260" i="8"/>
  <c r="I259" i="8"/>
  <c r="X17" i="13"/>
  <c r="AB17" i="13" s="1"/>
  <c r="W17" i="13"/>
  <c r="AA17" i="13" s="1"/>
  <c r="I235" i="8"/>
  <c r="AG22" i="12"/>
  <c r="R63" i="8"/>
  <c r="AH22" i="12"/>
  <c r="AJ22" i="12" s="1"/>
  <c r="I272" i="8"/>
  <c r="AL172" i="12"/>
  <c r="AN172" i="12" s="1"/>
  <c r="S213" i="8"/>
  <c r="AK172" i="12"/>
  <c r="AM172" i="12" s="1"/>
  <c r="H96" i="8"/>
  <c r="R289" i="12"/>
  <c r="J330" i="8"/>
  <c r="X24" i="12"/>
  <c r="O65" i="8"/>
  <c r="W24" i="12"/>
  <c r="AA24" i="12" s="1"/>
  <c r="Q65" i="8"/>
  <c r="D391" i="8"/>
  <c r="M69" i="8"/>
  <c r="P247" i="8"/>
  <c r="E229" i="8"/>
  <c r="M70" i="8"/>
  <c r="I337" i="8"/>
  <c r="M223" i="8"/>
  <c r="C472" i="8"/>
  <c r="I489" i="8"/>
  <c r="W221" i="12"/>
  <c r="AA221" i="12" s="1"/>
  <c r="Q262" i="8"/>
  <c r="X221" i="12"/>
  <c r="AB221" i="12" s="1"/>
  <c r="O262" i="8"/>
  <c r="K50" i="8"/>
  <c r="C541" i="8"/>
  <c r="F266" i="8"/>
  <c r="T225" i="12"/>
  <c r="AD225" i="12" s="1"/>
  <c r="G266" i="8"/>
  <c r="S225" i="12"/>
  <c r="C540" i="8"/>
  <c r="R540" i="8"/>
  <c r="AH499" i="12"/>
  <c r="AJ499" i="12" s="1"/>
  <c r="AG499" i="12"/>
  <c r="D275" i="8"/>
  <c r="X10" i="16"/>
  <c r="W10" i="16"/>
  <c r="AA10" i="16" s="1"/>
  <c r="K240" i="8"/>
  <c r="R74" i="3"/>
  <c r="J84" i="8"/>
  <c r="R43" i="12"/>
  <c r="AH41" i="12"/>
  <c r="AJ41" i="12" s="1"/>
  <c r="R82" i="8"/>
  <c r="AG41" i="12"/>
  <c r="AI41" i="12" s="1"/>
  <c r="K279" i="8"/>
  <c r="J240" i="8"/>
  <c r="R199" i="12"/>
  <c r="D292" i="8"/>
  <c r="J421" i="8"/>
  <c r="R380" i="12"/>
  <c r="AG33" i="14"/>
  <c r="AH33" i="14"/>
  <c r="AJ33" i="14" s="1"/>
  <c r="I134" i="8"/>
  <c r="D514" i="8"/>
  <c r="AK476" i="12"/>
  <c r="AM476" i="12" s="1"/>
  <c r="S517" i="8"/>
  <c r="AL476" i="12"/>
  <c r="AN476" i="12" s="1"/>
  <c r="AH226" i="12"/>
  <c r="AJ226" i="12" s="1"/>
  <c r="R267" i="8"/>
  <c r="AG226" i="12"/>
  <c r="V56" i="15"/>
  <c r="Z56" i="15" s="1"/>
  <c r="U56" i="15"/>
  <c r="Y56" i="15" s="1"/>
  <c r="P272" i="8"/>
  <c r="U314" i="12"/>
  <c r="Y314" i="12" s="1"/>
  <c r="L355" i="8"/>
  <c r="V314" i="12"/>
  <c r="Z314" i="12" s="1"/>
  <c r="N355" i="8"/>
  <c r="AK28" i="15"/>
  <c r="AM28" i="15" s="1"/>
  <c r="AL28" i="15"/>
  <c r="AN28" i="15" s="1"/>
  <c r="E259" i="8"/>
  <c r="D89" i="8"/>
  <c r="AG215" i="12"/>
  <c r="AI215" i="12" s="1"/>
  <c r="R256" i="8"/>
  <c r="AH215" i="12"/>
  <c r="AJ215" i="12" s="1"/>
  <c r="C380" i="8"/>
  <c r="H268" i="8"/>
  <c r="S16" i="3"/>
  <c r="T16" i="3"/>
  <c r="AD16" i="3" s="1"/>
  <c r="L534" i="8"/>
  <c r="U493" i="12"/>
  <c r="Y493" i="12" s="1"/>
  <c r="N534" i="8"/>
  <c r="V493" i="12"/>
  <c r="Z493" i="12" s="1"/>
  <c r="AG318" i="12"/>
  <c r="AI318" i="12" s="1"/>
  <c r="R359" i="8"/>
  <c r="AH318" i="12"/>
  <c r="AJ318" i="12" s="1"/>
  <c r="P433" i="8"/>
  <c r="AG101" i="3"/>
  <c r="AI101" i="3" s="1"/>
  <c r="AH101" i="3"/>
  <c r="AJ101" i="3" s="1"/>
  <c r="R210" i="12"/>
  <c r="J251" i="8"/>
  <c r="H233" i="8"/>
  <c r="D152" i="8"/>
  <c r="R14" i="14"/>
  <c r="X75" i="15"/>
  <c r="AB75" i="15" s="1"/>
  <c r="W75" i="15"/>
  <c r="AA75" i="15" s="1"/>
  <c r="T209" i="12"/>
  <c r="AD209" i="12" s="1"/>
  <c r="S209" i="12"/>
  <c r="AC209" i="12" s="1"/>
  <c r="F250" i="8"/>
  <c r="G250" i="8"/>
  <c r="I402" i="8"/>
  <c r="AL57" i="3"/>
  <c r="AN57" i="3" s="1"/>
  <c r="AK57" i="3"/>
  <c r="AM57" i="3" s="1"/>
  <c r="I128" i="8"/>
  <c r="R23" i="15"/>
  <c r="J409" i="8"/>
  <c r="R368" i="12"/>
  <c r="AG442" i="12"/>
  <c r="AH442" i="12"/>
  <c r="AJ442" i="12" s="1"/>
  <c r="R483" i="8"/>
  <c r="I136" i="8"/>
  <c r="I323" i="8"/>
  <c r="L77" i="8"/>
  <c r="U36" i="12"/>
  <c r="Y36" i="12" s="1"/>
  <c r="V36" i="12"/>
  <c r="Z36" i="12" s="1"/>
  <c r="N77" i="8"/>
  <c r="K438" i="8"/>
  <c r="R264" i="8"/>
  <c r="AG223" i="12"/>
  <c r="AH223" i="12"/>
  <c r="AJ223" i="12" s="1"/>
  <c r="P90" i="8"/>
  <c r="F304" i="8"/>
  <c r="S263" i="12"/>
  <c r="G304" i="8"/>
  <c r="T263" i="12"/>
  <c r="AD263" i="12" s="1"/>
  <c r="J381" i="8"/>
  <c r="R340" i="12"/>
  <c r="D489" i="8"/>
  <c r="S276" i="12"/>
  <c r="F317" i="8"/>
  <c r="T276" i="12"/>
  <c r="AD276" i="12" s="1"/>
  <c r="G317" i="8"/>
  <c r="X16" i="15"/>
  <c r="AB16" i="15" s="1"/>
  <c r="W16" i="15"/>
  <c r="AA16" i="15" s="1"/>
  <c r="E325" i="8"/>
  <c r="I347" i="8"/>
  <c r="R495" i="8"/>
  <c r="AG454" i="12"/>
  <c r="AI454" i="12" s="1"/>
  <c r="AH454" i="12"/>
  <c r="AJ454" i="12" s="1"/>
  <c r="Q330" i="8"/>
  <c r="X289" i="12"/>
  <c r="AB289" i="12" s="1"/>
  <c r="O330" i="8"/>
  <c r="W289" i="12"/>
  <c r="AA289" i="12" s="1"/>
  <c r="I413" i="8"/>
  <c r="AH483" i="12"/>
  <c r="AJ483" i="12" s="1"/>
  <c r="R524" i="8"/>
  <c r="AG483" i="12"/>
  <c r="E447" i="8"/>
  <c r="O386" i="8"/>
  <c r="X345" i="12"/>
  <c r="Q386" i="8"/>
  <c r="W345" i="12"/>
  <c r="AA345" i="12" s="1"/>
  <c r="R101" i="12"/>
  <c r="J142" i="8"/>
  <c r="R9" i="13"/>
  <c r="S363" i="8"/>
  <c r="AL322" i="12"/>
  <c r="AN322" i="12" s="1"/>
  <c r="AK322" i="12"/>
  <c r="AM322" i="12" s="1"/>
  <c r="S22" i="13"/>
  <c r="T22" i="13"/>
  <c r="AD22" i="13" s="1"/>
  <c r="U85" i="15"/>
  <c r="Y85" i="15" s="1"/>
  <c r="V85" i="15"/>
  <c r="Z85" i="15" s="1"/>
  <c r="R46" i="14"/>
  <c r="W76" i="15"/>
  <c r="AA76" i="15" s="1"/>
  <c r="X76" i="15"/>
  <c r="O270" i="8"/>
  <c r="X229" i="12"/>
  <c r="AB229" i="12" s="1"/>
  <c r="W229" i="12"/>
  <c r="AA229" i="12" s="1"/>
  <c r="Q270" i="8"/>
  <c r="D244" i="8"/>
  <c r="H456" i="8"/>
  <c r="D403" i="8"/>
  <c r="W465" i="12"/>
  <c r="Q506" i="8"/>
  <c r="X465" i="12"/>
  <c r="AB465" i="12" s="1"/>
  <c r="O506" i="8"/>
  <c r="E148" i="8"/>
  <c r="AG22" i="3"/>
  <c r="AI22" i="3" s="1"/>
  <c r="AH22" i="3"/>
  <c r="AJ22" i="3" s="1"/>
  <c r="U152" i="12"/>
  <c r="Y152" i="12" s="1"/>
  <c r="L193" i="8"/>
  <c r="V152" i="12"/>
  <c r="Z152" i="12" s="1"/>
  <c r="N193" i="8"/>
  <c r="J276" i="8"/>
  <c r="R235" i="12"/>
  <c r="M476" i="8"/>
  <c r="D156" i="8"/>
  <c r="U100" i="15"/>
  <c r="Y100" i="15" s="1"/>
  <c r="V100" i="15"/>
  <c r="Z100" i="15" s="1"/>
  <c r="AG429" i="12"/>
  <c r="AI429" i="12" s="1"/>
  <c r="AH429" i="12"/>
  <c r="AJ429" i="12" s="1"/>
  <c r="R470" i="8"/>
  <c r="D338" i="8"/>
  <c r="J131" i="8"/>
  <c r="R90" i="12"/>
  <c r="P500" i="8"/>
  <c r="AL58" i="3"/>
  <c r="AN58" i="3" s="1"/>
  <c r="AK58" i="3"/>
  <c r="AM58" i="3" s="1"/>
  <c r="H136" i="8"/>
  <c r="K113" i="8"/>
  <c r="AH28" i="12"/>
  <c r="AJ28" i="12" s="1"/>
  <c r="R69" i="8"/>
  <c r="AG28" i="12"/>
  <c r="AG106" i="15"/>
  <c r="AH106" i="15"/>
  <c r="AJ106" i="15" s="1"/>
  <c r="H471" i="8"/>
  <c r="Q201" i="8"/>
  <c r="O201" i="8"/>
  <c r="X160" i="12"/>
  <c r="W160" i="12"/>
  <c r="AA160" i="12" s="1"/>
  <c r="AK277" i="12"/>
  <c r="AM277" i="12" s="1"/>
  <c r="AL277" i="12"/>
  <c r="AN277" i="12" s="1"/>
  <c r="S318" i="8"/>
  <c r="S342" i="8"/>
  <c r="AK301" i="12"/>
  <c r="AM301" i="12" s="1"/>
  <c r="AL301" i="12"/>
  <c r="AN301" i="12" s="1"/>
  <c r="K431" i="8"/>
  <c r="H453" i="8"/>
  <c r="K325" i="8"/>
  <c r="AG11" i="16"/>
  <c r="AH11" i="16"/>
  <c r="AJ11" i="16" s="1"/>
  <c r="J334" i="8"/>
  <c r="R293" i="12"/>
  <c r="X336" i="12"/>
  <c r="Q377" i="8"/>
  <c r="W336" i="12"/>
  <c r="AA336" i="12" s="1"/>
  <c r="O377" i="8"/>
  <c r="R22" i="3"/>
  <c r="P284" i="8"/>
  <c r="AK178" i="12"/>
  <c r="S219" i="8"/>
  <c r="AL178" i="12"/>
  <c r="AN178" i="12" s="1"/>
  <c r="S506" i="12"/>
  <c r="G547" i="8"/>
  <c r="T506" i="12"/>
  <c r="AD506" i="12" s="1"/>
  <c r="F547" i="8"/>
  <c r="AK83" i="15"/>
  <c r="AM83" i="15" s="1"/>
  <c r="AL83" i="15"/>
  <c r="AN83" i="15" s="1"/>
  <c r="H493" i="8"/>
  <c r="X77" i="12"/>
  <c r="AB77" i="12" s="1"/>
  <c r="Q118" i="8"/>
  <c r="W77" i="12"/>
  <c r="AA77" i="12" s="1"/>
  <c r="O118" i="8"/>
  <c r="G546" i="8"/>
  <c r="T505" i="12"/>
  <c r="AD505" i="12" s="1"/>
  <c r="F546" i="8"/>
  <c r="S505" i="12"/>
  <c r="AC505" i="12" s="1"/>
  <c r="AG214" i="12"/>
  <c r="R255" i="8"/>
  <c r="AH214" i="12"/>
  <c r="AJ214" i="12" s="1"/>
  <c r="M512" i="8"/>
  <c r="C240" i="8"/>
  <c r="AK102" i="15"/>
  <c r="AM102" i="15" s="1"/>
  <c r="AL102" i="15"/>
  <c r="AN102" i="15" s="1"/>
  <c r="D184" i="8"/>
  <c r="E147" i="8"/>
  <c r="D495" i="8"/>
  <c r="H116" i="8"/>
  <c r="W55" i="15"/>
  <c r="AA55" i="15" s="1"/>
  <c r="X55" i="15"/>
  <c r="P451" i="8"/>
  <c r="K392" i="8"/>
  <c r="H128" i="8"/>
  <c r="P70" i="8"/>
  <c r="M339" i="8"/>
  <c r="AL50" i="15"/>
  <c r="AN50" i="15" s="1"/>
  <c r="AK50" i="15"/>
  <c r="AM50" i="15" s="1"/>
  <c r="F138" i="8"/>
  <c r="S97" i="12"/>
  <c r="G138" i="8"/>
  <c r="T97" i="12"/>
  <c r="AD97" i="12" s="1"/>
  <c r="T86" i="3"/>
  <c r="AD86" i="3" s="1"/>
  <c r="S86" i="3"/>
  <c r="AG67" i="3"/>
  <c r="AI67" i="3" s="1"/>
  <c r="AH67" i="3"/>
  <c r="AJ67" i="3" s="1"/>
  <c r="H341" i="8"/>
  <c r="AL90" i="3"/>
  <c r="AN90" i="3" s="1"/>
  <c r="AK90" i="3"/>
  <c r="AM90" i="3" s="1"/>
  <c r="R134" i="8"/>
  <c r="AG93" i="12"/>
  <c r="AI93" i="12" s="1"/>
  <c r="AH93" i="12"/>
  <c r="AJ93" i="12" s="1"/>
  <c r="S293" i="12"/>
  <c r="G334" i="8"/>
  <c r="T293" i="12"/>
  <c r="AD293" i="12" s="1"/>
  <c r="F334" i="8"/>
  <c r="L183" i="8"/>
  <c r="U142" i="12"/>
  <c r="Y142" i="12" s="1"/>
  <c r="N183" i="8"/>
  <c r="V142" i="12"/>
  <c r="Z142" i="12" s="1"/>
  <c r="X33" i="13"/>
  <c r="AB33" i="13" s="1"/>
  <c r="W33" i="13"/>
  <c r="M164" i="8"/>
  <c r="E363" i="8"/>
  <c r="R382" i="8"/>
  <c r="AH341" i="12"/>
  <c r="AJ341" i="12" s="1"/>
  <c r="AG341" i="12"/>
  <c r="AI341" i="12" s="1"/>
  <c r="W453" i="12"/>
  <c r="AA453" i="12" s="1"/>
  <c r="Q494" i="8"/>
  <c r="X453" i="12"/>
  <c r="AB453" i="12" s="1"/>
  <c r="O494" i="8"/>
  <c r="U37" i="14"/>
  <c r="Y37" i="14" s="1"/>
  <c r="V37" i="14"/>
  <c r="Z37" i="14" s="1"/>
  <c r="AL333" i="12"/>
  <c r="AN333" i="12" s="1"/>
  <c r="S374" i="8"/>
  <c r="AK333" i="12"/>
  <c r="AM333" i="12" s="1"/>
  <c r="S52" i="15"/>
  <c r="AC52" i="15" s="1"/>
  <c r="T52" i="15"/>
  <c r="AD52" i="15" s="1"/>
  <c r="R37" i="14"/>
  <c r="S283" i="12"/>
  <c r="AC283" i="12" s="1"/>
  <c r="F324" i="8"/>
  <c r="G324" i="8"/>
  <c r="T283" i="12"/>
  <c r="AD283" i="12" s="1"/>
  <c r="K456" i="8"/>
  <c r="I126" i="8"/>
  <c r="U32" i="14"/>
  <c r="Y32" i="14" s="1"/>
  <c r="V32" i="14"/>
  <c r="Z32" i="14" s="1"/>
  <c r="M460" i="8"/>
  <c r="M465" i="8"/>
  <c r="AK9" i="15"/>
  <c r="AL9" i="15"/>
  <c r="AN9" i="15" s="1"/>
  <c r="AL136" i="12"/>
  <c r="AN136" i="12" s="1"/>
  <c r="AK136" i="12"/>
  <c r="AM136" i="12" s="1"/>
  <c r="S177" i="8"/>
  <c r="H454" i="8"/>
  <c r="I279" i="8"/>
  <c r="I332" i="8"/>
  <c r="H145" i="8"/>
  <c r="R25" i="14"/>
  <c r="G103" i="8"/>
  <c r="S62" i="12"/>
  <c r="AC62" i="12" s="1"/>
  <c r="F103" i="8"/>
  <c r="T62" i="12"/>
  <c r="AD62" i="12" s="1"/>
  <c r="S59" i="15"/>
  <c r="AC59" i="15" s="1"/>
  <c r="T59" i="15"/>
  <c r="AD59" i="15" s="1"/>
  <c r="T53" i="15"/>
  <c r="AD53" i="15" s="1"/>
  <c r="S53" i="15"/>
  <c r="AL8" i="13"/>
  <c r="AN8" i="13" s="1"/>
  <c r="AK8" i="13"/>
  <c r="AM8" i="13" s="1"/>
  <c r="E545" i="8"/>
  <c r="K142" i="8"/>
  <c r="AG19" i="13"/>
  <c r="AH19" i="13"/>
  <c r="AJ19" i="13" s="1"/>
  <c r="P387" i="8"/>
  <c r="AG51" i="3"/>
  <c r="AI51" i="3" s="1"/>
  <c r="AH51" i="3"/>
  <c r="AJ51" i="3" s="1"/>
  <c r="AH53" i="15"/>
  <c r="AJ53" i="15" s="1"/>
  <c r="AG53" i="15"/>
  <c r="M470" i="8"/>
  <c r="AL22" i="13"/>
  <c r="AN22" i="13" s="1"/>
  <c r="AK22" i="13"/>
  <c r="AM22" i="13" s="1"/>
  <c r="C280" i="8"/>
  <c r="U51" i="12"/>
  <c r="Y51" i="12" s="1"/>
  <c r="V51" i="12"/>
  <c r="Z51" i="12" s="1"/>
  <c r="N92" i="8"/>
  <c r="L92" i="8"/>
  <c r="AL30" i="13"/>
  <c r="AN30" i="13" s="1"/>
  <c r="AK30" i="13"/>
  <c r="AM30" i="13" s="1"/>
  <c r="AL75" i="12"/>
  <c r="AN75" i="12" s="1"/>
  <c r="AK75" i="12"/>
  <c r="AM75" i="12" s="1"/>
  <c r="S116" i="8"/>
  <c r="D161" i="8"/>
  <c r="AH44" i="12"/>
  <c r="AJ44" i="12" s="1"/>
  <c r="AG44" i="12"/>
  <c r="R85" i="8"/>
  <c r="R73" i="15"/>
  <c r="G75" i="8"/>
  <c r="T34" i="12"/>
  <c r="AD34" i="12" s="1"/>
  <c r="F75" i="8"/>
  <c r="S34" i="12"/>
  <c r="H470" i="8"/>
  <c r="M413" i="8"/>
  <c r="X61" i="12"/>
  <c r="AB61" i="12" s="1"/>
  <c r="W61" i="12"/>
  <c r="O102" i="8"/>
  <c r="Q102" i="8"/>
  <c r="J291" i="8"/>
  <c r="R250" i="12"/>
  <c r="AK368" i="12"/>
  <c r="AM368" i="12" s="1"/>
  <c r="AL368" i="12"/>
  <c r="AN368" i="12" s="1"/>
  <c r="S409" i="8"/>
  <c r="C518" i="8"/>
  <c r="AL18" i="15"/>
  <c r="AN18" i="15" s="1"/>
  <c r="AK18" i="15"/>
  <c r="AM18" i="15" s="1"/>
  <c r="V22" i="12"/>
  <c r="Z22" i="12" s="1"/>
  <c r="L63" i="8"/>
  <c r="N63" i="8"/>
  <c r="U22" i="12"/>
  <c r="Y22" i="12" s="1"/>
  <c r="I209" i="8"/>
  <c r="D520" i="8"/>
  <c r="D424" i="8"/>
  <c r="I325" i="8"/>
  <c r="D302" i="8"/>
  <c r="K209" i="8"/>
  <c r="P164" i="8"/>
  <c r="Q291" i="8"/>
  <c r="X250" i="12"/>
  <c r="AB250" i="12" s="1"/>
  <c r="O291" i="8"/>
  <c r="W250" i="12"/>
  <c r="S535" i="8"/>
  <c r="AK494" i="12"/>
  <c r="AM494" i="12" s="1"/>
  <c r="AL494" i="12"/>
  <c r="AN494" i="12" s="1"/>
  <c r="S477" i="8"/>
  <c r="AL436" i="12"/>
  <c r="AN436" i="12" s="1"/>
  <c r="AK436" i="12"/>
  <c r="AM436" i="12" s="1"/>
  <c r="AK192" i="12"/>
  <c r="AM192" i="12" s="1"/>
  <c r="S233" i="8"/>
  <c r="AL192" i="12"/>
  <c r="AN192" i="12" s="1"/>
  <c r="W96" i="3"/>
  <c r="AA96" i="3" s="1"/>
  <c r="X96" i="3"/>
  <c r="I140" i="8"/>
  <c r="R36" i="12"/>
  <c r="J77" i="8"/>
  <c r="U28" i="14"/>
  <c r="Y28" i="14" s="1"/>
  <c r="V28" i="14"/>
  <c r="Z28" i="14" s="1"/>
  <c r="P402" i="8"/>
  <c r="T341" i="12"/>
  <c r="AD341" i="12" s="1"/>
  <c r="S341" i="12"/>
  <c r="F382" i="8"/>
  <c r="G382" i="8"/>
  <c r="O493" i="8"/>
  <c r="X452" i="12"/>
  <c r="Q493" i="8"/>
  <c r="W452" i="12"/>
  <c r="AA452" i="12" s="1"/>
  <c r="P202" i="8"/>
  <c r="K311" i="8"/>
  <c r="I167" i="8"/>
  <c r="V322" i="12"/>
  <c r="Z322" i="12" s="1"/>
  <c r="L363" i="8"/>
  <c r="U322" i="12"/>
  <c r="Y322" i="12" s="1"/>
  <c r="N363" i="8"/>
  <c r="H73" i="8"/>
  <c r="R422" i="8"/>
  <c r="AG381" i="12"/>
  <c r="AH381" i="12"/>
  <c r="AJ381" i="12" s="1"/>
  <c r="D135" i="8"/>
  <c r="S375" i="8"/>
  <c r="AK334" i="12"/>
  <c r="AM334" i="12" s="1"/>
  <c r="AL334" i="12"/>
  <c r="AN334" i="12" s="1"/>
  <c r="K363" i="8"/>
  <c r="J413" i="8"/>
  <c r="R372" i="12"/>
  <c r="R506" i="12"/>
  <c r="J547" i="8"/>
  <c r="E94" i="8"/>
  <c r="S56" i="3"/>
  <c r="T56" i="3"/>
  <c r="AD56" i="3" s="1"/>
  <c r="J241" i="8"/>
  <c r="R200" i="12"/>
  <c r="D505" i="8"/>
  <c r="O532" i="8"/>
  <c r="X491" i="12"/>
  <c r="W491" i="12"/>
  <c r="AA491" i="12" s="1"/>
  <c r="Q532" i="8"/>
  <c r="H158" i="8"/>
  <c r="M459" i="8"/>
  <c r="D290" i="8"/>
  <c r="C392" i="8"/>
  <c r="AG460" i="12"/>
  <c r="AI460" i="12" s="1"/>
  <c r="AH460" i="12"/>
  <c r="AJ460" i="12" s="1"/>
  <c r="R501" i="8"/>
  <c r="M128" i="8"/>
  <c r="R462" i="12"/>
  <c r="J503" i="8"/>
  <c r="D427" i="8"/>
  <c r="T15" i="15"/>
  <c r="AD15" i="15" s="1"/>
  <c r="S15" i="15"/>
  <c r="C437" i="8"/>
  <c r="D366" i="8"/>
  <c r="W168" i="12"/>
  <c r="X168" i="12"/>
  <c r="AB168" i="12" s="1"/>
  <c r="O209" i="8"/>
  <c r="Q209" i="8"/>
  <c r="S22" i="15"/>
  <c r="AC22" i="15" s="1"/>
  <c r="T22" i="15"/>
  <c r="AD22" i="15" s="1"/>
  <c r="H369" i="8"/>
  <c r="AK25" i="3"/>
  <c r="AM25" i="3" s="1"/>
  <c r="AL25" i="3"/>
  <c r="AN25" i="3" s="1"/>
  <c r="J59" i="8"/>
  <c r="R18" i="12"/>
  <c r="C114" i="8"/>
  <c r="X28" i="13"/>
  <c r="AB28" i="13" s="1"/>
  <c r="W28" i="13"/>
  <c r="X20" i="14"/>
  <c r="W20" i="14"/>
  <c r="AA20" i="14" s="1"/>
  <c r="K271" i="8"/>
  <c r="X210" i="12"/>
  <c r="AB210" i="12" s="1"/>
  <c r="W210" i="12"/>
  <c r="AA210" i="12" s="1"/>
  <c r="Q251" i="8"/>
  <c r="O251" i="8"/>
  <c r="I425" i="8"/>
  <c r="M288" i="8"/>
  <c r="F319" i="8"/>
  <c r="T278" i="12"/>
  <c r="AD278" i="12" s="1"/>
  <c r="S278" i="12"/>
  <c r="G319" i="8"/>
  <c r="I398" i="8"/>
  <c r="J199" i="8"/>
  <c r="R158" i="12"/>
  <c r="P209" i="8"/>
  <c r="D67" i="8"/>
  <c r="AH77" i="3"/>
  <c r="AJ77" i="3" s="1"/>
  <c r="AG77" i="3"/>
  <c r="AI77" i="3" s="1"/>
  <c r="V140" i="12"/>
  <c r="Z140" i="12" s="1"/>
  <c r="U140" i="12"/>
  <c r="Y140" i="12" s="1"/>
  <c r="N181" i="8"/>
  <c r="L181" i="8"/>
  <c r="I185" i="8"/>
  <c r="R351" i="12"/>
  <c r="J392" i="8"/>
  <c r="P349" i="8"/>
  <c r="AK121" i="12"/>
  <c r="AM121" i="12" s="1"/>
  <c r="S162" i="8"/>
  <c r="AL121" i="12"/>
  <c r="AN121" i="12" s="1"/>
  <c r="O139" i="8"/>
  <c r="Q139" i="8"/>
  <c r="W98" i="12"/>
  <c r="AA98" i="12" s="1"/>
  <c r="X98" i="12"/>
  <c r="AB98" i="12" s="1"/>
  <c r="P518" i="8"/>
  <c r="L379" i="8"/>
  <c r="N379" i="8"/>
  <c r="V338" i="12"/>
  <c r="Z338" i="12" s="1"/>
  <c r="U338" i="12"/>
  <c r="Y338" i="12" s="1"/>
  <c r="K90" i="8"/>
  <c r="L532" i="8"/>
  <c r="V491" i="12"/>
  <c r="Z491" i="12" s="1"/>
  <c r="N532" i="8"/>
  <c r="U491" i="12"/>
  <c r="Y491" i="12" s="1"/>
  <c r="AL27" i="14"/>
  <c r="AN27" i="14" s="1"/>
  <c r="AK27" i="14"/>
  <c r="AM27" i="14" s="1"/>
  <c r="M337" i="8"/>
  <c r="M328" i="8"/>
  <c r="R31" i="14"/>
  <c r="R100" i="15"/>
  <c r="AL104" i="3"/>
  <c r="AN104" i="3" s="1"/>
  <c r="AK104" i="3"/>
  <c r="AM104" i="3" s="1"/>
  <c r="R21" i="13"/>
  <c r="M144" i="8"/>
  <c r="H264" i="8"/>
  <c r="H58" i="8"/>
  <c r="R455" i="12"/>
  <c r="J496" i="8"/>
  <c r="AK92" i="15"/>
  <c r="AM92" i="15" s="1"/>
  <c r="AL92" i="15"/>
  <c r="AN92" i="15" s="1"/>
  <c r="W58" i="3"/>
  <c r="AA58" i="3" s="1"/>
  <c r="X58" i="3"/>
  <c r="AB58" i="3" s="1"/>
  <c r="AG23" i="12"/>
  <c r="R64" i="8"/>
  <c r="AH23" i="12"/>
  <c r="AJ23" i="12" s="1"/>
  <c r="J324" i="8"/>
  <c r="R283" i="12"/>
  <c r="AH458" i="12"/>
  <c r="AJ458" i="12" s="1"/>
  <c r="AG458" i="12"/>
  <c r="R499" i="8"/>
  <c r="W178" i="12"/>
  <c r="AA178" i="12" s="1"/>
  <c r="X178" i="12"/>
  <c r="AB178" i="12" s="1"/>
  <c r="O219" i="8"/>
  <c r="Q219" i="8"/>
  <c r="E502" i="8"/>
  <c r="K383" i="8"/>
  <c r="H238" i="8"/>
  <c r="I137" i="8"/>
  <c r="AG309" i="12"/>
  <c r="AH309" i="12"/>
  <c r="AJ309" i="12" s="1"/>
  <c r="R350" i="8"/>
  <c r="W76" i="3"/>
  <c r="X76" i="3"/>
  <c r="AB76" i="3" s="1"/>
  <c r="AK97" i="15"/>
  <c r="AM97" i="15" s="1"/>
  <c r="AL97" i="15"/>
  <c r="AN97" i="15" s="1"/>
  <c r="M435" i="8"/>
  <c r="W28" i="14"/>
  <c r="X28" i="14"/>
  <c r="AB28" i="14" s="1"/>
  <c r="S22" i="3"/>
  <c r="T22" i="3"/>
  <c r="AD22" i="3" s="1"/>
  <c r="C145" i="8"/>
  <c r="N483" i="8"/>
  <c r="U442" i="12"/>
  <c r="Y442" i="12" s="1"/>
  <c r="L483" i="8"/>
  <c r="V442" i="12"/>
  <c r="Z442" i="12" s="1"/>
  <c r="K84" i="8"/>
  <c r="C120" i="8"/>
  <c r="AH15" i="13"/>
  <c r="AJ15" i="13" s="1"/>
  <c r="AG15" i="13"/>
  <c r="S367" i="12"/>
  <c r="AC367" i="12" s="1"/>
  <c r="F408" i="8"/>
  <c r="G408" i="8"/>
  <c r="T367" i="12"/>
  <c r="AD367" i="12" s="1"/>
  <c r="M234" i="8"/>
  <c r="C175" i="8"/>
  <c r="W474" i="12"/>
  <c r="Q515" i="8"/>
  <c r="O515" i="8"/>
  <c r="X474" i="12"/>
  <c r="AB474" i="12" s="1"/>
  <c r="C469" i="8"/>
  <c r="AH10" i="12"/>
  <c r="AJ10" i="12" s="1"/>
  <c r="R51" i="8"/>
  <c r="AG10" i="12"/>
  <c r="AI10" i="12" s="1"/>
  <c r="M301" i="8"/>
  <c r="R275" i="12"/>
  <c r="J316" i="8"/>
  <c r="R281" i="8"/>
  <c r="AG240" i="12"/>
  <c r="AH240" i="12"/>
  <c r="AJ240" i="12" s="1"/>
  <c r="E283" i="8"/>
  <c r="AL425" i="12"/>
  <c r="AN425" i="12" s="1"/>
  <c r="AK425" i="12"/>
  <c r="AM425" i="12" s="1"/>
  <c r="S466" i="8"/>
  <c r="H495" i="8"/>
  <c r="L455" i="8"/>
  <c r="N455" i="8"/>
  <c r="V414" i="12"/>
  <c r="Z414" i="12" s="1"/>
  <c r="U414" i="12"/>
  <c r="Y414" i="12" s="1"/>
  <c r="W24" i="14"/>
  <c r="AA24" i="14" s="1"/>
  <c r="X24" i="14"/>
  <c r="AB24" i="14" s="1"/>
  <c r="E109" i="8"/>
  <c r="F335" i="8"/>
  <c r="S294" i="12"/>
  <c r="T294" i="12"/>
  <c r="AD294" i="12" s="1"/>
  <c r="G335" i="8"/>
  <c r="H540" i="8"/>
  <c r="AH439" i="12"/>
  <c r="AJ439" i="12" s="1"/>
  <c r="AG439" i="12"/>
  <c r="AI439" i="12" s="1"/>
  <c r="R480" i="8"/>
  <c r="S413" i="12"/>
  <c r="F454" i="8"/>
  <c r="G454" i="8"/>
  <c r="T413" i="12"/>
  <c r="AD413" i="12" s="1"/>
  <c r="K366" i="8"/>
  <c r="E282" i="8"/>
  <c r="M426" i="8"/>
  <c r="V310" i="12"/>
  <c r="Z310" i="12" s="1"/>
  <c r="N351" i="8"/>
  <c r="U310" i="12"/>
  <c r="Y310" i="12" s="1"/>
  <c r="L351" i="8"/>
  <c r="I131" i="8"/>
  <c r="U110" i="12"/>
  <c r="Y110" i="12" s="1"/>
  <c r="N151" i="8"/>
  <c r="V110" i="12"/>
  <c r="Z110" i="12" s="1"/>
  <c r="L151" i="8"/>
  <c r="K218" i="8"/>
  <c r="Q193" i="8"/>
  <c r="O193" i="8"/>
  <c r="W152" i="12"/>
  <c r="AA152" i="12" s="1"/>
  <c r="X152" i="12"/>
  <c r="AB152" i="12" s="1"/>
  <c r="R37" i="3"/>
  <c r="AK17" i="12"/>
  <c r="AL17" i="12"/>
  <c r="AN17" i="12" s="1"/>
  <c r="S58" i="8"/>
  <c r="E353" i="8"/>
  <c r="R361" i="8"/>
  <c r="AH320" i="12"/>
  <c r="AJ320" i="12" s="1"/>
  <c r="AG320" i="12"/>
  <c r="D69" i="8"/>
  <c r="J390" i="8"/>
  <c r="R349" i="12"/>
  <c r="T61" i="3"/>
  <c r="AD61" i="3" s="1"/>
  <c r="S61" i="3"/>
  <c r="H529" i="8"/>
  <c r="K523" i="8"/>
  <c r="N481" i="8"/>
  <c r="U440" i="12"/>
  <c r="Y440" i="12" s="1"/>
  <c r="V440" i="12"/>
  <c r="Z440" i="12" s="1"/>
  <c r="L481" i="8"/>
  <c r="M539" i="8"/>
  <c r="P503" i="8"/>
  <c r="U421" i="12"/>
  <c r="Y421" i="12" s="1"/>
  <c r="V421" i="12"/>
  <c r="Z421" i="12" s="1"/>
  <c r="L462" i="8"/>
  <c r="N462" i="8"/>
  <c r="D360" i="8"/>
  <c r="X316" i="12"/>
  <c r="Q357" i="8"/>
  <c r="O357" i="8"/>
  <c r="W316" i="12"/>
  <c r="AA316" i="12" s="1"/>
  <c r="X440" i="12"/>
  <c r="O481" i="8"/>
  <c r="Q481" i="8"/>
  <c r="W440" i="12"/>
  <c r="AA440" i="12" s="1"/>
  <c r="P230" i="8"/>
  <c r="AG250" i="12"/>
  <c r="AI250" i="12" s="1"/>
  <c r="R291" i="8"/>
  <c r="AH250" i="12"/>
  <c r="AJ250" i="12" s="1"/>
  <c r="H525" i="8"/>
  <c r="M216" i="8"/>
  <c r="C257" i="8"/>
  <c r="E513" i="8"/>
  <c r="R69" i="3"/>
  <c r="F84" i="8"/>
  <c r="G84" i="8"/>
  <c r="S43" i="12"/>
  <c r="T43" i="12"/>
  <c r="AD43" i="12" s="1"/>
  <c r="R413" i="12"/>
  <c r="J454" i="8"/>
  <c r="D452" i="8"/>
  <c r="L103" i="8"/>
  <c r="V62" i="12"/>
  <c r="Z62" i="12" s="1"/>
  <c r="U62" i="12"/>
  <c r="Y62" i="12" s="1"/>
  <c r="N103" i="8"/>
  <c r="M57" i="8"/>
  <c r="F352" i="8"/>
  <c r="T311" i="12"/>
  <c r="AD311" i="12" s="1"/>
  <c r="S311" i="12"/>
  <c r="G352" i="8"/>
  <c r="S522" i="8"/>
  <c r="AK481" i="12"/>
  <c r="AM481" i="12" s="1"/>
  <c r="AL481" i="12"/>
  <c r="AN481" i="12" s="1"/>
  <c r="N430" i="8"/>
  <c r="V389" i="12"/>
  <c r="Z389" i="12" s="1"/>
  <c r="L430" i="8"/>
  <c r="U389" i="12"/>
  <c r="Y389" i="12" s="1"/>
  <c r="S353" i="8"/>
  <c r="AL312" i="12"/>
  <c r="AN312" i="12" s="1"/>
  <c r="AK312" i="12"/>
  <c r="AM312" i="12" s="1"/>
  <c r="I141" i="8"/>
  <c r="P75" i="8"/>
  <c r="U451" i="12"/>
  <c r="N492" i="8"/>
  <c r="L492" i="8"/>
  <c r="V451" i="12"/>
  <c r="Z451" i="12" s="1"/>
  <c r="C508" i="8"/>
  <c r="R30" i="13"/>
  <c r="AH105" i="3"/>
  <c r="AJ105" i="3" s="1"/>
  <c r="AG105" i="3"/>
  <c r="AI105" i="3" s="1"/>
  <c r="G432" i="8"/>
  <c r="T391" i="12"/>
  <c r="AD391" i="12" s="1"/>
  <c r="F432" i="8"/>
  <c r="S391" i="12"/>
  <c r="AK32" i="15"/>
  <c r="AM32" i="15" s="1"/>
  <c r="AL32" i="15"/>
  <c r="AN32" i="15" s="1"/>
  <c r="H294" i="8"/>
  <c r="V12" i="14"/>
  <c r="Z12" i="14" s="1"/>
  <c r="U12" i="14"/>
  <c r="Y12" i="14" s="1"/>
  <c r="H313" i="8"/>
  <c r="P369" i="8"/>
  <c r="C408" i="8"/>
  <c r="R229" i="8"/>
  <c r="AH188" i="12"/>
  <c r="AJ188" i="12" s="1"/>
  <c r="AG188" i="12"/>
  <c r="S280" i="8"/>
  <c r="AK239" i="12"/>
  <c r="AM239" i="12" s="1"/>
  <c r="AL239" i="12"/>
  <c r="AN239" i="12" s="1"/>
  <c r="R100" i="3"/>
  <c r="AL50" i="12"/>
  <c r="AN50" i="12" s="1"/>
  <c r="AK50" i="12"/>
  <c r="AM50" i="12" s="1"/>
  <c r="S91" i="8"/>
  <c r="H487" i="8"/>
  <c r="R382" i="12"/>
  <c r="J423" i="8"/>
  <c r="U26" i="14"/>
  <c r="Y26" i="14" s="1"/>
  <c r="V26" i="14"/>
  <c r="Z26" i="14" s="1"/>
  <c r="E510" i="8"/>
  <c r="P479" i="8"/>
  <c r="C454" i="8"/>
  <c r="V16" i="3"/>
  <c r="Z16" i="3" s="1"/>
  <c r="U16" i="3"/>
  <c r="Y16" i="3" s="1"/>
  <c r="S22" i="16"/>
  <c r="AC22" i="16" s="1"/>
  <c r="T22" i="16"/>
  <c r="AD22" i="16" s="1"/>
  <c r="AL467" i="12"/>
  <c r="AN467" i="12" s="1"/>
  <c r="S508" i="8"/>
  <c r="AK467" i="12"/>
  <c r="AM467" i="12" s="1"/>
  <c r="I105" i="8"/>
  <c r="S168" i="12"/>
  <c r="F209" i="8"/>
  <c r="G209" i="8"/>
  <c r="T168" i="12"/>
  <c r="AD168" i="12" s="1"/>
  <c r="AK36" i="15"/>
  <c r="AM36" i="15" s="1"/>
  <c r="AL36" i="15"/>
  <c r="AN36" i="15" s="1"/>
  <c r="I291" i="8"/>
  <c r="R79" i="15"/>
  <c r="V76" i="3"/>
  <c r="Z76" i="3" s="1"/>
  <c r="U76" i="3"/>
  <c r="Y76" i="3" s="1"/>
  <c r="J265" i="8"/>
  <c r="R224" i="12"/>
  <c r="F386" i="8"/>
  <c r="G386" i="8"/>
  <c r="S345" i="12"/>
  <c r="AC345" i="12" s="1"/>
  <c r="T345" i="12"/>
  <c r="AD345" i="12" s="1"/>
  <c r="D297" i="8"/>
  <c r="K79" i="8"/>
  <c r="P107" i="8"/>
  <c r="E175" i="8"/>
  <c r="J538" i="8"/>
  <c r="R497" i="12"/>
  <c r="AK77" i="15"/>
  <c r="AL77" i="15"/>
  <c r="AN77" i="15" s="1"/>
  <c r="AK103" i="15"/>
  <c r="AM103" i="15" s="1"/>
  <c r="AL103" i="15"/>
  <c r="AN103" i="15" s="1"/>
  <c r="K261" i="8"/>
  <c r="S231" i="12"/>
  <c r="G272" i="8"/>
  <c r="T231" i="12"/>
  <c r="AD231" i="12" s="1"/>
  <c r="F272" i="8"/>
  <c r="R307" i="12"/>
  <c r="J348" i="8"/>
  <c r="AG26" i="3"/>
  <c r="AI26" i="3" s="1"/>
  <c r="AH26" i="3"/>
  <c r="AJ26" i="3" s="1"/>
  <c r="AL49" i="3"/>
  <c r="AN49" i="3" s="1"/>
  <c r="AK49" i="3"/>
  <c r="AM49" i="3" s="1"/>
  <c r="R32" i="13"/>
  <c r="P357" i="8"/>
  <c r="P210" i="8"/>
  <c r="AL94" i="15"/>
  <c r="AN94" i="15" s="1"/>
  <c r="AK94" i="15"/>
  <c r="AM94" i="15" s="1"/>
  <c r="D340" i="8"/>
  <c r="I360" i="8"/>
  <c r="I509" i="8"/>
  <c r="K400" i="8"/>
  <c r="P364" i="8"/>
  <c r="K427" i="8"/>
  <c r="U106" i="3"/>
  <c r="Y106" i="3" s="1"/>
  <c r="V106" i="3"/>
  <c r="Z106" i="3" s="1"/>
  <c r="S491" i="8"/>
  <c r="AK450" i="12"/>
  <c r="AM450" i="12" s="1"/>
  <c r="AL450" i="12"/>
  <c r="AN450" i="12" s="1"/>
  <c r="P320" i="8"/>
  <c r="AK73" i="3"/>
  <c r="AM73" i="3" s="1"/>
  <c r="AL73" i="3"/>
  <c r="AN73" i="3" s="1"/>
  <c r="C327" i="8"/>
  <c r="V302" i="12"/>
  <c r="Z302" i="12" s="1"/>
  <c r="L343" i="8"/>
  <c r="N343" i="8"/>
  <c r="U302" i="12"/>
  <c r="Y302" i="12" s="1"/>
  <c r="W334" i="12"/>
  <c r="AA334" i="12" s="1"/>
  <c r="X334" i="12"/>
  <c r="O375" i="8"/>
  <c r="Q375" i="8"/>
  <c r="J111" i="8"/>
  <c r="R70" i="12"/>
  <c r="D412" i="8"/>
  <c r="AH41" i="15"/>
  <c r="AJ41" i="15" s="1"/>
  <c r="AG41" i="15"/>
  <c r="AI41" i="15" s="1"/>
  <c r="K386" i="8"/>
  <c r="H415" i="8"/>
  <c r="M335" i="8"/>
  <c r="AG96" i="15"/>
  <c r="AH96" i="15"/>
  <c r="AJ96" i="15" s="1"/>
  <c r="K469" i="8"/>
  <c r="L442" i="8"/>
  <c r="U401" i="12"/>
  <c r="Y401" i="12" s="1"/>
  <c r="N442" i="8"/>
  <c r="V401" i="12"/>
  <c r="Z401" i="12" s="1"/>
  <c r="T100" i="15"/>
  <c r="AD100" i="15" s="1"/>
  <c r="S100" i="15"/>
  <c r="I415" i="8"/>
  <c r="AK23" i="14"/>
  <c r="AM23" i="14" s="1"/>
  <c r="AL23" i="14"/>
  <c r="AN23" i="14" s="1"/>
  <c r="G361" i="8"/>
  <c r="S320" i="12"/>
  <c r="AC320" i="12" s="1"/>
  <c r="F361" i="8"/>
  <c r="T320" i="12"/>
  <c r="AD320" i="12" s="1"/>
  <c r="W44" i="15"/>
  <c r="X44" i="15"/>
  <c r="AB44" i="15" s="1"/>
  <c r="F159" i="8"/>
  <c r="S118" i="12"/>
  <c r="AC118" i="12" s="1"/>
  <c r="T118" i="12"/>
  <c r="AD118" i="12" s="1"/>
  <c r="G159" i="8"/>
  <c r="E322" i="8"/>
  <c r="P275" i="8"/>
  <c r="I341" i="8"/>
  <c r="D370" i="8"/>
  <c r="D215" i="8"/>
  <c r="D128" i="8"/>
  <c r="R30" i="15"/>
  <c r="I392" i="8"/>
  <c r="D64" i="8"/>
  <c r="R498" i="12"/>
  <c r="J539" i="8"/>
  <c r="F171" i="8"/>
  <c r="T130" i="12"/>
  <c r="AD130" i="12" s="1"/>
  <c r="G171" i="8"/>
  <c r="S130" i="12"/>
  <c r="AC130" i="12" s="1"/>
  <c r="G410" i="8"/>
  <c r="T369" i="12"/>
  <c r="AD369" i="12" s="1"/>
  <c r="F410" i="8"/>
  <c r="S369" i="12"/>
  <c r="AC369" i="12" s="1"/>
  <c r="K381" i="8"/>
  <c r="C348" i="8"/>
  <c r="C179" i="8"/>
  <c r="U180" i="12"/>
  <c r="Y180" i="12" s="1"/>
  <c r="N221" i="8"/>
  <c r="V180" i="12"/>
  <c r="Z180" i="12" s="1"/>
  <c r="L221" i="8"/>
  <c r="I548" i="8"/>
  <c r="E217" i="8"/>
  <c r="M155" i="8"/>
  <c r="R474" i="12"/>
  <c r="J515" i="8"/>
  <c r="AH30" i="15"/>
  <c r="AJ30" i="15" s="1"/>
  <c r="AG30" i="15"/>
  <c r="D273" i="8"/>
  <c r="C50" i="8"/>
  <c r="P212" i="8"/>
  <c r="H227" i="8"/>
  <c r="R53" i="15"/>
  <c r="V259" i="12"/>
  <c r="Z259" i="12" s="1"/>
  <c r="N300" i="8"/>
  <c r="U259" i="12"/>
  <c r="Y259" i="12" s="1"/>
  <c r="L300" i="8"/>
  <c r="M168" i="8"/>
  <c r="K347" i="8"/>
  <c r="X138" i="12"/>
  <c r="W138" i="12"/>
  <c r="AA138" i="12" s="1"/>
  <c r="O179" i="8"/>
  <c r="Q179" i="8"/>
  <c r="H138" i="8"/>
  <c r="C411" i="8"/>
  <c r="K120" i="8"/>
  <c r="X224" i="12"/>
  <c r="W224" i="12"/>
  <c r="AA224" i="12" s="1"/>
  <c r="O265" i="8"/>
  <c r="Q265" i="8"/>
  <c r="H181" i="8"/>
  <c r="H228" i="8"/>
  <c r="P407" i="8"/>
  <c r="C516" i="8"/>
  <c r="D245" i="8"/>
  <c r="Q248" i="8"/>
  <c r="W207" i="12"/>
  <c r="X207" i="12"/>
  <c r="AB207" i="12" s="1"/>
  <c r="O248" i="8"/>
  <c r="C185" i="8"/>
  <c r="K200" i="8"/>
  <c r="G489" i="8"/>
  <c r="T448" i="12"/>
  <c r="AD448" i="12" s="1"/>
  <c r="F489" i="8"/>
  <c r="S448" i="12"/>
  <c r="AC448" i="12" s="1"/>
  <c r="Q57" i="8"/>
  <c r="X16" i="12"/>
  <c r="AB16" i="12" s="1"/>
  <c r="W16" i="12"/>
  <c r="AA16" i="12" s="1"/>
  <c r="O57" i="8"/>
  <c r="R89" i="8"/>
  <c r="AH48" i="12"/>
  <c r="AJ48" i="12" s="1"/>
  <c r="AG48" i="12"/>
  <c r="AI48" i="12" s="1"/>
  <c r="R18" i="15"/>
  <c r="X220" i="12"/>
  <c r="AB220" i="12" s="1"/>
  <c r="Q261" i="8"/>
  <c r="O261" i="8"/>
  <c r="W220" i="12"/>
  <c r="AA220" i="12" s="1"/>
  <c r="E112" i="8"/>
  <c r="AK15" i="14"/>
  <c r="AM15" i="14" s="1"/>
  <c r="AL15" i="14"/>
  <c r="AN15" i="14" s="1"/>
  <c r="U70" i="3"/>
  <c r="Y70" i="3" s="1"/>
  <c r="V70" i="3"/>
  <c r="Z70" i="3" s="1"/>
  <c r="W286" i="12"/>
  <c r="AA286" i="12" s="1"/>
  <c r="X286" i="12"/>
  <c r="Q327" i="8"/>
  <c r="O327" i="8"/>
  <c r="V77" i="3"/>
  <c r="Z77" i="3" s="1"/>
  <c r="U77" i="3"/>
  <c r="Y77" i="3" s="1"/>
  <c r="AK29" i="15"/>
  <c r="AM29" i="15" s="1"/>
  <c r="AL29" i="15"/>
  <c r="AN29" i="15" s="1"/>
  <c r="P333" i="8"/>
  <c r="X85" i="15"/>
  <c r="AB85" i="15" s="1"/>
  <c r="W85" i="15"/>
  <c r="V86" i="15"/>
  <c r="Z86" i="15" s="1"/>
  <c r="U86" i="15"/>
  <c r="Y86" i="15" s="1"/>
  <c r="R321" i="12"/>
  <c r="J362" i="8"/>
  <c r="I228" i="8"/>
  <c r="AL100" i="12"/>
  <c r="AN100" i="12" s="1"/>
  <c r="S141" i="8"/>
  <c r="AK100" i="12"/>
  <c r="AM100" i="12" s="1"/>
  <c r="T46" i="14"/>
  <c r="AD46" i="14" s="1"/>
  <c r="S46" i="14"/>
  <c r="AC46" i="14" s="1"/>
  <c r="J255" i="8"/>
  <c r="R214" i="12"/>
  <c r="U21" i="3"/>
  <c r="Y21" i="3" s="1"/>
  <c r="V21" i="3"/>
  <c r="Z21" i="3" s="1"/>
  <c r="K122" i="8"/>
  <c r="E179" i="8"/>
  <c r="X12" i="15"/>
  <c r="AB12" i="15" s="1"/>
  <c r="W12" i="15"/>
  <c r="AA12" i="15" s="1"/>
  <c r="I282" i="8"/>
  <c r="I157" i="8"/>
  <c r="L100" i="8"/>
  <c r="N100" i="8"/>
  <c r="U59" i="12"/>
  <c r="Y59" i="12" s="1"/>
  <c r="V59" i="12"/>
  <c r="Z59" i="12" s="1"/>
  <c r="S378" i="8"/>
  <c r="AL337" i="12"/>
  <c r="AN337" i="12" s="1"/>
  <c r="AK337" i="12"/>
  <c r="AM337" i="12" s="1"/>
  <c r="V161" i="12"/>
  <c r="Z161" i="12" s="1"/>
  <c r="N202" i="8"/>
  <c r="L202" i="8"/>
  <c r="U161" i="12"/>
  <c r="Y161" i="12" s="1"/>
  <c r="AL93" i="15"/>
  <c r="AN93" i="15" s="1"/>
  <c r="AK93" i="15"/>
  <c r="AM93" i="15" s="1"/>
  <c r="E71" i="8"/>
  <c r="H548" i="8"/>
  <c r="AG190" i="12"/>
  <c r="AI190" i="12" s="1"/>
  <c r="R231" i="8"/>
  <c r="AH190" i="12"/>
  <c r="AJ190" i="12" s="1"/>
  <c r="P296" i="8"/>
  <c r="K102" i="8"/>
  <c r="D484" i="8"/>
  <c r="K510" i="8"/>
  <c r="K62" i="8"/>
  <c r="R285" i="12"/>
  <c r="J326" i="8"/>
  <c r="P199" i="8"/>
  <c r="W388" i="12"/>
  <c r="O429" i="8"/>
  <c r="X388" i="12"/>
  <c r="AB388" i="12" s="1"/>
  <c r="Q429" i="8"/>
  <c r="C174" i="8"/>
  <c r="E401" i="8"/>
  <c r="R221" i="12"/>
  <c r="J262" i="8"/>
  <c r="K82" i="8"/>
  <c r="I275" i="8"/>
  <c r="I459" i="8"/>
  <c r="AL317" i="12"/>
  <c r="AN317" i="12" s="1"/>
  <c r="S358" i="8"/>
  <c r="AK317" i="12"/>
  <c r="AM317" i="12" s="1"/>
  <c r="W11" i="13"/>
  <c r="X11" i="13"/>
  <c r="AB11" i="13" s="1"/>
  <c r="E208" i="8"/>
  <c r="I196" i="8"/>
  <c r="U95" i="12"/>
  <c r="Y95" i="12" s="1"/>
  <c r="N136" i="8"/>
  <c r="L136" i="8"/>
  <c r="V95" i="12"/>
  <c r="Z95" i="12" s="1"/>
  <c r="E160" i="8"/>
  <c r="C130" i="8"/>
  <c r="D131" i="8"/>
  <c r="S25" i="16"/>
  <c r="AC25" i="16" s="1"/>
  <c r="T25" i="16"/>
  <c r="AD25" i="16" s="1"/>
  <c r="W299" i="12"/>
  <c r="AA299" i="12" s="1"/>
  <c r="Q340" i="8"/>
  <c r="O340" i="8"/>
  <c r="X299" i="12"/>
  <c r="D183" i="8"/>
  <c r="W91" i="3"/>
  <c r="AA91" i="3" s="1"/>
  <c r="X91" i="3"/>
  <c r="O200" i="8"/>
  <c r="X159" i="12"/>
  <c r="W159" i="12"/>
  <c r="AA159" i="12" s="1"/>
  <c r="Q200" i="8"/>
  <c r="E127" i="8"/>
  <c r="D120" i="8"/>
  <c r="AG414" i="12"/>
  <c r="AI414" i="12" s="1"/>
  <c r="AH414" i="12"/>
  <c r="AJ414" i="12" s="1"/>
  <c r="R455" i="8"/>
  <c r="V194" i="12"/>
  <c r="Z194" i="12" s="1"/>
  <c r="L235" i="8"/>
  <c r="U194" i="12"/>
  <c r="Y194" i="12" s="1"/>
  <c r="N235" i="8"/>
  <c r="R148" i="12"/>
  <c r="J189" i="8"/>
  <c r="K207" i="8"/>
  <c r="R133" i="8"/>
  <c r="AH92" i="12"/>
  <c r="AJ92" i="12" s="1"/>
  <c r="AG92" i="12"/>
  <c r="AI92" i="12" s="1"/>
  <c r="C316" i="8"/>
  <c r="D313" i="8"/>
  <c r="D535" i="8"/>
  <c r="E66" i="8"/>
  <c r="I318" i="8"/>
  <c r="V212" i="12"/>
  <c r="Z212" i="12" s="1"/>
  <c r="N253" i="8"/>
  <c r="L253" i="8"/>
  <c r="U212" i="12"/>
  <c r="Y212" i="12" s="1"/>
  <c r="S541" i="8"/>
  <c r="AK500" i="12"/>
  <c r="AM500" i="12" s="1"/>
  <c r="AL500" i="12"/>
  <c r="AN500" i="12" s="1"/>
  <c r="E474" i="8"/>
  <c r="I154" i="8"/>
  <c r="T79" i="15"/>
  <c r="AD79" i="15" s="1"/>
  <c r="S79" i="15"/>
  <c r="AK36" i="3"/>
  <c r="AM36" i="3" s="1"/>
  <c r="AL36" i="3"/>
  <c r="AN36" i="3" s="1"/>
  <c r="T394" i="12"/>
  <c r="AD394" i="12" s="1"/>
  <c r="F435" i="8"/>
  <c r="G435" i="8"/>
  <c r="S394" i="12"/>
  <c r="AH36" i="15"/>
  <c r="AJ36" i="15" s="1"/>
  <c r="AG36" i="15"/>
  <c r="D286" i="8"/>
  <c r="D220" i="8"/>
  <c r="R10" i="3"/>
  <c r="AL491" i="12"/>
  <c r="AN491" i="12" s="1"/>
  <c r="AK491" i="12"/>
  <c r="AM491" i="12" s="1"/>
  <c r="S532" i="8"/>
  <c r="E263" i="8"/>
  <c r="AG140" i="12"/>
  <c r="AH140" i="12"/>
  <c r="AJ140" i="12" s="1"/>
  <c r="R181" i="8"/>
  <c r="AG400" i="12"/>
  <c r="R441" i="8"/>
  <c r="AH400" i="12"/>
  <c r="AJ400" i="12" s="1"/>
  <c r="E346" i="8"/>
  <c r="C424" i="8"/>
  <c r="X103" i="15"/>
  <c r="AB103" i="15" s="1"/>
  <c r="W103" i="15"/>
  <c r="P180" i="8"/>
  <c r="AL13" i="16"/>
  <c r="AN13" i="16" s="1"/>
  <c r="AK13" i="16"/>
  <c r="AM13" i="16" s="1"/>
  <c r="D471" i="8"/>
  <c r="I217" i="8"/>
  <c r="M471" i="8"/>
  <c r="M165" i="8"/>
  <c r="E503" i="8"/>
  <c r="J166" i="8"/>
  <c r="R125" i="12"/>
  <c r="AK30" i="12"/>
  <c r="AM30" i="12" s="1"/>
  <c r="AL30" i="12"/>
  <c r="AN30" i="12" s="1"/>
  <c r="S71" i="8"/>
  <c r="R95" i="8"/>
  <c r="AG54" i="12"/>
  <c r="AI54" i="12" s="1"/>
  <c r="AH54" i="12"/>
  <c r="AJ54" i="12" s="1"/>
  <c r="M516" i="8"/>
  <c r="Q162" i="8"/>
  <c r="O162" i="8"/>
  <c r="W121" i="12"/>
  <c r="X121" i="12"/>
  <c r="AB121" i="12" s="1"/>
  <c r="G113" i="8"/>
  <c r="F113" i="8"/>
  <c r="S72" i="12"/>
  <c r="AC72" i="12" s="1"/>
  <c r="T72" i="12"/>
  <c r="AD72" i="12" s="1"/>
  <c r="M61" i="8"/>
  <c r="AG15" i="14"/>
  <c r="AI15" i="14" s="1"/>
  <c r="AH15" i="14"/>
  <c r="AJ15" i="14" s="1"/>
  <c r="AK43" i="3"/>
  <c r="AM43" i="3" s="1"/>
  <c r="AL43" i="3"/>
  <c r="AN43" i="3" s="1"/>
  <c r="R43" i="14"/>
  <c r="H95" i="8"/>
  <c r="AK407" i="12"/>
  <c r="AM407" i="12" s="1"/>
  <c r="AL407" i="12"/>
  <c r="AN407" i="12" s="1"/>
  <c r="S448" i="8"/>
  <c r="L506" i="8"/>
  <c r="N506" i="8"/>
  <c r="V465" i="12"/>
  <c r="Z465" i="12" s="1"/>
  <c r="U465" i="12"/>
  <c r="Y465" i="12" s="1"/>
  <c r="R253" i="12"/>
  <c r="J294" i="8"/>
  <c r="Q122" i="8"/>
  <c r="X81" i="12"/>
  <c r="AB81" i="12" s="1"/>
  <c r="W81" i="12"/>
  <c r="AA81" i="12" s="1"/>
  <c r="O122" i="8"/>
  <c r="AL25" i="15"/>
  <c r="AN25" i="15" s="1"/>
  <c r="AK25" i="15"/>
  <c r="AM25" i="15" s="1"/>
  <c r="L123" i="8"/>
  <c r="U82" i="12"/>
  <c r="Y82" i="12" s="1"/>
  <c r="N123" i="8"/>
  <c r="V82" i="12"/>
  <c r="Z82" i="12" s="1"/>
  <c r="J467" i="8"/>
  <c r="R426" i="12"/>
  <c r="H508" i="8"/>
  <c r="E291" i="8"/>
  <c r="P273" i="8"/>
  <c r="P152" i="8"/>
  <c r="P390" i="8"/>
  <c r="H520" i="8"/>
  <c r="AK454" i="12"/>
  <c r="AM454" i="12" s="1"/>
  <c r="AL454" i="12"/>
  <c r="AN454" i="12" s="1"/>
  <c r="S495" i="8"/>
  <c r="F398" i="8"/>
  <c r="G398" i="8"/>
  <c r="S357" i="12"/>
  <c r="AC357" i="12" s="1"/>
  <c r="T357" i="12"/>
  <c r="AD357" i="12" s="1"/>
  <c r="AK72" i="3"/>
  <c r="AM72" i="3" s="1"/>
  <c r="AL72" i="3"/>
  <c r="AN72" i="3" s="1"/>
  <c r="H535" i="8"/>
  <c r="I494" i="8"/>
  <c r="AH16" i="16"/>
  <c r="AJ16" i="16" s="1"/>
  <c r="AG16" i="16"/>
  <c r="P381" i="8"/>
  <c r="X194" i="12"/>
  <c r="Q235" i="8"/>
  <c r="W194" i="12"/>
  <c r="AA194" i="12" s="1"/>
  <c r="O235" i="8"/>
  <c r="C504" i="8"/>
  <c r="V58" i="15"/>
  <c r="Z58" i="15" s="1"/>
  <c r="U58" i="15"/>
  <c r="Y58" i="15" s="1"/>
  <c r="C368" i="8"/>
  <c r="S549" i="8"/>
  <c r="AL508" i="12"/>
  <c r="AN508" i="12" s="1"/>
  <c r="AK508" i="12"/>
  <c r="AM508" i="12" s="1"/>
  <c r="AG297" i="12"/>
  <c r="AH297" i="12"/>
  <c r="AJ297" i="12" s="1"/>
  <c r="R338" i="8"/>
  <c r="E350" i="8"/>
  <c r="I148" i="8"/>
  <c r="J110" i="8"/>
  <c r="R69" i="12"/>
  <c r="U99" i="3"/>
  <c r="V99" i="3"/>
  <c r="Z99" i="3" s="1"/>
  <c r="M388" i="8"/>
  <c r="M506" i="8"/>
  <c r="AK363" i="12"/>
  <c r="AM363" i="12" s="1"/>
  <c r="S404" i="8"/>
  <c r="AL363" i="12"/>
  <c r="AN363" i="12" s="1"/>
  <c r="AK492" i="12"/>
  <c r="AM492" i="12" s="1"/>
  <c r="S533" i="8"/>
  <c r="AL492" i="12"/>
  <c r="AN492" i="12" s="1"/>
  <c r="L200" i="8"/>
  <c r="N200" i="8"/>
  <c r="V159" i="12"/>
  <c r="Z159" i="12" s="1"/>
  <c r="U159" i="12"/>
  <c r="Y159" i="12" s="1"/>
  <c r="U136" i="12"/>
  <c r="Y136" i="12" s="1"/>
  <c r="L177" i="8"/>
  <c r="N177" i="8"/>
  <c r="V136" i="12"/>
  <c r="Z136" i="12" s="1"/>
  <c r="AH30" i="14"/>
  <c r="AJ30" i="14" s="1"/>
  <c r="AG30" i="14"/>
  <c r="U206" i="12"/>
  <c r="Y206" i="12" s="1"/>
  <c r="L247" i="8"/>
  <c r="V206" i="12"/>
  <c r="Z206" i="12" s="1"/>
  <c r="N247" i="8"/>
  <c r="AH238" i="12"/>
  <c r="AJ238" i="12" s="1"/>
  <c r="R279" i="8"/>
  <c r="AG238" i="12"/>
  <c r="M333" i="8"/>
  <c r="R25" i="16"/>
  <c r="I365" i="8"/>
  <c r="R10" i="16"/>
  <c r="D362" i="8"/>
  <c r="K183" i="8"/>
  <c r="R505" i="12"/>
  <c r="J546" i="8"/>
  <c r="H468" i="8"/>
  <c r="I85" i="8"/>
  <c r="M195" i="8"/>
  <c r="W78" i="12"/>
  <c r="AA78" i="12" s="1"/>
  <c r="Q119" i="8"/>
  <c r="O119" i="8"/>
  <c r="X78" i="12"/>
  <c r="AB78" i="12" s="1"/>
  <c r="R370" i="12"/>
  <c r="J411" i="8"/>
  <c r="X322" i="12"/>
  <c r="AB322" i="12" s="1"/>
  <c r="W322" i="12"/>
  <c r="AA322" i="12" s="1"/>
  <c r="O363" i="8"/>
  <c r="Q363" i="8"/>
  <c r="K490" i="8"/>
  <c r="G344" i="8"/>
  <c r="F344" i="8"/>
  <c r="S303" i="12"/>
  <c r="AC303" i="12" s="1"/>
  <c r="T303" i="12"/>
  <c r="AD303" i="12" s="1"/>
  <c r="U13" i="14"/>
  <c r="Y13" i="14" s="1"/>
  <c r="V13" i="14"/>
  <c r="Z13" i="14" s="1"/>
  <c r="E512" i="8"/>
  <c r="AL344" i="12"/>
  <c r="AN344" i="12" s="1"/>
  <c r="S385" i="8"/>
  <c r="AK344" i="12"/>
  <c r="AM344" i="12" s="1"/>
  <c r="J292" i="8"/>
  <c r="R251" i="12"/>
  <c r="AL69" i="3"/>
  <c r="AN69" i="3" s="1"/>
  <c r="AK69" i="3"/>
  <c r="D475" i="8"/>
  <c r="J270" i="8"/>
  <c r="R229" i="12"/>
  <c r="K471" i="8"/>
  <c r="I495" i="8"/>
  <c r="C201" i="8"/>
  <c r="N275" i="8"/>
  <c r="V234" i="12"/>
  <c r="Z234" i="12" s="1"/>
  <c r="L275" i="8"/>
  <c r="U234" i="12"/>
  <c r="Y234" i="12" s="1"/>
  <c r="AL14" i="15"/>
  <c r="AN14" i="15" s="1"/>
  <c r="AK14" i="15"/>
  <c r="AM14" i="15" s="1"/>
  <c r="AH18" i="13"/>
  <c r="AJ18" i="13" s="1"/>
  <c r="AG18" i="13"/>
  <c r="D229" i="8"/>
  <c r="AL131" i="12"/>
  <c r="AN131" i="12" s="1"/>
  <c r="S172" i="8"/>
  <c r="AK131" i="12"/>
  <c r="AM131" i="12" s="1"/>
  <c r="C548" i="8"/>
  <c r="S20" i="13"/>
  <c r="T20" i="13"/>
  <c r="AD20" i="13" s="1"/>
  <c r="E404" i="8"/>
  <c r="E507" i="8"/>
  <c r="R55" i="3"/>
  <c r="K197" i="8"/>
  <c r="D113" i="8"/>
  <c r="M448" i="8"/>
  <c r="N179" i="8"/>
  <c r="V138" i="12"/>
  <c r="Z138" i="12" s="1"/>
  <c r="U138" i="12"/>
  <c r="Y138" i="12" s="1"/>
  <c r="L179" i="8"/>
  <c r="C286" i="8"/>
  <c r="W417" i="12"/>
  <c r="AA417" i="12" s="1"/>
  <c r="O458" i="8"/>
  <c r="Q458" i="8"/>
  <c r="X417" i="12"/>
  <c r="AB417" i="12" s="1"/>
  <c r="K269" i="8"/>
  <c r="I229" i="8"/>
  <c r="K210" i="8"/>
  <c r="AL31" i="3"/>
  <c r="AN31" i="3" s="1"/>
  <c r="AK31" i="3"/>
  <c r="AM31" i="3" s="1"/>
  <c r="J355" i="8"/>
  <c r="R314" i="12"/>
  <c r="AH108" i="12"/>
  <c r="AJ108" i="12" s="1"/>
  <c r="R149" i="8"/>
  <c r="AG108" i="12"/>
  <c r="K51" i="8"/>
  <c r="I251" i="8"/>
  <c r="K232" i="8"/>
  <c r="AG91" i="15"/>
  <c r="AH91" i="15"/>
  <c r="AJ91" i="15" s="1"/>
  <c r="V87" i="15"/>
  <c r="Z87" i="15" s="1"/>
  <c r="U87" i="15"/>
  <c r="J219" i="8"/>
  <c r="R178" i="12"/>
  <c r="I501" i="8"/>
  <c r="D49" i="8"/>
  <c r="S49" i="12"/>
  <c r="AC49" i="12" s="1"/>
  <c r="G90" i="8"/>
  <c r="T49" i="12"/>
  <c r="AD49" i="12" s="1"/>
  <c r="F90" i="8"/>
  <c r="R19" i="15"/>
  <c r="R481" i="12"/>
  <c r="J522" i="8"/>
  <c r="E340" i="8"/>
  <c r="H412" i="8"/>
  <c r="H408" i="8"/>
  <c r="AK11" i="14"/>
  <c r="AM11" i="14" s="1"/>
  <c r="AL11" i="14"/>
  <c r="AN11" i="14" s="1"/>
  <c r="P282" i="8"/>
  <c r="W103" i="12"/>
  <c r="X103" i="12"/>
  <c r="AB103" i="12" s="1"/>
  <c r="O144" i="8"/>
  <c r="Q144" i="8"/>
  <c r="P78" i="8"/>
  <c r="E70" i="8"/>
  <c r="W251" i="12"/>
  <c r="Q292" i="8"/>
  <c r="O292" i="8"/>
  <c r="X251" i="12"/>
  <c r="AB251" i="12" s="1"/>
  <c r="D432" i="8"/>
  <c r="C197" i="8"/>
  <c r="U312" i="12"/>
  <c r="Y312" i="12" s="1"/>
  <c r="V312" i="12"/>
  <c r="Z312" i="12" s="1"/>
  <c r="N353" i="8"/>
  <c r="L353" i="8"/>
  <c r="X151" i="12"/>
  <c r="O192" i="8"/>
  <c r="Q192" i="8"/>
  <c r="W151" i="12"/>
  <c r="AA151" i="12" s="1"/>
  <c r="D83" i="8"/>
  <c r="G414" i="8"/>
  <c r="S373" i="12"/>
  <c r="AC373" i="12" s="1"/>
  <c r="F414" i="8"/>
  <c r="T373" i="12"/>
  <c r="AD373" i="12" s="1"/>
  <c r="I527" i="8"/>
  <c r="S33" i="14"/>
  <c r="T33" i="14"/>
  <c r="AD33" i="14" s="1"/>
  <c r="F265" i="8"/>
  <c r="G265" i="8"/>
  <c r="S224" i="12"/>
  <c r="T224" i="12"/>
  <c r="AD224" i="12" s="1"/>
  <c r="V336" i="12"/>
  <c r="Z336" i="12" s="1"/>
  <c r="N377" i="8"/>
  <c r="U336" i="12"/>
  <c r="Y336" i="12" s="1"/>
  <c r="L377" i="8"/>
  <c r="M348" i="8"/>
  <c r="AG63" i="3"/>
  <c r="AI63" i="3" s="1"/>
  <c r="AH63" i="3"/>
  <c r="AJ63" i="3" s="1"/>
  <c r="S436" i="12"/>
  <c r="F477" i="8"/>
  <c r="T436" i="12"/>
  <c r="AD436" i="12" s="1"/>
  <c r="G477" i="8"/>
  <c r="R29" i="14"/>
  <c r="V26" i="3"/>
  <c r="Z26" i="3" s="1"/>
  <c r="U26" i="3"/>
  <c r="Y26" i="3" s="1"/>
  <c r="T18" i="13"/>
  <c r="AD18" i="13" s="1"/>
  <c r="S18" i="13"/>
  <c r="D308" i="8"/>
  <c r="E397" i="8"/>
  <c r="I287" i="8"/>
  <c r="K529" i="8"/>
  <c r="K428" i="8"/>
  <c r="J501" i="8"/>
  <c r="R460" i="12"/>
  <c r="P104" i="8"/>
  <c r="W297" i="12"/>
  <c r="AA297" i="12" s="1"/>
  <c r="O338" i="8"/>
  <c r="X297" i="12"/>
  <c r="Q338" i="8"/>
  <c r="H457" i="8"/>
  <c r="K552" i="8"/>
  <c r="H101" i="8"/>
  <c r="R57" i="3"/>
  <c r="E317" i="8"/>
  <c r="U288" i="12"/>
  <c r="Y288" i="12" s="1"/>
  <c r="L329" i="8"/>
  <c r="N329" i="8"/>
  <c r="V288" i="12"/>
  <c r="Q350" i="8"/>
  <c r="O350" i="8"/>
  <c r="X309" i="12"/>
  <c r="AB309" i="12" s="1"/>
  <c r="W309" i="12"/>
  <c r="AA309" i="12" s="1"/>
  <c r="M116" i="8"/>
  <c r="D296" i="8"/>
  <c r="D165" i="8"/>
  <c r="O176" i="8"/>
  <c r="Q176" i="8"/>
  <c r="X135" i="12"/>
  <c r="W135" i="12"/>
  <c r="AA135" i="12" s="1"/>
  <c r="S275" i="8"/>
  <c r="AK234" i="12"/>
  <c r="AM234" i="12" s="1"/>
  <c r="AL234" i="12"/>
  <c r="AN234" i="12" s="1"/>
  <c r="E526" i="8"/>
  <c r="S26" i="14"/>
  <c r="T26" i="14"/>
  <c r="AD26" i="14" s="1"/>
  <c r="K171" i="8"/>
  <c r="N266" i="8"/>
  <c r="L266" i="8"/>
  <c r="V225" i="12"/>
  <c r="Z225" i="12" s="1"/>
  <c r="U225" i="12"/>
  <c r="Y225" i="12" s="1"/>
  <c r="U15" i="15"/>
  <c r="Y15" i="15" s="1"/>
  <c r="V15" i="15"/>
  <c r="Z15" i="15" s="1"/>
  <c r="R411" i="12"/>
  <c r="J452" i="8"/>
  <c r="Q174" i="8"/>
  <c r="O174" i="8"/>
  <c r="X133" i="12"/>
  <c r="AB133" i="12" s="1"/>
  <c r="W133" i="12"/>
  <c r="M402" i="8"/>
  <c r="X36" i="14"/>
  <c r="AB36" i="14" s="1"/>
  <c r="W36" i="14"/>
  <c r="U463" i="12"/>
  <c r="Y463" i="12" s="1"/>
  <c r="L504" i="8"/>
  <c r="V463" i="12"/>
  <c r="Z463" i="12" s="1"/>
  <c r="N504" i="8"/>
  <c r="AG59" i="3"/>
  <c r="AI59" i="3" s="1"/>
  <c r="AH59" i="3"/>
  <c r="AJ59" i="3" s="1"/>
  <c r="R96" i="15"/>
  <c r="K129" i="8"/>
  <c r="AL36" i="13"/>
  <c r="AN36" i="13" s="1"/>
  <c r="AK36" i="13"/>
  <c r="AM36" i="13" s="1"/>
  <c r="T13" i="16"/>
  <c r="AD13" i="16" s="1"/>
  <c r="S13" i="16"/>
  <c r="AC13" i="16" s="1"/>
  <c r="M408" i="8"/>
  <c r="L328" i="8"/>
  <c r="V287" i="12"/>
  <c r="Z287" i="12" s="1"/>
  <c r="U287" i="12"/>
  <c r="Y287" i="12" s="1"/>
  <c r="N328" i="8"/>
  <c r="M167" i="8"/>
  <c r="AH42" i="14"/>
  <c r="AJ42" i="14" s="1"/>
  <c r="AG42" i="14"/>
  <c r="F303" i="8"/>
  <c r="S262" i="12"/>
  <c r="AC262" i="12" s="1"/>
  <c r="G303" i="8"/>
  <c r="T262" i="12"/>
  <c r="AD262" i="12" s="1"/>
  <c r="P166" i="8"/>
  <c r="R13" i="14"/>
  <c r="Q491" i="8"/>
  <c r="W450" i="12"/>
  <c r="O491" i="8"/>
  <c r="X450" i="12"/>
  <c r="AB450" i="12" s="1"/>
  <c r="AK28" i="12"/>
  <c r="AM28" i="12" s="1"/>
  <c r="AL28" i="12"/>
  <c r="AN28" i="12" s="1"/>
  <c r="S69" i="8"/>
  <c r="S494" i="12"/>
  <c r="AC494" i="12" s="1"/>
  <c r="F535" i="8"/>
  <c r="T494" i="12"/>
  <c r="AD494" i="12" s="1"/>
  <c r="G535" i="8"/>
  <c r="AH68" i="15"/>
  <c r="AJ68" i="15" s="1"/>
  <c r="AG68" i="15"/>
  <c r="K504" i="8"/>
  <c r="R494" i="12"/>
  <c r="J535" i="8"/>
  <c r="E107" i="8"/>
  <c r="M445" i="8"/>
  <c r="Q339" i="8"/>
  <c r="O339" i="8"/>
  <c r="X298" i="12"/>
  <c r="AB298" i="12" s="1"/>
  <c r="W298" i="12"/>
  <c r="AA298" i="12" s="1"/>
  <c r="S90" i="15"/>
  <c r="AC90" i="15" s="1"/>
  <c r="T90" i="15"/>
  <c r="AD90" i="15" s="1"/>
  <c r="H530" i="8"/>
  <c r="H498" i="8"/>
  <c r="R469" i="8"/>
  <c r="AH428" i="12"/>
  <c r="AJ428" i="12" s="1"/>
  <c r="AG428" i="12"/>
  <c r="J120" i="8"/>
  <c r="R79" i="12"/>
  <c r="M89" i="8"/>
  <c r="P278" i="8"/>
  <c r="E522" i="8"/>
  <c r="R99" i="3"/>
  <c r="G328" i="8"/>
  <c r="T287" i="12"/>
  <c r="AD287" i="12" s="1"/>
  <c r="F328" i="8"/>
  <c r="S287" i="12"/>
  <c r="AH161" i="12"/>
  <c r="AJ161" i="12" s="1"/>
  <c r="R202" i="8"/>
  <c r="AG161" i="12"/>
  <c r="AI161" i="12" s="1"/>
  <c r="E162" i="8"/>
  <c r="AK80" i="3"/>
  <c r="AM80" i="3" s="1"/>
  <c r="AL80" i="3"/>
  <c r="AN80" i="3" s="1"/>
  <c r="F230" i="8"/>
  <c r="G230" i="8"/>
  <c r="S189" i="12"/>
  <c r="T189" i="12"/>
  <c r="AD189" i="12" s="1"/>
  <c r="I516" i="8"/>
  <c r="X34" i="13"/>
  <c r="W34" i="13"/>
  <c r="AA34" i="13" s="1"/>
  <c r="P71" i="8"/>
  <c r="F279" i="8"/>
  <c r="G279" i="8"/>
  <c r="S238" i="12"/>
  <c r="AC238" i="12" s="1"/>
  <c r="T238" i="12"/>
  <c r="AD238" i="12" s="1"/>
  <c r="AH204" i="12"/>
  <c r="AJ204" i="12" s="1"/>
  <c r="AG204" i="12"/>
  <c r="AI204" i="12" s="1"/>
  <c r="R245" i="8"/>
  <c r="P85" i="8"/>
  <c r="U228" i="12"/>
  <c r="Y228" i="12" s="1"/>
  <c r="V228" i="12"/>
  <c r="Z228" i="12" s="1"/>
  <c r="L269" i="8"/>
  <c r="N269" i="8"/>
  <c r="K55" i="8"/>
  <c r="S431" i="8"/>
  <c r="AL390" i="12"/>
  <c r="AN390" i="12" s="1"/>
  <c r="AK390" i="12"/>
  <c r="AM390" i="12" s="1"/>
  <c r="V71" i="3"/>
  <c r="Z71" i="3" s="1"/>
  <c r="U71" i="3"/>
  <c r="Y71" i="3" s="1"/>
  <c r="K369" i="8"/>
  <c r="S513" i="8"/>
  <c r="AK472" i="12"/>
  <c r="AM472" i="12" s="1"/>
  <c r="AL472" i="12"/>
  <c r="AN472" i="12" s="1"/>
  <c r="C394" i="8"/>
  <c r="V27" i="12"/>
  <c r="Z27" i="12" s="1"/>
  <c r="U27" i="12"/>
  <c r="Y27" i="12" s="1"/>
  <c r="L68" i="8"/>
  <c r="N68" i="8"/>
  <c r="G545" i="8"/>
  <c r="T504" i="12"/>
  <c r="AD504" i="12" s="1"/>
  <c r="F545" i="8"/>
  <c r="S504" i="12"/>
  <c r="AC504" i="12" s="1"/>
  <c r="K420" i="8"/>
  <c r="AK455" i="12"/>
  <c r="AM455" i="12" s="1"/>
  <c r="AL455" i="12"/>
  <c r="AN455" i="12" s="1"/>
  <c r="S496" i="8"/>
  <c r="AH53" i="12"/>
  <c r="AJ53" i="12" s="1"/>
  <c r="R94" i="8"/>
  <c r="AG53" i="12"/>
  <c r="D314" i="8"/>
  <c r="P314" i="8"/>
  <c r="C49" i="8"/>
  <c r="E293" i="8"/>
  <c r="AH11" i="15"/>
  <c r="AJ11" i="15" s="1"/>
  <c r="AG11" i="15"/>
  <c r="P421" i="8"/>
  <c r="AG11" i="3"/>
  <c r="AI11" i="3" s="1"/>
  <c r="AH11" i="3"/>
  <c r="AJ11" i="3" s="1"/>
  <c r="S229" i="12"/>
  <c r="AC229" i="12" s="1"/>
  <c r="G270" i="8"/>
  <c r="T229" i="12"/>
  <c r="AD229" i="12" s="1"/>
  <c r="F270" i="8"/>
  <c r="D481" i="8"/>
  <c r="T83" i="3"/>
  <c r="AD83" i="3" s="1"/>
  <c r="S83" i="3"/>
  <c r="AC83" i="3" s="1"/>
  <c r="O169" i="8"/>
  <c r="Q169" i="8"/>
  <c r="W128" i="12"/>
  <c r="AA128" i="12" s="1"/>
  <c r="X128" i="12"/>
  <c r="AB128" i="12" s="1"/>
  <c r="K472" i="8"/>
  <c r="D119" i="8"/>
  <c r="E121" i="8"/>
  <c r="M142" i="8"/>
  <c r="W416" i="12"/>
  <c r="AA416" i="12" s="1"/>
  <c r="Q457" i="8"/>
  <c r="O457" i="8"/>
  <c r="X416" i="12"/>
  <c r="AB416" i="12" s="1"/>
  <c r="AG268" i="12"/>
  <c r="AH268" i="12"/>
  <c r="AJ268" i="12" s="1"/>
  <c r="R309" i="8"/>
  <c r="I539" i="8"/>
  <c r="D300" i="8"/>
  <c r="I506" i="8"/>
  <c r="D387" i="8"/>
  <c r="K66" i="8"/>
  <c r="I460" i="8"/>
  <c r="AK423" i="12"/>
  <c r="AM423" i="12" s="1"/>
  <c r="AL423" i="12"/>
  <c r="AN423" i="12" s="1"/>
  <c r="S464" i="8"/>
  <c r="X78" i="15"/>
  <c r="AB78" i="15" s="1"/>
  <c r="W78" i="15"/>
  <c r="C212" i="8"/>
  <c r="V101" i="3"/>
  <c r="Z101" i="3" s="1"/>
  <c r="U101" i="3"/>
  <c r="Y101" i="3" s="1"/>
  <c r="AK65" i="3"/>
  <c r="AM65" i="3" s="1"/>
  <c r="AL65" i="3"/>
  <c r="AN65" i="3" s="1"/>
  <c r="E326" i="8"/>
  <c r="T286" i="12"/>
  <c r="AD286" i="12" s="1"/>
  <c r="G327" i="8"/>
  <c r="S286" i="12"/>
  <c r="AC286" i="12" s="1"/>
  <c r="F327" i="8"/>
  <c r="AG21" i="14"/>
  <c r="AH21" i="14"/>
  <c r="AJ21" i="14" s="1"/>
  <c r="M180" i="8"/>
  <c r="D85" i="8"/>
  <c r="D533" i="8"/>
  <c r="K328" i="8"/>
  <c r="S443" i="8"/>
  <c r="AL402" i="12"/>
  <c r="AN402" i="12" s="1"/>
  <c r="AK402" i="12"/>
  <c r="AM402" i="12" s="1"/>
  <c r="L121" i="8"/>
  <c r="U80" i="12"/>
  <c r="Y80" i="12" s="1"/>
  <c r="N121" i="8"/>
  <c r="V80" i="12"/>
  <c r="Z80" i="12" s="1"/>
  <c r="H505" i="8"/>
  <c r="M295" i="8"/>
  <c r="M117" i="8"/>
  <c r="K367" i="8"/>
  <c r="I344" i="8"/>
  <c r="AH76" i="15"/>
  <c r="AJ76" i="15" s="1"/>
  <c r="AG76" i="15"/>
  <c r="O218" i="8"/>
  <c r="Q218" i="8"/>
  <c r="X177" i="12"/>
  <c r="AB177" i="12" s="1"/>
  <c r="W177" i="12"/>
  <c r="I100" i="8"/>
  <c r="T53" i="3"/>
  <c r="AD53" i="3" s="1"/>
  <c r="S53" i="3"/>
  <c r="AC53" i="3" s="1"/>
  <c r="AH47" i="3"/>
  <c r="AJ47" i="3" s="1"/>
  <c r="AG47" i="3"/>
  <c r="AI47" i="3" s="1"/>
  <c r="E142" i="8"/>
  <c r="AL20" i="16"/>
  <c r="AN20" i="16" s="1"/>
  <c r="AK20" i="16"/>
  <c r="AM20" i="16" s="1"/>
  <c r="D365" i="8"/>
  <c r="AK11" i="15"/>
  <c r="AM11" i="15" s="1"/>
  <c r="AL11" i="15"/>
  <c r="AN11" i="15" s="1"/>
  <c r="P505" i="8"/>
  <c r="R246" i="12"/>
  <c r="J287" i="8"/>
  <c r="W50" i="12"/>
  <c r="AA50" i="12" s="1"/>
  <c r="O91" i="8"/>
  <c r="X50" i="12"/>
  <c r="AB50" i="12" s="1"/>
  <c r="Q91" i="8"/>
  <c r="E290" i="8"/>
  <c r="E468" i="8"/>
  <c r="P119" i="8"/>
  <c r="R10" i="12"/>
  <c r="J51" i="8"/>
  <c r="H418" i="8"/>
  <c r="E228" i="8"/>
  <c r="L320" i="8"/>
  <c r="U279" i="12"/>
  <c r="Y279" i="12" s="1"/>
  <c r="V279" i="12"/>
  <c r="Z279" i="12" s="1"/>
  <c r="N320" i="8"/>
  <c r="U266" i="12"/>
  <c r="Y266" i="12" s="1"/>
  <c r="V266" i="12"/>
  <c r="Z266" i="12" s="1"/>
  <c r="N307" i="8"/>
  <c r="L307" i="8"/>
  <c r="O285" i="8"/>
  <c r="W244" i="12"/>
  <c r="X244" i="12"/>
  <c r="AB244" i="12" s="1"/>
  <c r="Q285" i="8"/>
  <c r="T360" i="12"/>
  <c r="AD360" i="12" s="1"/>
  <c r="S360" i="12"/>
  <c r="AC360" i="12" s="1"/>
  <c r="F401" i="8"/>
  <c r="G401" i="8"/>
  <c r="R103" i="3"/>
  <c r="R164" i="8"/>
  <c r="AG123" i="12"/>
  <c r="AI123" i="12" s="1"/>
  <c r="AH123" i="12"/>
  <c r="AJ123" i="12" s="1"/>
  <c r="I447" i="8"/>
  <c r="R127" i="12"/>
  <c r="J168" i="8"/>
  <c r="AH70" i="3"/>
  <c r="AJ70" i="3" s="1"/>
  <c r="AG70" i="3"/>
  <c r="AI70" i="3" s="1"/>
  <c r="M319" i="8"/>
  <c r="U89" i="15"/>
  <c r="Y89" i="15" s="1"/>
  <c r="V89" i="15"/>
  <c r="Z89" i="15" s="1"/>
  <c r="P126" i="8"/>
  <c r="M425" i="8"/>
  <c r="U94" i="15"/>
  <c r="Y94" i="15" s="1"/>
  <c r="V94" i="15"/>
  <c r="Z94" i="15" s="1"/>
  <c r="J335" i="8"/>
  <c r="R294" i="12"/>
  <c r="C545" i="8"/>
  <c r="I183" i="8"/>
  <c r="P411" i="8"/>
  <c r="R22" i="13"/>
  <c r="R148" i="8"/>
  <c r="AH107" i="12"/>
  <c r="AJ107" i="12" s="1"/>
  <c r="AG107" i="12"/>
  <c r="V489" i="12"/>
  <c r="Z489" i="12" s="1"/>
  <c r="N530" i="8"/>
  <c r="U489" i="12"/>
  <c r="Y489" i="12" s="1"/>
  <c r="L530" i="8"/>
  <c r="M357" i="8"/>
  <c r="I492" i="8"/>
  <c r="Q525" i="8"/>
  <c r="X484" i="12"/>
  <c r="W484" i="12"/>
  <c r="AA484" i="12" s="1"/>
  <c r="O525" i="8"/>
  <c r="K196" i="8"/>
  <c r="C59" i="8"/>
  <c r="W79" i="15"/>
  <c r="AA79" i="15" s="1"/>
  <c r="X79" i="15"/>
  <c r="I343" i="8"/>
  <c r="M469" i="8"/>
  <c r="AK71" i="15"/>
  <c r="AM71" i="15" s="1"/>
  <c r="AL71" i="15"/>
  <c r="AN71" i="15" s="1"/>
  <c r="I314" i="8"/>
  <c r="P220" i="8"/>
  <c r="E196" i="8"/>
  <c r="I525" i="8"/>
  <c r="AL273" i="12"/>
  <c r="AN273" i="12" s="1"/>
  <c r="S314" i="8"/>
  <c r="AK273" i="12"/>
  <c r="AM273" i="12" s="1"/>
  <c r="AH405" i="12"/>
  <c r="AJ405" i="12" s="1"/>
  <c r="R446" i="8"/>
  <c r="AG405" i="12"/>
  <c r="AI405" i="12" s="1"/>
  <c r="S70" i="8"/>
  <c r="AK29" i="12"/>
  <c r="AM29" i="12" s="1"/>
  <c r="AL29" i="12"/>
  <c r="AN29" i="12" s="1"/>
  <c r="F479" i="8"/>
  <c r="T438" i="12"/>
  <c r="AD438" i="12" s="1"/>
  <c r="S438" i="12"/>
  <c r="G479" i="8"/>
  <c r="P547" i="8"/>
  <c r="AH13" i="16"/>
  <c r="AJ13" i="16" s="1"/>
  <c r="AG13" i="16"/>
  <c r="P73" i="8"/>
  <c r="AG54" i="15"/>
  <c r="AH54" i="15"/>
  <c r="AJ54" i="15" s="1"/>
  <c r="P354" i="8"/>
  <c r="D180" i="8"/>
  <c r="V106" i="15"/>
  <c r="Z106" i="15" s="1"/>
  <c r="U106" i="15"/>
  <c r="Y106" i="15" s="1"/>
  <c r="S53" i="8"/>
  <c r="AK12" i="12"/>
  <c r="AM12" i="12" s="1"/>
  <c r="AL12" i="12"/>
  <c r="AN12" i="12" s="1"/>
  <c r="D217" i="8"/>
  <c r="L410" i="8"/>
  <c r="V369" i="12"/>
  <c r="Z369" i="12" s="1"/>
  <c r="N410" i="8"/>
  <c r="U369" i="12"/>
  <c r="Y369" i="12" s="1"/>
  <c r="W7" i="15"/>
  <c r="AA7" i="15" s="1"/>
  <c r="X7" i="15"/>
  <c r="X95" i="12"/>
  <c r="O136" i="8"/>
  <c r="W95" i="12"/>
  <c r="AA95" i="12" s="1"/>
  <c r="Q136" i="8"/>
  <c r="D376" i="8"/>
  <c r="E187" i="8"/>
  <c r="K65" i="8"/>
  <c r="D76" i="8"/>
  <c r="X73" i="15"/>
  <c r="AB73" i="15" s="1"/>
  <c r="W73" i="15"/>
  <c r="D418" i="8"/>
  <c r="K253" i="8"/>
  <c r="D439" i="8"/>
  <c r="E174" i="8"/>
  <c r="AL11" i="13"/>
  <c r="AN11" i="13" s="1"/>
  <c r="AK11" i="13"/>
  <c r="AM11" i="13" s="1"/>
  <c r="E534" i="8"/>
  <c r="P192" i="8"/>
  <c r="R54" i="3"/>
  <c r="P194" i="8"/>
  <c r="S255" i="12"/>
  <c r="T255" i="12"/>
  <c r="AD255" i="12" s="1"/>
  <c r="G296" i="8"/>
  <c r="F296" i="8"/>
  <c r="H306" i="8"/>
  <c r="R227" i="8"/>
  <c r="AH186" i="12"/>
  <c r="AJ186" i="12" s="1"/>
  <c r="AG186" i="12"/>
  <c r="N180" i="8"/>
  <c r="U139" i="12"/>
  <c r="Y139" i="12" s="1"/>
  <c r="V139" i="12"/>
  <c r="Z139" i="12" s="1"/>
  <c r="L180" i="8"/>
  <c r="J499" i="8"/>
  <c r="R458" i="12"/>
  <c r="AL23" i="13"/>
  <c r="AN23" i="13" s="1"/>
  <c r="AK23" i="13"/>
  <c r="AM23" i="13" s="1"/>
  <c r="K524" i="8"/>
  <c r="M515" i="8"/>
  <c r="I256" i="8"/>
  <c r="I304" i="8"/>
  <c r="F430" i="8"/>
  <c r="T389" i="12"/>
  <c r="AD389" i="12" s="1"/>
  <c r="S389" i="12"/>
  <c r="G430" i="8"/>
  <c r="H207" i="8"/>
  <c r="D141" i="8"/>
  <c r="E484" i="8"/>
  <c r="W28" i="15"/>
  <c r="AA28" i="15" s="1"/>
  <c r="X28" i="15"/>
  <c r="U268" i="12"/>
  <c r="Y268" i="12" s="1"/>
  <c r="V268" i="12"/>
  <c r="Z268" i="12" s="1"/>
  <c r="L309" i="8"/>
  <c r="N309" i="8"/>
  <c r="M441" i="8"/>
  <c r="U215" i="12"/>
  <c r="Y215" i="12" s="1"/>
  <c r="L256" i="8"/>
  <c r="N256" i="8"/>
  <c r="V215" i="12"/>
  <c r="Z215" i="12" s="1"/>
  <c r="D225" i="8"/>
  <c r="W277" i="12"/>
  <c r="AA277" i="12" s="1"/>
  <c r="O318" i="8"/>
  <c r="Q318" i="8"/>
  <c r="X277" i="12"/>
  <c r="AB277" i="12" s="1"/>
  <c r="AG83" i="3"/>
  <c r="AH83" i="3"/>
  <c r="AJ83" i="3" s="1"/>
  <c r="W459" i="12"/>
  <c r="AA459" i="12" s="1"/>
  <c r="X459" i="12"/>
  <c r="O500" i="8"/>
  <c r="Q500" i="8"/>
  <c r="L210" i="8"/>
  <c r="U169" i="12"/>
  <c r="Y169" i="12" s="1"/>
  <c r="V169" i="12"/>
  <c r="Z169" i="12" s="1"/>
  <c r="N210" i="8"/>
  <c r="H345" i="8"/>
  <c r="E113" i="8"/>
  <c r="D351" i="8"/>
  <c r="D186" i="8"/>
  <c r="E305" i="8"/>
  <c r="C253" i="8"/>
  <c r="L139" i="8"/>
  <c r="U98" i="12"/>
  <c r="Y98" i="12" s="1"/>
  <c r="V98" i="12"/>
  <c r="Z98" i="12" s="1"/>
  <c r="N139" i="8"/>
  <c r="P459" i="8"/>
  <c r="H504" i="8"/>
  <c r="K543" i="8"/>
  <c r="AK469" i="12"/>
  <c r="AM469" i="12" s="1"/>
  <c r="AL469" i="12"/>
  <c r="AN469" i="12" s="1"/>
  <c r="S510" i="8"/>
  <c r="C502" i="8"/>
  <c r="K206" i="8"/>
  <c r="C479" i="8"/>
  <c r="AK216" i="12"/>
  <c r="AM216" i="12" s="1"/>
  <c r="AL216" i="12"/>
  <c r="AN216" i="12" s="1"/>
  <c r="S257" i="8"/>
  <c r="F350" i="8"/>
  <c r="T309" i="12"/>
  <c r="AD309" i="12" s="1"/>
  <c r="S309" i="12"/>
  <c r="G350" i="8"/>
  <c r="W499" i="12"/>
  <c r="AA499" i="12" s="1"/>
  <c r="X499" i="12"/>
  <c r="O540" i="8"/>
  <c r="Q540" i="8"/>
  <c r="AG340" i="12"/>
  <c r="AI340" i="12" s="1"/>
  <c r="AH340" i="12"/>
  <c r="AJ340" i="12" s="1"/>
  <c r="R381" i="8"/>
  <c r="S60" i="8"/>
  <c r="AK19" i="12"/>
  <c r="AM19" i="12" s="1"/>
  <c r="AL19" i="12"/>
  <c r="AN19" i="12" s="1"/>
  <c r="E541" i="8"/>
  <c r="H413" i="8"/>
  <c r="C79" i="8"/>
  <c r="U35" i="14"/>
  <c r="Y35" i="14" s="1"/>
  <c r="V35" i="14"/>
  <c r="K512" i="8"/>
  <c r="AG390" i="12"/>
  <c r="AI390" i="12" s="1"/>
  <c r="AH390" i="12"/>
  <c r="AJ390" i="12" s="1"/>
  <c r="R431" i="8"/>
  <c r="I538" i="8"/>
  <c r="M331" i="8"/>
  <c r="U12" i="3"/>
  <c r="Y12" i="3" s="1"/>
  <c r="V12" i="3"/>
  <c r="Z12" i="3" s="1"/>
  <c r="K63" i="8"/>
  <c r="H235" i="8"/>
  <c r="R233" i="12"/>
  <c r="J274" i="8"/>
  <c r="I216" i="8"/>
  <c r="K72" i="8"/>
  <c r="W497" i="12"/>
  <c r="AA497" i="12" s="1"/>
  <c r="Q538" i="8"/>
  <c r="X497" i="12"/>
  <c r="AB497" i="12" s="1"/>
  <c r="O538" i="8"/>
  <c r="AL338" i="12"/>
  <c r="AN338" i="12" s="1"/>
  <c r="AK338" i="12"/>
  <c r="AM338" i="12" s="1"/>
  <c r="S379" i="8"/>
  <c r="AL296" i="12"/>
  <c r="AN296" i="12" s="1"/>
  <c r="S337" i="8"/>
  <c r="AK296" i="12"/>
  <c r="AM296" i="12" s="1"/>
  <c r="V29" i="12"/>
  <c r="Z29" i="12" s="1"/>
  <c r="L70" i="8"/>
  <c r="U29" i="12"/>
  <c r="Y29" i="12" s="1"/>
  <c r="N70" i="8"/>
  <c r="AH399" i="12"/>
  <c r="AJ399" i="12" s="1"/>
  <c r="R440" i="8"/>
  <c r="AG399" i="12"/>
  <c r="W449" i="12"/>
  <c r="AA449" i="12" s="1"/>
  <c r="O490" i="8"/>
  <c r="Q490" i="8"/>
  <c r="X449" i="12"/>
  <c r="AB449" i="12" s="1"/>
  <c r="O49" i="8"/>
  <c r="X8" i="12"/>
  <c r="Q49" i="8"/>
  <c r="W8" i="12"/>
  <c r="AA8" i="12" s="1"/>
  <c r="AL477" i="12"/>
  <c r="AN477" i="12" s="1"/>
  <c r="AK477" i="12"/>
  <c r="AM477" i="12" s="1"/>
  <c r="S518" i="8"/>
  <c r="K519" i="8"/>
  <c r="M450" i="8"/>
  <c r="C200" i="8"/>
  <c r="M238" i="8"/>
  <c r="C69" i="8"/>
  <c r="S15" i="14"/>
  <c r="T15" i="14"/>
  <c r="AD15" i="14" s="1"/>
  <c r="Q403" i="8"/>
  <c r="X362" i="12"/>
  <c r="W362" i="12"/>
  <c r="AA362" i="12" s="1"/>
  <c r="O403" i="8"/>
  <c r="X59" i="3"/>
  <c r="AB59" i="3" s="1"/>
  <c r="W59" i="3"/>
  <c r="AA59" i="3" s="1"/>
  <c r="AK88" i="12"/>
  <c r="AM88" i="12" s="1"/>
  <c r="S129" i="8"/>
  <c r="AL88" i="12"/>
  <c r="AN88" i="12" s="1"/>
  <c r="I320" i="8"/>
  <c r="S245" i="8"/>
  <c r="AL204" i="12"/>
  <c r="AN204" i="12" s="1"/>
  <c r="AK204" i="12"/>
  <c r="AM204" i="12" s="1"/>
  <c r="P338" i="8"/>
  <c r="P150" i="8"/>
  <c r="AL56" i="12"/>
  <c r="AN56" i="12" s="1"/>
  <c r="S97" i="8"/>
  <c r="AK56" i="12"/>
  <c r="AM56" i="12" s="1"/>
  <c r="T96" i="3"/>
  <c r="AD96" i="3" s="1"/>
  <c r="S96" i="3"/>
  <c r="H193" i="8"/>
  <c r="L172" i="8"/>
  <c r="V131" i="12"/>
  <c r="Z131" i="12" s="1"/>
  <c r="N172" i="8"/>
  <c r="U131" i="12"/>
  <c r="Y131" i="12" s="1"/>
  <c r="X239" i="12"/>
  <c r="W239" i="12"/>
  <c r="AA239" i="12" s="1"/>
  <c r="Q280" i="8"/>
  <c r="O280" i="8"/>
  <c r="L544" i="8"/>
  <c r="U503" i="12"/>
  <c r="Y503" i="12" s="1"/>
  <c r="V503" i="12"/>
  <c r="Z503" i="12" s="1"/>
  <c r="N544" i="8"/>
  <c r="P167" i="8"/>
  <c r="P460" i="8"/>
  <c r="C340" i="8"/>
  <c r="S93" i="15"/>
  <c r="AC93" i="15" s="1"/>
  <c r="T93" i="15"/>
  <c r="AD93" i="15" s="1"/>
  <c r="M346" i="8"/>
  <c r="W189" i="12"/>
  <c r="AA189" i="12" s="1"/>
  <c r="O230" i="8"/>
  <c r="X189" i="12"/>
  <c r="AB189" i="12" s="1"/>
  <c r="Q230" i="8"/>
  <c r="X500" i="12"/>
  <c r="W500" i="12"/>
  <c r="AA500" i="12" s="1"/>
  <c r="O541" i="8"/>
  <c r="Q541" i="8"/>
  <c r="P189" i="8"/>
  <c r="M305" i="8"/>
  <c r="AH38" i="12"/>
  <c r="AJ38" i="12" s="1"/>
  <c r="R79" i="8"/>
  <c r="AG38" i="12"/>
  <c r="H517" i="8"/>
  <c r="I550" i="8"/>
  <c r="P125" i="8"/>
  <c r="P129" i="8"/>
  <c r="N376" i="8"/>
  <c r="V335" i="12"/>
  <c r="U335" i="12"/>
  <c r="Y335" i="12" s="1"/>
  <c r="L376" i="8"/>
  <c r="L511" i="8"/>
  <c r="N511" i="8"/>
  <c r="V470" i="12"/>
  <c r="U470" i="12"/>
  <c r="Y470" i="12" s="1"/>
  <c r="E453" i="8"/>
  <c r="M225" i="8"/>
  <c r="R55" i="12"/>
  <c r="J96" i="8"/>
  <c r="AG80" i="15"/>
  <c r="AI80" i="15" s="1"/>
  <c r="AH80" i="15"/>
  <c r="AJ80" i="15" s="1"/>
  <c r="C173" i="8"/>
  <c r="J435" i="8"/>
  <c r="R394" i="12"/>
  <c r="O495" i="8"/>
  <c r="X454" i="12"/>
  <c r="AB454" i="12" s="1"/>
  <c r="Q495" i="8"/>
  <c r="W454" i="12"/>
  <c r="AA454" i="12" s="1"/>
  <c r="P360" i="8"/>
  <c r="I191" i="8"/>
  <c r="K498" i="8"/>
  <c r="I416" i="8"/>
  <c r="L535" i="8"/>
  <c r="N535" i="8"/>
  <c r="V494" i="12"/>
  <c r="Z494" i="12" s="1"/>
  <c r="U494" i="12"/>
  <c r="Y494" i="12" s="1"/>
  <c r="D168" i="8"/>
  <c r="AG508" i="12"/>
  <c r="AI508" i="12" s="1"/>
  <c r="AH508" i="12"/>
  <c r="AJ508" i="12" s="1"/>
  <c r="R549" i="8"/>
  <c r="F194" i="8"/>
  <c r="T153" i="12"/>
  <c r="AD153" i="12" s="1"/>
  <c r="G194" i="8"/>
  <c r="S153" i="12"/>
  <c r="AC153" i="12" s="1"/>
  <c r="D380" i="8"/>
  <c r="W103" i="3"/>
  <c r="AA103" i="3" s="1"/>
  <c r="X103" i="3"/>
  <c r="AH50" i="15"/>
  <c r="AJ50" i="15" s="1"/>
  <c r="AG50" i="15"/>
  <c r="V495" i="12"/>
  <c r="Z495" i="12" s="1"/>
  <c r="L536" i="8"/>
  <c r="U495" i="12"/>
  <c r="Y495" i="12" s="1"/>
  <c r="N536" i="8"/>
  <c r="D68" i="8"/>
  <c r="H378" i="8"/>
  <c r="P158" i="8"/>
  <c r="R295" i="8"/>
  <c r="AH254" i="12"/>
  <c r="AJ254" i="12" s="1"/>
  <c r="AG254" i="12"/>
  <c r="AI254" i="12" s="1"/>
  <c r="M215" i="8"/>
  <c r="M447" i="8"/>
  <c r="AL19" i="16"/>
  <c r="AN19" i="16" s="1"/>
  <c r="AK19" i="16"/>
  <c r="AM19" i="16" s="1"/>
  <c r="N241" i="8"/>
  <c r="U200" i="12"/>
  <c r="Y200" i="12" s="1"/>
  <c r="V200" i="12"/>
  <c r="Z200" i="12" s="1"/>
  <c r="L241" i="8"/>
  <c r="K459" i="8"/>
  <c r="R87" i="15"/>
  <c r="H539" i="8"/>
  <c r="I169" i="8"/>
  <c r="K182" i="8"/>
  <c r="I373" i="8"/>
  <c r="AK60" i="15"/>
  <c r="AM60" i="15" s="1"/>
  <c r="AL60" i="15"/>
  <c r="AN60" i="15" s="1"/>
  <c r="M533" i="8"/>
  <c r="R254" i="12"/>
  <c r="J295" i="8"/>
  <c r="AL91" i="12"/>
  <c r="AN91" i="12" s="1"/>
  <c r="AK91" i="12"/>
  <c r="AM91" i="12" s="1"/>
  <c r="S132" i="8"/>
  <c r="L451" i="8"/>
  <c r="N451" i="8"/>
  <c r="U410" i="12"/>
  <c r="Y410" i="12" s="1"/>
  <c r="V410" i="12"/>
  <c r="Z410" i="12" s="1"/>
  <c r="AH501" i="12"/>
  <c r="AJ501" i="12" s="1"/>
  <c r="R542" i="8"/>
  <c r="AG501" i="12"/>
  <c r="X480" i="12"/>
  <c r="AB480" i="12" s="1"/>
  <c r="W480" i="12"/>
  <c r="Q521" i="8"/>
  <c r="O521" i="8"/>
  <c r="D123" i="8"/>
  <c r="D474" i="8"/>
  <c r="T382" i="12"/>
  <c r="AD382" i="12" s="1"/>
  <c r="S382" i="12"/>
  <c r="G423" i="8"/>
  <c r="F423" i="8"/>
  <c r="S105" i="15"/>
  <c r="AC105" i="15" s="1"/>
  <c r="T105" i="15"/>
  <c r="AD105" i="15" s="1"/>
  <c r="E173" i="8"/>
  <c r="C271" i="8"/>
  <c r="W57" i="3"/>
  <c r="X57" i="3"/>
  <c r="AB57" i="3" s="1"/>
  <c r="W94" i="3"/>
  <c r="AA94" i="3" s="1"/>
  <c r="X94" i="3"/>
  <c r="AB94" i="3" s="1"/>
  <c r="K521" i="8"/>
  <c r="U50" i="15"/>
  <c r="Y50" i="15" s="1"/>
  <c r="V50" i="15"/>
  <c r="Z50" i="15" s="1"/>
  <c r="I356" i="8"/>
  <c r="C462" i="8"/>
  <c r="E357" i="8"/>
  <c r="U34" i="13"/>
  <c r="Y34" i="13" s="1"/>
  <c r="V34" i="13"/>
  <c r="Z34" i="13" s="1"/>
  <c r="S419" i="8"/>
  <c r="AK378" i="12"/>
  <c r="AM378" i="12" s="1"/>
  <c r="AL378" i="12"/>
  <c r="AN378" i="12" s="1"/>
  <c r="C274" i="8"/>
  <c r="C344" i="8"/>
  <c r="I215" i="8"/>
  <c r="R163" i="8"/>
  <c r="AH122" i="12"/>
  <c r="AJ122" i="12" s="1"/>
  <c r="AG122" i="12"/>
  <c r="AI122" i="12" s="1"/>
  <c r="W10" i="13"/>
  <c r="X10" i="13"/>
  <c r="AB10" i="13" s="1"/>
  <c r="O510" i="8"/>
  <c r="Q510" i="8"/>
  <c r="W469" i="12"/>
  <c r="AA469" i="12" s="1"/>
  <c r="X469" i="12"/>
  <c r="AB469" i="12" s="1"/>
  <c r="J457" i="8"/>
  <c r="R416" i="12"/>
  <c r="S89" i="12"/>
  <c r="G130" i="8"/>
  <c r="F130" i="8"/>
  <c r="T89" i="12"/>
  <c r="AD89" i="12" s="1"/>
  <c r="AG36" i="14"/>
  <c r="AH36" i="14"/>
  <c r="AJ36" i="14" s="1"/>
  <c r="O146" i="8"/>
  <c r="X105" i="12"/>
  <c r="Q146" i="8"/>
  <c r="W105" i="12"/>
  <c r="AA105" i="12" s="1"/>
  <c r="T326" i="12"/>
  <c r="AD326" i="12" s="1"/>
  <c r="S326" i="12"/>
  <c r="AC326" i="12" s="1"/>
  <c r="F367" i="8"/>
  <c r="G367" i="8"/>
  <c r="R57" i="12"/>
  <c r="J98" i="8"/>
  <c r="AH25" i="15"/>
  <c r="AJ25" i="15" s="1"/>
  <c r="AG25" i="15"/>
  <c r="E269" i="8"/>
  <c r="R182" i="12"/>
  <c r="J223" i="8"/>
  <c r="I376" i="8"/>
  <c r="V101" i="15"/>
  <c r="Z101" i="15" s="1"/>
  <c r="U101" i="15"/>
  <c r="Y101" i="15" s="1"/>
  <c r="U88" i="3"/>
  <c r="Y88" i="3" s="1"/>
  <c r="V88" i="3"/>
  <c r="Z88" i="3" s="1"/>
  <c r="R209" i="12"/>
  <c r="J250" i="8"/>
  <c r="N157" i="8"/>
  <c r="U116" i="12"/>
  <c r="Y116" i="12" s="1"/>
  <c r="L157" i="8"/>
  <c r="V116" i="12"/>
  <c r="Z116" i="12" s="1"/>
  <c r="H358" i="8"/>
  <c r="AL105" i="3"/>
  <c r="AN105" i="3" s="1"/>
  <c r="AK105" i="3"/>
  <c r="AM105" i="3" s="1"/>
  <c r="U16" i="14"/>
  <c r="Y16" i="14" s="1"/>
  <c r="V16" i="14"/>
  <c r="Z16" i="14" s="1"/>
  <c r="C251" i="8"/>
  <c r="C377" i="8"/>
  <c r="C481" i="8"/>
  <c r="W429" i="12"/>
  <c r="O470" i="8"/>
  <c r="Q470" i="8"/>
  <c r="X429" i="12"/>
  <c r="AB429" i="12" s="1"/>
  <c r="D436" i="8"/>
  <c r="R305" i="12"/>
  <c r="J346" i="8"/>
  <c r="C332" i="8"/>
  <c r="X216" i="12"/>
  <c r="AB216" i="12" s="1"/>
  <c r="Q257" i="8"/>
  <c r="W216" i="12"/>
  <c r="AA216" i="12" s="1"/>
  <c r="O257" i="8"/>
  <c r="D307" i="8"/>
  <c r="E243" i="8"/>
  <c r="AL19" i="13"/>
  <c r="AN19" i="13" s="1"/>
  <c r="AK19" i="13"/>
  <c r="AM19" i="13" s="1"/>
  <c r="L84" i="8"/>
  <c r="V43" i="12"/>
  <c r="Z43" i="12" s="1"/>
  <c r="U43" i="12"/>
  <c r="Y43" i="12" s="1"/>
  <c r="N84" i="8"/>
  <c r="M479" i="8"/>
  <c r="H286" i="8"/>
  <c r="R91" i="3"/>
  <c r="K124" i="8"/>
  <c r="AG48" i="15"/>
  <c r="AH48" i="15"/>
  <c r="AJ48" i="15" s="1"/>
  <c r="O469" i="8"/>
  <c r="W428" i="12"/>
  <c r="Q469" i="8"/>
  <c r="X428" i="12"/>
  <c r="AB428" i="12" s="1"/>
  <c r="AH351" i="12"/>
  <c r="AJ351" i="12" s="1"/>
  <c r="R392" i="8"/>
  <c r="AG351" i="12"/>
  <c r="AK85" i="15"/>
  <c r="AM85" i="15" s="1"/>
  <c r="AL85" i="15"/>
  <c r="AN85" i="15" s="1"/>
  <c r="E335" i="8"/>
  <c r="R170" i="12"/>
  <c r="J211" i="8"/>
  <c r="AK91" i="15"/>
  <c r="AM91" i="15" s="1"/>
  <c r="AL91" i="15"/>
  <c r="AN91" i="15" s="1"/>
  <c r="P227" i="8"/>
  <c r="C224" i="8"/>
  <c r="H527" i="8"/>
  <c r="I433" i="8"/>
  <c r="E498" i="8"/>
  <c r="M255" i="8"/>
  <c r="Q126" i="8"/>
  <c r="W85" i="12"/>
  <c r="X85" i="12"/>
  <c r="AB85" i="12" s="1"/>
  <c r="O126" i="8"/>
  <c r="N402" i="8"/>
  <c r="U361" i="12"/>
  <c r="Y361" i="12" s="1"/>
  <c r="V361" i="12"/>
  <c r="Z361" i="12" s="1"/>
  <c r="L402" i="8"/>
  <c r="M523" i="8"/>
  <c r="S434" i="12"/>
  <c r="T434" i="12"/>
  <c r="AD434" i="12" s="1"/>
  <c r="G475" i="8"/>
  <c r="F475" i="8"/>
  <c r="R115" i="12"/>
  <c r="J156" i="8"/>
  <c r="C223" i="8"/>
  <c r="AG34" i="15"/>
  <c r="AH34" i="15"/>
  <c r="AJ34" i="15" s="1"/>
  <c r="X236" i="12"/>
  <c r="AB236" i="12" s="1"/>
  <c r="W236" i="12"/>
  <c r="AA236" i="12" s="1"/>
  <c r="Q277" i="8"/>
  <c r="O277" i="8"/>
  <c r="P222" i="8"/>
  <c r="X67" i="3"/>
  <c r="W67" i="3"/>
  <c r="AA67" i="3" s="1"/>
  <c r="P193" i="8"/>
  <c r="D326" i="8"/>
  <c r="D379" i="8"/>
  <c r="R444" i="12"/>
  <c r="J485" i="8"/>
  <c r="AL444" i="12"/>
  <c r="AN444" i="12" s="1"/>
  <c r="AK444" i="12"/>
  <c r="AM444" i="12" s="1"/>
  <c r="S485" i="8"/>
  <c r="V14" i="3"/>
  <c r="Z14" i="3" s="1"/>
  <c r="U14" i="3"/>
  <c r="Y14" i="3" s="1"/>
  <c r="AL21" i="3"/>
  <c r="AK21" i="3"/>
  <c r="AM21" i="3" s="1"/>
  <c r="K374" i="8"/>
  <c r="K164" i="8"/>
  <c r="V56" i="12"/>
  <c r="Z56" i="12" s="1"/>
  <c r="U56" i="12"/>
  <c r="Y56" i="12" s="1"/>
  <c r="L97" i="8"/>
  <c r="N97" i="8"/>
  <c r="C144" i="8"/>
  <c r="M73" i="8"/>
  <c r="AH144" i="12"/>
  <c r="AJ144" i="12" s="1"/>
  <c r="AG144" i="12"/>
  <c r="AI144" i="12" s="1"/>
  <c r="R185" i="8"/>
  <c r="J418" i="8"/>
  <c r="R377" i="12"/>
  <c r="M82" i="8"/>
  <c r="P335" i="8"/>
  <c r="H339" i="8"/>
  <c r="D75" i="8"/>
  <c r="M488" i="8"/>
  <c r="AK137" i="12"/>
  <c r="AM137" i="12" s="1"/>
  <c r="S178" i="8"/>
  <c r="AL137" i="12"/>
  <c r="AN137" i="12" s="1"/>
  <c r="C463" i="8"/>
  <c r="K117" i="8"/>
  <c r="U181" i="12"/>
  <c r="Y181" i="12" s="1"/>
  <c r="N222" i="8"/>
  <c r="V181" i="12"/>
  <c r="Z181" i="12" s="1"/>
  <c r="L222" i="8"/>
  <c r="P370" i="8"/>
  <c r="U22" i="13"/>
  <c r="Y22" i="13" s="1"/>
  <c r="V22" i="13"/>
  <c r="Z22" i="13" s="1"/>
  <c r="S355" i="12"/>
  <c r="AC355" i="12" s="1"/>
  <c r="G396" i="8"/>
  <c r="T355" i="12"/>
  <c r="AD355" i="12" s="1"/>
  <c r="F396" i="8"/>
  <c r="S412" i="8"/>
  <c r="AL371" i="12"/>
  <c r="AN371" i="12" s="1"/>
  <c r="AK371" i="12"/>
  <c r="AM371" i="12" s="1"/>
  <c r="P134" i="8"/>
  <c r="U60" i="3"/>
  <c r="Y60" i="3" s="1"/>
  <c r="V60" i="3"/>
  <c r="Z60" i="3" s="1"/>
  <c r="M183" i="8"/>
  <c r="P226" i="8"/>
  <c r="D371" i="8"/>
  <c r="D239" i="8"/>
  <c r="S40" i="14"/>
  <c r="T40" i="14"/>
  <c r="AD40" i="14" s="1"/>
  <c r="AG179" i="12"/>
  <c r="R220" i="8"/>
  <c r="AH179" i="12"/>
  <c r="AJ179" i="12" s="1"/>
  <c r="AK189" i="12"/>
  <c r="AM189" i="12" s="1"/>
  <c r="S230" i="8"/>
  <c r="AL189" i="12"/>
  <c r="AN189" i="12" s="1"/>
  <c r="D160" i="8"/>
  <c r="K462" i="8"/>
  <c r="C434" i="8"/>
  <c r="D249" i="8"/>
  <c r="AG55" i="12"/>
  <c r="AH55" i="12"/>
  <c r="AJ55" i="12" s="1"/>
  <c r="R96" i="8"/>
  <c r="AK406" i="12"/>
  <c r="AM406" i="12" s="1"/>
  <c r="S447" i="8"/>
  <c r="AL406" i="12"/>
  <c r="AN406" i="12" s="1"/>
  <c r="W25" i="15"/>
  <c r="AA25" i="15" s="1"/>
  <c r="X25" i="15"/>
  <c r="K57" i="8"/>
  <c r="AG138" i="12"/>
  <c r="R179" i="8"/>
  <c r="AH138" i="12"/>
  <c r="AJ138" i="12" s="1"/>
  <c r="R117" i="12"/>
  <c r="J158" i="8"/>
  <c r="H384" i="8"/>
  <c r="S123" i="12"/>
  <c r="AC123" i="12" s="1"/>
  <c r="T123" i="12"/>
  <c r="AD123" i="12" s="1"/>
  <c r="G164" i="8"/>
  <c r="F164" i="8"/>
  <c r="P543" i="8"/>
  <c r="H214" i="8"/>
  <c r="AH356" i="12"/>
  <c r="AJ356" i="12" s="1"/>
  <c r="R397" i="8"/>
  <c r="AG356" i="12"/>
  <c r="AI356" i="12" s="1"/>
  <c r="V485" i="12"/>
  <c r="Z485" i="12" s="1"/>
  <c r="L526" i="8"/>
  <c r="N526" i="8"/>
  <c r="U485" i="12"/>
  <c r="Y485" i="12" s="1"/>
  <c r="S101" i="8"/>
  <c r="AL60" i="12"/>
  <c r="AN60" i="12" s="1"/>
  <c r="AK60" i="12"/>
  <c r="AM60" i="12" s="1"/>
  <c r="D66" i="8"/>
  <c r="D358" i="8"/>
  <c r="M84" i="8"/>
  <c r="K70" i="8"/>
  <c r="AH45" i="12"/>
  <c r="AJ45" i="12" s="1"/>
  <c r="R86" i="8"/>
  <c r="AG45" i="12"/>
  <c r="AI45" i="12" s="1"/>
  <c r="AK128" i="12"/>
  <c r="AM128" i="12" s="1"/>
  <c r="S169" i="8"/>
  <c r="AL128" i="12"/>
  <c r="AN128" i="12" s="1"/>
  <c r="K167" i="8"/>
  <c r="T405" i="12"/>
  <c r="AD405" i="12" s="1"/>
  <c r="G446" i="8"/>
  <c r="F446" i="8"/>
  <c r="S405" i="12"/>
  <c r="H253" i="8"/>
  <c r="P182" i="8"/>
  <c r="I106" i="8"/>
  <c r="J352" i="8"/>
  <c r="R311" i="12"/>
  <c r="X25" i="13"/>
  <c r="AB25" i="13" s="1"/>
  <c r="W25" i="13"/>
  <c r="I507" i="8"/>
  <c r="R14" i="12"/>
  <c r="J55" i="8"/>
  <c r="R58" i="12"/>
  <c r="J99" i="8"/>
  <c r="X48" i="12"/>
  <c r="Q89" i="8"/>
  <c r="O89" i="8"/>
  <c r="W48" i="12"/>
  <c r="AA48" i="12" s="1"/>
  <c r="X105" i="15"/>
  <c r="AB105" i="15" s="1"/>
  <c r="W105" i="15"/>
  <c r="AA105" i="15" s="1"/>
  <c r="S469" i="12"/>
  <c r="AC469" i="12" s="1"/>
  <c r="F510" i="8"/>
  <c r="G510" i="8"/>
  <c r="T469" i="12"/>
  <c r="AD469" i="12" s="1"/>
  <c r="C319" i="8"/>
  <c r="AG40" i="3"/>
  <c r="AH40" i="3"/>
  <c r="AJ40" i="3" s="1"/>
  <c r="T7" i="15"/>
  <c r="AD7" i="15" s="1"/>
  <c r="S7" i="15"/>
  <c r="S332" i="8"/>
  <c r="AK291" i="12"/>
  <c r="AM291" i="12" s="1"/>
  <c r="AL291" i="12"/>
  <c r="AN291" i="12" s="1"/>
  <c r="D236" i="8"/>
  <c r="V413" i="12"/>
  <c r="Z413" i="12" s="1"/>
  <c r="N454" i="8"/>
  <c r="U413" i="12"/>
  <c r="Y413" i="12" s="1"/>
  <c r="L454" i="8"/>
  <c r="C66" i="8"/>
  <c r="K362" i="8"/>
  <c r="D523" i="8"/>
  <c r="D378" i="8"/>
  <c r="AG288" i="12"/>
  <c r="AI288" i="12" s="1"/>
  <c r="AH288" i="12"/>
  <c r="AJ288" i="12" s="1"/>
  <c r="R329" i="8"/>
  <c r="W24" i="3"/>
  <c r="X24" i="3"/>
  <c r="AB24" i="3" s="1"/>
  <c r="D529" i="8"/>
  <c r="S199" i="8"/>
  <c r="AK158" i="12"/>
  <c r="AM158" i="12" s="1"/>
  <c r="AL158" i="12"/>
  <c r="AN158" i="12" s="1"/>
  <c r="G336" i="8"/>
  <c r="F336" i="8"/>
  <c r="T295" i="12"/>
  <c r="AD295" i="12" s="1"/>
  <c r="S295" i="12"/>
  <c r="AC295" i="12" s="1"/>
  <c r="N512" i="8"/>
  <c r="L512" i="8"/>
  <c r="U471" i="12"/>
  <c r="Y471" i="12" s="1"/>
  <c r="V471" i="12"/>
  <c r="Z471" i="12" s="1"/>
  <c r="K180" i="8"/>
  <c r="AH463" i="12"/>
  <c r="AJ463" i="12" s="1"/>
  <c r="R504" i="8"/>
  <c r="AG463" i="12"/>
  <c r="H75" i="8"/>
  <c r="L449" i="8"/>
  <c r="V408" i="12"/>
  <c r="Z408" i="12" s="1"/>
  <c r="U408" i="12"/>
  <c r="Y408" i="12" s="1"/>
  <c r="N449" i="8"/>
  <c r="H74" i="8"/>
  <c r="P490" i="8"/>
  <c r="K499" i="8"/>
  <c r="H314" i="8"/>
  <c r="V82" i="15"/>
  <c r="Z82" i="15" s="1"/>
  <c r="U82" i="15"/>
  <c r="Y82" i="15" s="1"/>
  <c r="U13" i="13"/>
  <c r="Y13" i="13" s="1"/>
  <c r="V13" i="13"/>
  <c r="Z13" i="13" s="1"/>
  <c r="M169" i="8"/>
  <c r="C166" i="8"/>
  <c r="P263" i="8"/>
  <c r="P204" i="8"/>
  <c r="N414" i="8"/>
  <c r="V373" i="12"/>
  <c r="Z373" i="12" s="1"/>
  <c r="L414" i="8"/>
  <c r="U373" i="12"/>
  <c r="Y373" i="12" s="1"/>
  <c r="Q197" i="8"/>
  <c r="O197" i="8"/>
  <c r="W156" i="12"/>
  <c r="AA156" i="12" s="1"/>
  <c r="X156" i="12"/>
  <c r="AB156" i="12" s="1"/>
  <c r="R49" i="15"/>
  <c r="C230" i="8"/>
  <c r="H224" i="8"/>
  <c r="P179" i="8"/>
  <c r="M214" i="8"/>
  <c r="D153" i="8"/>
  <c r="G315" i="8"/>
  <c r="T274" i="12"/>
  <c r="AD274" i="12" s="1"/>
  <c r="S274" i="12"/>
  <c r="F315" i="8"/>
  <c r="X409" i="12"/>
  <c r="AB409" i="12" s="1"/>
  <c r="W409" i="12"/>
  <c r="Q450" i="8"/>
  <c r="O450" i="8"/>
  <c r="X32" i="14"/>
  <c r="W32" i="14"/>
  <c r="AA32" i="14" s="1"/>
  <c r="M501" i="8"/>
  <c r="S237" i="12"/>
  <c r="AC237" i="12" s="1"/>
  <c r="T237" i="12"/>
  <c r="AD237" i="12" s="1"/>
  <c r="F278" i="8"/>
  <c r="G278" i="8"/>
  <c r="K165" i="8"/>
  <c r="E520" i="8"/>
  <c r="K481" i="8"/>
  <c r="E445" i="8"/>
  <c r="I351" i="8"/>
  <c r="D549" i="8"/>
  <c r="H69" i="8"/>
  <c r="N445" i="8"/>
  <c r="L445" i="8"/>
  <c r="V404" i="12"/>
  <c r="Z404" i="12" s="1"/>
  <c r="U404" i="12"/>
  <c r="N437" i="8"/>
  <c r="U396" i="12"/>
  <c r="Y396" i="12" s="1"/>
  <c r="V396" i="12"/>
  <c r="Z396" i="12" s="1"/>
  <c r="L437" i="8"/>
  <c r="S249" i="12"/>
  <c r="AC249" i="12" s="1"/>
  <c r="T249" i="12"/>
  <c r="AD249" i="12" s="1"/>
  <c r="F290" i="8"/>
  <c r="G290" i="8"/>
  <c r="D334" i="8"/>
  <c r="X143" i="12"/>
  <c r="Q184" i="8"/>
  <c r="O184" i="8"/>
  <c r="W143" i="12"/>
  <c r="AA143" i="12" s="1"/>
  <c r="K500" i="8"/>
  <c r="AL31" i="13"/>
  <c r="AN31" i="13" s="1"/>
  <c r="AK31" i="13"/>
  <c r="AM31" i="13" s="1"/>
  <c r="E314" i="8"/>
  <c r="L168" i="8"/>
  <c r="N168" i="8"/>
  <c r="U127" i="12"/>
  <c r="Y127" i="12" s="1"/>
  <c r="V127" i="12"/>
  <c r="Z127" i="12" s="1"/>
  <c r="S196" i="8"/>
  <c r="AK155" i="12"/>
  <c r="AM155" i="12" s="1"/>
  <c r="AL155" i="12"/>
  <c r="AN155" i="12" s="1"/>
  <c r="S523" i="8"/>
  <c r="AK482" i="12"/>
  <c r="AL482" i="12"/>
  <c r="AN482" i="12" s="1"/>
  <c r="P497" i="8"/>
  <c r="K86" i="8"/>
  <c r="R338" i="12"/>
  <c r="J379" i="8"/>
  <c r="W68" i="15"/>
  <c r="X68" i="15"/>
  <c r="AB68" i="15" s="1"/>
  <c r="K491" i="8"/>
  <c r="AH378" i="12"/>
  <c r="AJ378" i="12" s="1"/>
  <c r="R419" i="8"/>
  <c r="AG378" i="12"/>
  <c r="AI378" i="12" s="1"/>
  <c r="W505" i="12"/>
  <c r="AA505" i="12" s="1"/>
  <c r="X505" i="12"/>
  <c r="AB505" i="12" s="1"/>
  <c r="O546" i="8"/>
  <c r="Q546" i="8"/>
  <c r="W87" i="15"/>
  <c r="X87" i="15"/>
  <c r="AB87" i="15" s="1"/>
  <c r="R241" i="8"/>
  <c r="AG200" i="12"/>
  <c r="AI200" i="12" s="1"/>
  <c r="AH200" i="12"/>
  <c r="AJ200" i="12" s="1"/>
  <c r="C400" i="8"/>
  <c r="H496" i="8"/>
  <c r="P467" i="8"/>
  <c r="I487" i="8"/>
  <c r="AL34" i="3"/>
  <c r="AN34" i="3" s="1"/>
  <c r="AK34" i="3"/>
  <c r="AM34" i="3" s="1"/>
  <c r="E225" i="8"/>
  <c r="AG342" i="12"/>
  <c r="AI342" i="12" s="1"/>
  <c r="R383" i="8"/>
  <c r="AH342" i="12"/>
  <c r="AJ342" i="12" s="1"/>
  <c r="X407" i="12"/>
  <c r="AB407" i="12" s="1"/>
  <c r="W407" i="12"/>
  <c r="Q448" i="8"/>
  <c r="O448" i="8"/>
  <c r="F548" i="8"/>
  <c r="G548" i="8"/>
  <c r="T507" i="12"/>
  <c r="AD507" i="12" s="1"/>
  <c r="S507" i="12"/>
  <c r="Q67" i="8"/>
  <c r="W26" i="12"/>
  <c r="AA26" i="12" s="1"/>
  <c r="O67" i="8"/>
  <c r="X26" i="12"/>
  <c r="AB26" i="12" s="1"/>
  <c r="AK22" i="15"/>
  <c r="AM22" i="15" s="1"/>
  <c r="AL22" i="15"/>
  <c r="AN22" i="15" s="1"/>
  <c r="X418" i="12"/>
  <c r="W418" i="12"/>
  <c r="AA418" i="12" s="1"/>
  <c r="Q459" i="8"/>
  <c r="O459" i="8"/>
  <c r="R70" i="3"/>
  <c r="R66" i="3"/>
  <c r="AG163" i="12"/>
  <c r="AI163" i="12" s="1"/>
  <c r="AH163" i="12"/>
  <c r="AJ163" i="12" s="1"/>
  <c r="R204" i="8"/>
  <c r="E234" i="8"/>
  <c r="H190" i="8"/>
  <c r="E56" i="8"/>
  <c r="R27" i="3"/>
  <c r="I293" i="8"/>
  <c r="X339" i="12"/>
  <c r="AB339" i="12" s="1"/>
  <c r="O380" i="8"/>
  <c r="W339" i="12"/>
  <c r="AA339" i="12" s="1"/>
  <c r="Q380" i="8"/>
  <c r="AL359" i="12"/>
  <c r="AN359" i="12" s="1"/>
  <c r="AK359" i="12"/>
  <c r="AM359" i="12" s="1"/>
  <c r="S400" i="8"/>
  <c r="D127" i="8"/>
  <c r="AL40" i="14"/>
  <c r="AN40" i="14" s="1"/>
  <c r="AK40" i="14"/>
  <c r="AM40" i="14" s="1"/>
  <c r="C337" i="8"/>
  <c r="R221" i="8"/>
  <c r="AH180" i="12"/>
  <c r="AJ180" i="12" s="1"/>
  <c r="AG180" i="12"/>
  <c r="G186" i="8"/>
  <c r="F186" i="8"/>
  <c r="T145" i="12"/>
  <c r="AD145" i="12" s="1"/>
  <c r="S145" i="12"/>
  <c r="AC145" i="12" s="1"/>
  <c r="S82" i="3"/>
  <c r="AC82" i="3" s="1"/>
  <c r="T82" i="3"/>
  <c r="AD82" i="3" s="1"/>
  <c r="P462" i="8"/>
  <c r="H236" i="8"/>
  <c r="H91" i="8"/>
  <c r="M257" i="8"/>
  <c r="S344" i="8"/>
  <c r="AL303" i="12"/>
  <c r="AN303" i="12" s="1"/>
  <c r="AK303" i="12"/>
  <c r="AM303" i="12" s="1"/>
  <c r="R36" i="14"/>
  <c r="M271" i="8"/>
  <c r="D345" i="8"/>
  <c r="W314" i="12"/>
  <c r="AA314" i="12" s="1"/>
  <c r="Q355" i="8"/>
  <c r="O355" i="8"/>
  <c r="X314" i="12"/>
  <c r="AB314" i="12" s="1"/>
  <c r="I88" i="8"/>
  <c r="T359" i="12"/>
  <c r="AD359" i="12" s="1"/>
  <c r="F400" i="8"/>
  <c r="S359" i="12"/>
  <c r="AC359" i="12" s="1"/>
  <c r="G400" i="8"/>
  <c r="D228" i="8"/>
  <c r="L268" i="8"/>
  <c r="U227" i="12"/>
  <c r="Y227" i="12" s="1"/>
  <c r="N268" i="8"/>
  <c r="V227" i="12"/>
  <c r="Z227" i="12" s="1"/>
  <c r="U170" i="12"/>
  <c r="Y170" i="12" s="1"/>
  <c r="N211" i="8"/>
  <c r="V170" i="12"/>
  <c r="Z170" i="12" s="1"/>
  <c r="L211" i="8"/>
  <c r="AK69" i="12"/>
  <c r="AM69" i="12" s="1"/>
  <c r="S110" i="8"/>
  <c r="AL69" i="12"/>
  <c r="AN69" i="12" s="1"/>
  <c r="AL40" i="15"/>
  <c r="AN40" i="15" s="1"/>
  <c r="AK40" i="15"/>
  <c r="AM40" i="15" s="1"/>
  <c r="AH30" i="3"/>
  <c r="AJ30" i="3" s="1"/>
  <c r="AG30" i="3"/>
  <c r="X16" i="13"/>
  <c r="AB16" i="13" s="1"/>
  <c r="W16" i="13"/>
  <c r="C473" i="8"/>
  <c r="R511" i="12"/>
  <c r="J552" i="8"/>
  <c r="E54" i="8"/>
  <c r="I412" i="8"/>
  <c r="I75" i="8"/>
  <c r="E120" i="8"/>
  <c r="D170" i="8"/>
  <c r="V63" i="3"/>
  <c r="Z63" i="3" s="1"/>
  <c r="U63" i="3"/>
  <c r="Y63" i="3" s="1"/>
  <c r="M416" i="8"/>
  <c r="U102" i="3"/>
  <c r="Y102" i="3" s="1"/>
  <c r="V102" i="3"/>
  <c r="Z102" i="3" s="1"/>
  <c r="T10" i="12"/>
  <c r="AD10" i="12" s="1"/>
  <c r="G51" i="8"/>
  <c r="F51" i="8"/>
  <c r="S10" i="12"/>
  <c r="AC10" i="12" s="1"/>
  <c r="C301" i="8"/>
  <c r="C361" i="8"/>
  <c r="AH419" i="12"/>
  <c r="AJ419" i="12" s="1"/>
  <c r="R460" i="8"/>
  <c r="AG419" i="12"/>
  <c r="AI419" i="12" s="1"/>
  <c r="I102" i="8"/>
  <c r="S89" i="15"/>
  <c r="T89" i="15"/>
  <c r="AD89" i="15" s="1"/>
  <c r="I234" i="8"/>
  <c r="U68" i="12"/>
  <c r="Y68" i="12" s="1"/>
  <c r="L109" i="8"/>
  <c r="V68" i="12"/>
  <c r="Z68" i="12" s="1"/>
  <c r="N109" i="8"/>
  <c r="G507" i="8"/>
  <c r="F507" i="8"/>
  <c r="T466" i="12"/>
  <c r="AD466" i="12" s="1"/>
  <c r="S466" i="12"/>
  <c r="I118" i="8"/>
  <c r="R403" i="12"/>
  <c r="J444" i="8"/>
  <c r="C490" i="8"/>
  <c r="Q405" i="8"/>
  <c r="X364" i="12"/>
  <c r="AB364" i="12" s="1"/>
  <c r="W364" i="12"/>
  <c r="AA364" i="12" s="1"/>
  <c r="O405" i="8"/>
  <c r="K243" i="8"/>
  <c r="P352" i="8"/>
  <c r="D157" i="8"/>
  <c r="H205" i="8"/>
  <c r="AH141" i="12"/>
  <c r="AJ141" i="12" s="1"/>
  <c r="R182" i="8"/>
  <c r="AG141" i="12"/>
  <c r="AI141" i="12" s="1"/>
  <c r="P113" i="8"/>
  <c r="AG58" i="15"/>
  <c r="AH58" i="15"/>
  <c r="AJ58" i="15" s="1"/>
  <c r="E539" i="8"/>
  <c r="P507" i="8"/>
  <c r="W17" i="16"/>
  <c r="AA17" i="16" s="1"/>
  <c r="X17" i="16"/>
  <c r="AB17" i="16" s="1"/>
  <c r="AK56" i="3"/>
  <c r="AM56" i="3" s="1"/>
  <c r="AL56" i="3"/>
  <c r="AN56" i="3" s="1"/>
  <c r="H143" i="8"/>
  <c r="I400" i="8"/>
  <c r="I382" i="8"/>
  <c r="F487" i="8"/>
  <c r="S446" i="12"/>
  <c r="AC446" i="12" s="1"/>
  <c r="T446" i="12"/>
  <c r="AD446" i="12" s="1"/>
  <c r="G487" i="8"/>
  <c r="W43" i="15"/>
  <c r="X43" i="15"/>
  <c r="AB43" i="15" s="1"/>
  <c r="J227" i="8"/>
  <c r="R186" i="12"/>
  <c r="W98" i="15"/>
  <c r="X98" i="15"/>
  <c r="AB98" i="15" s="1"/>
  <c r="R35" i="14"/>
  <c r="AK379" i="12"/>
  <c r="AM379" i="12" s="1"/>
  <c r="AL379" i="12"/>
  <c r="AN379" i="12" s="1"/>
  <c r="S420" i="8"/>
  <c r="AH46" i="3"/>
  <c r="AJ46" i="3" s="1"/>
  <c r="AG46" i="3"/>
  <c r="AI46" i="3" s="1"/>
  <c r="E374" i="8"/>
  <c r="AG16" i="13"/>
  <c r="AH16" i="13"/>
  <c r="AJ16" i="13" s="1"/>
  <c r="I307" i="8"/>
  <c r="I72" i="8"/>
  <c r="F478" i="8"/>
  <c r="G478" i="8"/>
  <c r="T437" i="12"/>
  <c r="AD437" i="12" s="1"/>
  <c r="S437" i="12"/>
  <c r="E365" i="8"/>
  <c r="S99" i="15"/>
  <c r="T99" i="15"/>
  <c r="AD99" i="15" s="1"/>
  <c r="W53" i="3"/>
  <c r="AA53" i="3" s="1"/>
  <c r="X53" i="3"/>
  <c r="AB53" i="3" s="1"/>
  <c r="D177" i="8"/>
  <c r="R303" i="12"/>
  <c r="J344" i="8"/>
  <c r="I172" i="8"/>
  <c r="AG35" i="3"/>
  <c r="AI35" i="3" s="1"/>
  <c r="AH35" i="3"/>
  <c r="AJ35" i="3" s="1"/>
  <c r="G331" i="8"/>
  <c r="T290" i="12"/>
  <c r="AD290" i="12" s="1"/>
  <c r="S290" i="12"/>
  <c r="F331" i="8"/>
  <c r="AK95" i="3"/>
  <c r="AM95" i="3" s="1"/>
  <c r="AL95" i="3"/>
  <c r="AN95" i="3" s="1"/>
  <c r="C445" i="8"/>
  <c r="R23" i="14"/>
  <c r="AH504" i="12"/>
  <c r="AJ504" i="12" s="1"/>
  <c r="R545" i="8"/>
  <c r="AG504" i="12"/>
  <c r="F227" i="8"/>
  <c r="S186" i="12"/>
  <c r="AC186" i="12" s="1"/>
  <c r="T186" i="12"/>
  <c r="AD186" i="12" s="1"/>
  <c r="G227" i="8"/>
  <c r="Q412" i="8"/>
  <c r="O412" i="8"/>
  <c r="X371" i="12"/>
  <c r="W371" i="12"/>
  <c r="AA371" i="12" s="1"/>
  <c r="AG279" i="12"/>
  <c r="AI279" i="12" s="1"/>
  <c r="AH279" i="12"/>
  <c r="AJ279" i="12" s="1"/>
  <c r="R320" i="8"/>
  <c r="E354" i="8"/>
  <c r="P82" i="8"/>
  <c r="P266" i="8"/>
  <c r="X27" i="15"/>
  <c r="AB27" i="15" s="1"/>
  <c r="W27" i="15"/>
  <c r="R28" i="3"/>
  <c r="S97" i="15"/>
  <c r="T97" i="15"/>
  <c r="AD97" i="15" s="1"/>
  <c r="I322" i="8"/>
  <c r="I227" i="8"/>
  <c r="X27" i="3"/>
  <c r="AB27" i="3" s="1"/>
  <c r="W27" i="3"/>
  <c r="R83" i="15"/>
  <c r="AH71" i="3"/>
  <c r="AJ71" i="3" s="1"/>
  <c r="AG71" i="3"/>
  <c r="AI71" i="3" s="1"/>
  <c r="E437" i="8"/>
  <c r="G55" i="8"/>
  <c r="S14" i="12"/>
  <c r="T14" i="12"/>
  <c r="AD14" i="12" s="1"/>
  <c r="F55" i="8"/>
  <c r="U70" i="15"/>
  <c r="Y70" i="15" s="1"/>
  <c r="V70" i="15"/>
  <c r="Z70" i="15" s="1"/>
  <c r="S24" i="3"/>
  <c r="AC24" i="3" s="1"/>
  <c r="T24" i="3"/>
  <c r="AD24" i="3" s="1"/>
  <c r="R490" i="12"/>
  <c r="J531" i="8"/>
  <c r="K450" i="8"/>
  <c r="W222" i="12"/>
  <c r="AA222" i="12" s="1"/>
  <c r="X222" i="12"/>
  <c r="O263" i="8"/>
  <c r="Q263" i="8"/>
  <c r="J464" i="8"/>
  <c r="R423" i="12"/>
  <c r="AG386" i="12"/>
  <c r="AI386" i="12" s="1"/>
  <c r="R427" i="8"/>
  <c r="AH386" i="12"/>
  <c r="AJ386" i="12" s="1"/>
  <c r="D457" i="8"/>
  <c r="I477" i="8"/>
  <c r="X42" i="14"/>
  <c r="AB42" i="14" s="1"/>
  <c r="W42" i="14"/>
  <c r="P508" i="8"/>
  <c r="T95" i="15"/>
  <c r="AD95" i="15" s="1"/>
  <c r="S95" i="15"/>
  <c r="R197" i="12"/>
  <c r="J238" i="8"/>
  <c r="E339" i="8"/>
  <c r="AH27" i="3"/>
  <c r="AJ27" i="3" s="1"/>
  <c r="AG27" i="3"/>
  <c r="AI27" i="3" s="1"/>
  <c r="F121" i="8"/>
  <c r="G121" i="8"/>
  <c r="T80" i="12"/>
  <c r="AD80" i="12" s="1"/>
  <c r="S80" i="12"/>
  <c r="AC80" i="12" s="1"/>
  <c r="R388" i="8"/>
  <c r="AG347" i="12"/>
  <c r="AI347" i="12" s="1"/>
  <c r="AH347" i="12"/>
  <c r="AJ347" i="12" s="1"/>
  <c r="H293" i="8"/>
  <c r="S282" i="8"/>
  <c r="AK241" i="12"/>
  <c r="AM241" i="12" s="1"/>
  <c r="AL241" i="12"/>
  <c r="AN241" i="12" s="1"/>
  <c r="Q379" i="8"/>
  <c r="O379" i="8"/>
  <c r="X338" i="12"/>
  <c r="AB338" i="12" s="1"/>
  <c r="W338" i="12"/>
  <c r="AA338" i="12" s="1"/>
  <c r="K148" i="8"/>
  <c r="V107" i="12"/>
  <c r="Z107" i="12" s="1"/>
  <c r="U107" i="12"/>
  <c r="Y107" i="12" s="1"/>
  <c r="L148" i="8"/>
  <c r="N148" i="8"/>
  <c r="E158" i="8"/>
  <c r="D467" i="8"/>
  <c r="AH292" i="12"/>
  <c r="AJ292" i="12" s="1"/>
  <c r="R333" i="8"/>
  <c r="AG292" i="12"/>
  <c r="I158" i="8"/>
  <c r="AH251" i="12"/>
  <c r="AJ251" i="12" s="1"/>
  <c r="AG251" i="12"/>
  <c r="R292" i="8"/>
  <c r="E543" i="8"/>
  <c r="AG407" i="12"/>
  <c r="AI407" i="12" s="1"/>
  <c r="R448" i="8"/>
  <c r="AH407" i="12"/>
  <c r="AJ407" i="12" s="1"/>
  <c r="S509" i="8"/>
  <c r="AK468" i="12"/>
  <c r="AM468" i="12" s="1"/>
  <c r="AL468" i="12"/>
  <c r="AN468" i="12" s="1"/>
  <c r="E516" i="8"/>
  <c r="K397" i="8"/>
  <c r="AH12" i="13"/>
  <c r="AJ12" i="13" s="1"/>
  <c r="AG12" i="13"/>
  <c r="AK416" i="12"/>
  <c r="AM416" i="12" s="1"/>
  <c r="AL416" i="12"/>
  <c r="AN416" i="12" s="1"/>
  <c r="S457" i="8"/>
  <c r="AL31" i="14"/>
  <c r="AN31" i="14" s="1"/>
  <c r="AK31" i="14"/>
  <c r="AM31" i="14" s="1"/>
  <c r="T105" i="3"/>
  <c r="AD105" i="3" s="1"/>
  <c r="S105" i="3"/>
  <c r="AG509" i="12"/>
  <c r="AI509" i="12" s="1"/>
  <c r="R550" i="8"/>
  <c r="AH509" i="12"/>
  <c r="AJ509" i="12" s="1"/>
  <c r="AH307" i="12"/>
  <c r="AJ307" i="12" s="1"/>
  <c r="AG307" i="12"/>
  <c r="AI307" i="12" s="1"/>
  <c r="R348" i="8"/>
  <c r="AH47" i="12"/>
  <c r="AJ47" i="12" s="1"/>
  <c r="R88" i="8"/>
  <c r="AG47" i="12"/>
  <c r="AI47" i="12" s="1"/>
  <c r="E204" i="8"/>
  <c r="V167" i="12"/>
  <c r="Z167" i="12" s="1"/>
  <c r="L208" i="8"/>
  <c r="U167" i="12"/>
  <c r="Y167" i="12" s="1"/>
  <c r="N208" i="8"/>
  <c r="G480" i="8"/>
  <c r="T439" i="12"/>
  <c r="AD439" i="12" s="1"/>
  <c r="S439" i="12"/>
  <c r="AC439" i="12" s="1"/>
  <c r="F480" i="8"/>
  <c r="R276" i="8"/>
  <c r="AG235" i="12"/>
  <c r="AH235" i="12"/>
  <c r="AJ235" i="12" s="1"/>
  <c r="D267" i="8"/>
  <c r="W82" i="15"/>
  <c r="AA82" i="15" s="1"/>
  <c r="X82" i="15"/>
  <c r="AB82" i="15" s="1"/>
  <c r="AK149" i="12"/>
  <c r="AM149" i="12" s="1"/>
  <c r="S190" i="8"/>
  <c r="AL149" i="12"/>
  <c r="AN149" i="12" s="1"/>
  <c r="K492" i="8"/>
  <c r="J401" i="8"/>
  <c r="R360" i="12"/>
  <c r="AK13" i="13"/>
  <c r="AL13" i="13"/>
  <c r="AN13" i="13" s="1"/>
  <c r="R506" i="8"/>
  <c r="AG465" i="12"/>
  <c r="AI465" i="12" s="1"/>
  <c r="AH465" i="12"/>
  <c r="AJ465" i="12" s="1"/>
  <c r="D272" i="8"/>
  <c r="L529" i="8"/>
  <c r="U488" i="12"/>
  <c r="Y488" i="12" s="1"/>
  <c r="V488" i="12"/>
  <c r="Z488" i="12" s="1"/>
  <c r="N529" i="8"/>
  <c r="K496" i="8"/>
  <c r="P389" i="8"/>
  <c r="R34" i="3"/>
  <c r="N154" i="8"/>
  <c r="U113" i="12"/>
  <c r="Y113" i="12" s="1"/>
  <c r="V113" i="12"/>
  <c r="Z113" i="12" s="1"/>
  <c r="L154" i="8"/>
  <c r="AH105" i="15"/>
  <c r="AJ105" i="15" s="1"/>
  <c r="AG105" i="15"/>
  <c r="AI105" i="15" s="1"/>
  <c r="X62" i="15"/>
  <c r="AB62" i="15" s="1"/>
  <c r="W62" i="15"/>
  <c r="H432" i="8"/>
  <c r="H49" i="8"/>
  <c r="H182" i="8"/>
  <c r="X33" i="12"/>
  <c r="AB33" i="12" s="1"/>
  <c r="Q74" i="8"/>
  <c r="O74" i="8"/>
  <c r="W33" i="12"/>
  <c r="M375" i="8"/>
  <c r="R450" i="12"/>
  <c r="J491" i="8"/>
  <c r="C283" i="8"/>
  <c r="E336" i="8"/>
  <c r="M535" i="8"/>
  <c r="K296" i="8"/>
  <c r="P415" i="8"/>
  <c r="AK392" i="12"/>
  <c r="AM392" i="12" s="1"/>
  <c r="S433" i="8"/>
  <c r="AL392" i="12"/>
  <c r="AN392" i="12" s="1"/>
  <c r="N190" i="8"/>
  <c r="L190" i="8"/>
  <c r="U149" i="12"/>
  <c r="Y149" i="12" s="1"/>
  <c r="V149" i="12"/>
  <c r="D414" i="8"/>
  <c r="R172" i="12"/>
  <c r="J213" i="8"/>
  <c r="AH119" i="12"/>
  <c r="AJ119" i="12" s="1"/>
  <c r="AG119" i="12"/>
  <c r="AI119" i="12" s="1"/>
  <c r="R160" i="8"/>
  <c r="AG94" i="12"/>
  <c r="R135" i="8"/>
  <c r="AH94" i="12"/>
  <c r="AJ94" i="12" s="1"/>
  <c r="E337" i="8"/>
  <c r="S356" i="8"/>
  <c r="AK315" i="12"/>
  <c r="AM315" i="12" s="1"/>
  <c r="AL315" i="12"/>
  <c r="AN315" i="12" s="1"/>
  <c r="P331" i="8"/>
  <c r="C367" i="8"/>
  <c r="R89" i="3"/>
  <c r="R138" i="8"/>
  <c r="AG97" i="12"/>
  <c r="AI97" i="12" s="1"/>
  <c r="AH97" i="12"/>
  <c r="AJ97" i="12" s="1"/>
  <c r="W471" i="12"/>
  <c r="AA471" i="12" s="1"/>
  <c r="O512" i="8"/>
  <c r="Q512" i="8"/>
  <c r="X471" i="12"/>
  <c r="AB471" i="12" s="1"/>
  <c r="H112" i="8"/>
  <c r="X456" i="12"/>
  <c r="AB456" i="12" s="1"/>
  <c r="Q497" i="8"/>
  <c r="W456" i="12"/>
  <c r="O497" i="8"/>
  <c r="X38" i="14"/>
  <c r="W38" i="14"/>
  <c r="AA38" i="14" s="1"/>
  <c r="L130" i="8"/>
  <c r="V89" i="12"/>
  <c r="Z89" i="12" s="1"/>
  <c r="N130" i="8"/>
  <c r="U89" i="12"/>
  <c r="Y89" i="12" s="1"/>
  <c r="V33" i="15"/>
  <c r="Z33" i="15" s="1"/>
  <c r="U33" i="15"/>
  <c r="Y33" i="15" s="1"/>
  <c r="R42" i="14"/>
  <c r="I519" i="8"/>
  <c r="S222" i="12"/>
  <c r="G263" i="8"/>
  <c r="F263" i="8"/>
  <c r="T222" i="12"/>
  <c r="AD222" i="12" s="1"/>
  <c r="P154" i="8"/>
  <c r="M96" i="8"/>
  <c r="R62" i="15"/>
  <c r="P203" i="8"/>
  <c r="Q135" i="8"/>
  <c r="X94" i="12"/>
  <c r="AB94" i="12" s="1"/>
  <c r="O135" i="8"/>
  <c r="W94" i="12"/>
  <c r="K528" i="8"/>
  <c r="G212" i="8"/>
  <c r="S171" i="12"/>
  <c r="T171" i="12"/>
  <c r="AD171" i="12" s="1"/>
  <c r="F212" i="8"/>
  <c r="E292" i="8"/>
  <c r="J100" i="8"/>
  <c r="R59" i="12"/>
  <c r="P366" i="8"/>
  <c r="R8" i="15"/>
  <c r="AH500" i="12"/>
  <c r="AJ500" i="12" s="1"/>
  <c r="R541" i="8"/>
  <c r="AG500" i="12"/>
  <c r="AI500" i="12" s="1"/>
  <c r="AK374" i="12"/>
  <c r="AM374" i="12" s="1"/>
  <c r="AL374" i="12"/>
  <c r="AN374" i="12" s="1"/>
  <c r="S415" i="8"/>
  <c r="K229" i="8"/>
  <c r="Q407" i="8"/>
  <c r="X366" i="12"/>
  <c r="O407" i="8"/>
  <c r="W366" i="12"/>
  <c r="AA366" i="12" s="1"/>
  <c r="G384" i="8"/>
  <c r="T343" i="12"/>
  <c r="AD343" i="12" s="1"/>
  <c r="F384" i="8"/>
  <c r="S343" i="12"/>
  <c r="AC343" i="12" s="1"/>
  <c r="D498" i="8"/>
  <c r="M530" i="8"/>
  <c r="P375" i="8"/>
  <c r="W92" i="12"/>
  <c r="Q133" i="8"/>
  <c r="X92" i="12"/>
  <c r="AB92" i="12" s="1"/>
  <c r="O133" i="8"/>
  <c r="N71" i="8"/>
  <c r="V30" i="12"/>
  <c r="Z30" i="12" s="1"/>
  <c r="U30" i="12"/>
  <c r="Y30" i="12" s="1"/>
  <c r="L71" i="8"/>
  <c r="E83" i="8"/>
  <c r="I496" i="8"/>
  <c r="E82" i="8"/>
  <c r="X382" i="12"/>
  <c r="AB382" i="12" s="1"/>
  <c r="W382" i="12"/>
  <c r="AA382" i="12" s="1"/>
  <c r="O423" i="8"/>
  <c r="Q423" i="8"/>
  <c r="E490" i="8"/>
  <c r="AH107" i="15"/>
  <c r="AJ107" i="15" s="1"/>
  <c r="AG107" i="15"/>
  <c r="E233" i="8"/>
  <c r="V53" i="15"/>
  <c r="Z53" i="15" s="1"/>
  <c r="U53" i="15"/>
  <c r="Y53" i="15" s="1"/>
  <c r="C512" i="8"/>
  <c r="R190" i="12"/>
  <c r="J231" i="8"/>
  <c r="I401" i="8"/>
  <c r="J486" i="8"/>
  <c r="R445" i="12"/>
  <c r="AK27" i="13"/>
  <c r="AM27" i="13" s="1"/>
  <c r="AL27" i="13"/>
  <c r="AN27" i="13" s="1"/>
  <c r="P62" i="8"/>
  <c r="D70" i="8"/>
  <c r="H433" i="8"/>
  <c r="Q362" i="8"/>
  <c r="X321" i="12"/>
  <c r="AB321" i="12" s="1"/>
  <c r="W321" i="12"/>
  <c r="O362" i="8"/>
  <c r="M449" i="8"/>
  <c r="I135" i="8"/>
  <c r="AG103" i="3"/>
  <c r="AH103" i="3"/>
  <c r="AJ103" i="3" s="1"/>
  <c r="I156" i="8"/>
  <c r="V13" i="12"/>
  <c r="Z13" i="12" s="1"/>
  <c r="N54" i="8"/>
  <c r="L54" i="8"/>
  <c r="U13" i="12"/>
  <c r="Y13" i="12" s="1"/>
  <c r="U24" i="3"/>
  <c r="V24" i="3"/>
  <c r="Z24" i="3" s="1"/>
  <c r="K260" i="8"/>
  <c r="H387" i="8"/>
  <c r="U7" i="14"/>
  <c r="V7" i="14"/>
  <c r="Z7" i="14" s="1"/>
  <c r="P127" i="8"/>
  <c r="H174" i="8"/>
  <c r="P123" i="8"/>
  <c r="R112" i="8"/>
  <c r="AH71" i="12"/>
  <c r="AJ71" i="12" s="1"/>
  <c r="AG71" i="12"/>
  <c r="AI71" i="12" s="1"/>
  <c r="AH46" i="15"/>
  <c r="AJ46" i="15" s="1"/>
  <c r="AG46" i="15"/>
  <c r="R22" i="16"/>
  <c r="C330" i="8"/>
  <c r="M224" i="8"/>
  <c r="C76" i="8"/>
  <c r="S432" i="8"/>
  <c r="AK391" i="12"/>
  <c r="AL391" i="12"/>
  <c r="AN391" i="12" s="1"/>
  <c r="P198" i="8"/>
  <c r="I358" i="8"/>
  <c r="K202" i="8"/>
  <c r="AL166" i="12"/>
  <c r="AN166" i="12" s="1"/>
  <c r="S207" i="8"/>
  <c r="AK166" i="12"/>
  <c r="AM166" i="12" s="1"/>
  <c r="E459" i="8"/>
  <c r="E161" i="8"/>
  <c r="S387" i="12"/>
  <c r="G428" i="8"/>
  <c r="T387" i="12"/>
  <c r="AD387" i="12" s="1"/>
  <c r="F428" i="8"/>
  <c r="L531" i="8"/>
  <c r="N531" i="8"/>
  <c r="U490" i="12"/>
  <c r="Y490" i="12" s="1"/>
  <c r="V490" i="12"/>
  <c r="K488" i="8"/>
  <c r="AK157" i="12"/>
  <c r="AM157" i="12" s="1"/>
  <c r="S198" i="8"/>
  <c r="AL157" i="12"/>
  <c r="AN157" i="12" s="1"/>
  <c r="AH369" i="12"/>
  <c r="AJ369" i="12" s="1"/>
  <c r="AG369" i="12"/>
  <c r="R410" i="8"/>
  <c r="R375" i="12"/>
  <c r="J416" i="8"/>
  <c r="U31" i="3"/>
  <c r="Y31" i="3" s="1"/>
  <c r="V31" i="3"/>
  <c r="Z31" i="3" s="1"/>
  <c r="H218" i="8"/>
  <c r="H251" i="8"/>
  <c r="E140" i="8"/>
  <c r="I473" i="8"/>
  <c r="V255" i="12"/>
  <c r="Z255" i="12" s="1"/>
  <c r="L296" i="8"/>
  <c r="U255" i="12"/>
  <c r="Y255" i="12" s="1"/>
  <c r="N296" i="8"/>
  <c r="R65" i="3"/>
  <c r="R52" i="15"/>
  <c r="H463" i="8"/>
  <c r="L197" i="8"/>
  <c r="U156" i="12"/>
  <c r="Y156" i="12" s="1"/>
  <c r="V156" i="12"/>
  <c r="Z156" i="12" s="1"/>
  <c r="N197" i="8"/>
  <c r="I207" i="8"/>
  <c r="R61" i="3"/>
  <c r="Q551" i="8"/>
  <c r="O551" i="8"/>
  <c r="W510" i="12"/>
  <c r="AA510" i="12" s="1"/>
  <c r="X510" i="12"/>
  <c r="AB510" i="12" s="1"/>
  <c r="V309" i="12"/>
  <c r="Z309" i="12" s="1"/>
  <c r="N350" i="8"/>
  <c r="U309" i="12"/>
  <c r="Y309" i="12" s="1"/>
  <c r="L350" i="8"/>
  <c r="AK25" i="13"/>
  <c r="AM25" i="13" s="1"/>
  <c r="AL25" i="13"/>
  <c r="AN25" i="13" s="1"/>
  <c r="I303" i="8"/>
  <c r="C387" i="8"/>
  <c r="I276" i="8"/>
  <c r="R294" i="8"/>
  <c r="AG253" i="12"/>
  <c r="AI253" i="12" s="1"/>
  <c r="AH253" i="12"/>
  <c r="AJ253" i="12" s="1"/>
  <c r="X392" i="12"/>
  <c r="AB392" i="12" s="1"/>
  <c r="O433" i="8"/>
  <c r="W392" i="12"/>
  <c r="Q433" i="8"/>
  <c r="E506" i="8"/>
  <c r="T212" i="12"/>
  <c r="AD212" i="12" s="1"/>
  <c r="F253" i="8"/>
  <c r="S212" i="12"/>
  <c r="AC212" i="12" s="1"/>
  <c r="G253" i="8"/>
  <c r="M280" i="8"/>
  <c r="E122" i="8"/>
  <c r="E224" i="8"/>
  <c r="M198" i="8"/>
  <c r="K355" i="8"/>
  <c r="V95" i="15"/>
  <c r="Z95" i="15" s="1"/>
  <c r="U95" i="15"/>
  <c r="Y95" i="15" s="1"/>
  <c r="M355" i="8"/>
  <c r="AG31" i="12"/>
  <c r="AI31" i="12" s="1"/>
  <c r="R72" i="8"/>
  <c r="AH31" i="12"/>
  <c r="AJ31" i="12" s="1"/>
  <c r="R136" i="12"/>
  <c r="J177" i="8"/>
  <c r="W200" i="12"/>
  <c r="AA200" i="12" s="1"/>
  <c r="O241" i="8"/>
  <c r="X200" i="12"/>
  <c r="Q241" i="8"/>
  <c r="L528" i="8"/>
  <c r="U487" i="12"/>
  <c r="Y487" i="12" s="1"/>
  <c r="N528" i="8"/>
  <c r="V487" i="12"/>
  <c r="V46" i="3"/>
  <c r="Z46" i="3" s="1"/>
  <c r="U46" i="3"/>
  <c r="Y46" i="3" s="1"/>
  <c r="R493" i="12"/>
  <c r="J534" i="8"/>
  <c r="S140" i="12"/>
  <c r="G181" i="8"/>
  <c r="F181" i="8"/>
  <c r="T140" i="12"/>
  <c r="AD140" i="12" s="1"/>
  <c r="W402" i="12"/>
  <c r="AA402" i="12" s="1"/>
  <c r="O443" i="8"/>
  <c r="Q443" i="8"/>
  <c r="X402" i="12"/>
  <c r="AB402" i="12" s="1"/>
  <c r="U48" i="12"/>
  <c r="Y48" i="12" s="1"/>
  <c r="L89" i="8"/>
  <c r="V48" i="12"/>
  <c r="Z48" i="12" s="1"/>
  <c r="N89" i="8"/>
  <c r="X18" i="3"/>
  <c r="AB18" i="3" s="1"/>
  <c r="W18" i="3"/>
  <c r="AA18" i="3" s="1"/>
  <c r="R84" i="15"/>
  <c r="J269" i="8"/>
  <c r="R228" i="12"/>
  <c r="M405" i="8"/>
  <c r="J333" i="8"/>
  <c r="R292" i="12"/>
  <c r="M364" i="8"/>
  <c r="K60" i="8"/>
  <c r="R465" i="12"/>
  <c r="J506" i="8"/>
  <c r="H340" i="8"/>
  <c r="D58" i="8"/>
  <c r="E309" i="8"/>
  <c r="U92" i="3"/>
  <c r="Y92" i="3" s="1"/>
  <c r="V92" i="3"/>
  <c r="Z92" i="3" s="1"/>
  <c r="O276" i="8"/>
  <c r="W235" i="12"/>
  <c r="AA235" i="12" s="1"/>
  <c r="Q276" i="8"/>
  <c r="X235" i="12"/>
  <c r="AB235" i="12" s="1"/>
  <c r="R119" i="8"/>
  <c r="AG78" i="12"/>
  <c r="AH78" i="12"/>
  <c r="AJ78" i="12" s="1"/>
  <c r="T331" i="12"/>
  <c r="AD331" i="12" s="1"/>
  <c r="G372" i="8"/>
  <c r="F372" i="8"/>
  <c r="S331" i="12"/>
  <c r="AG26" i="16"/>
  <c r="AI26" i="16" s="1"/>
  <c r="AH26" i="16"/>
  <c r="AJ26" i="16" s="1"/>
  <c r="AL22" i="14"/>
  <c r="AN22" i="14" s="1"/>
  <c r="AK22" i="14"/>
  <c r="AM22" i="14" s="1"/>
  <c r="AH359" i="12"/>
  <c r="AJ359" i="12" s="1"/>
  <c r="R400" i="8"/>
  <c r="AG359" i="12"/>
  <c r="T39" i="14"/>
  <c r="AD39" i="14" s="1"/>
  <c r="S39" i="14"/>
  <c r="E91" i="8"/>
  <c r="P265" i="8"/>
  <c r="V213" i="12"/>
  <c r="Z213" i="12" s="1"/>
  <c r="L254" i="8"/>
  <c r="U213" i="12"/>
  <c r="Y213" i="12" s="1"/>
  <c r="N254" i="8"/>
  <c r="C278" i="8"/>
  <c r="C188" i="8"/>
  <c r="N375" i="8"/>
  <c r="U334" i="12"/>
  <c r="Y334" i="12" s="1"/>
  <c r="V334" i="12"/>
  <c r="L375" i="8"/>
  <c r="F409" i="8"/>
  <c r="G409" i="8"/>
  <c r="T368" i="12"/>
  <c r="AD368" i="12" s="1"/>
  <c r="S368" i="12"/>
  <c r="AC368" i="12" s="1"/>
  <c r="C213" i="8"/>
  <c r="I277" i="8"/>
  <c r="I522" i="8"/>
  <c r="R465" i="8"/>
  <c r="AH424" i="12"/>
  <c r="AJ424" i="12" s="1"/>
  <c r="AG424" i="12"/>
  <c r="D52" i="8"/>
  <c r="K257" i="8"/>
  <c r="P394" i="8"/>
  <c r="S58" i="3"/>
  <c r="AC58" i="3" s="1"/>
  <c r="T58" i="3"/>
  <c r="AD58" i="3" s="1"/>
  <c r="J484" i="8"/>
  <c r="R443" i="12"/>
  <c r="AL145" i="12"/>
  <c r="AN145" i="12" s="1"/>
  <c r="S186" i="8"/>
  <c r="AK145" i="12"/>
  <c r="AM145" i="12" s="1"/>
  <c r="U241" i="12"/>
  <c r="Y241" i="12" s="1"/>
  <c r="N282" i="8"/>
  <c r="V241" i="12"/>
  <c r="Z241" i="12" s="1"/>
  <c r="L282" i="8"/>
  <c r="AH466" i="12"/>
  <c r="AJ466" i="12" s="1"/>
  <c r="AG466" i="12"/>
  <c r="AI466" i="12" s="1"/>
  <c r="R507" i="8"/>
  <c r="R362" i="8"/>
  <c r="AH321" i="12"/>
  <c r="AJ321" i="12" s="1"/>
  <c r="AG321" i="12"/>
  <c r="AI321" i="12" s="1"/>
  <c r="K385" i="8"/>
  <c r="AL348" i="12"/>
  <c r="AN348" i="12" s="1"/>
  <c r="AK348" i="12"/>
  <c r="S389" i="8"/>
  <c r="J470" i="8"/>
  <c r="R429" i="12"/>
  <c r="Q233" i="8"/>
  <c r="W192" i="12"/>
  <c r="AA192" i="12" s="1"/>
  <c r="O233" i="8"/>
  <c r="X192" i="12"/>
  <c r="P435" i="8"/>
  <c r="V18" i="13"/>
  <c r="Z18" i="13" s="1"/>
  <c r="U18" i="13"/>
  <c r="Y18" i="13" s="1"/>
  <c r="AK54" i="15"/>
  <c r="AM54" i="15" s="1"/>
  <c r="AL54" i="15"/>
  <c r="AN54" i="15" s="1"/>
  <c r="V125" i="12"/>
  <c r="Z125" i="12" s="1"/>
  <c r="U125" i="12"/>
  <c r="Y125" i="12" s="1"/>
  <c r="L166" i="8"/>
  <c r="N166" i="8"/>
  <c r="I475" i="8"/>
  <c r="R55" i="15"/>
  <c r="U458" i="12"/>
  <c r="Y458" i="12" s="1"/>
  <c r="L499" i="8"/>
  <c r="V458" i="12"/>
  <c r="Z458" i="12" s="1"/>
  <c r="N499" i="8"/>
  <c r="W373" i="12"/>
  <c r="Q414" i="8"/>
  <c r="X373" i="12"/>
  <c r="AB373" i="12" s="1"/>
  <c r="O414" i="8"/>
  <c r="H380" i="8"/>
  <c r="T36" i="15"/>
  <c r="AD36" i="15" s="1"/>
  <c r="S36" i="15"/>
  <c r="AC36" i="15" s="1"/>
  <c r="K539" i="8"/>
  <c r="AL41" i="3"/>
  <c r="AN41" i="3" s="1"/>
  <c r="AK41" i="3"/>
  <c r="AM41" i="3" s="1"/>
  <c r="E473" i="8"/>
  <c r="M246" i="8"/>
  <c r="U249" i="12"/>
  <c r="Y249" i="12" s="1"/>
  <c r="V249" i="12"/>
  <c r="Z249" i="12" s="1"/>
  <c r="N290" i="8"/>
  <c r="L290" i="8"/>
  <c r="AL251" i="12"/>
  <c r="AN251" i="12" s="1"/>
  <c r="AK251" i="12"/>
  <c r="AM251" i="12" s="1"/>
  <c r="S292" i="8"/>
  <c r="C52" i="8"/>
  <c r="AK473" i="12"/>
  <c r="AM473" i="12" s="1"/>
  <c r="S514" i="8"/>
  <c r="AL473" i="12"/>
  <c r="AN473" i="12" s="1"/>
  <c r="AK108" i="12"/>
  <c r="AM108" i="12" s="1"/>
  <c r="S149" i="8"/>
  <c r="AL108" i="12"/>
  <c r="AN108" i="12" s="1"/>
  <c r="O365" i="8"/>
  <c r="X324" i="12"/>
  <c r="W324" i="12"/>
  <c r="AA324" i="12" s="1"/>
  <c r="Q365" i="8"/>
  <c r="K186" i="8"/>
  <c r="D59" i="8"/>
  <c r="M269" i="8"/>
  <c r="AG9" i="15"/>
  <c r="AH9" i="15"/>
  <c r="AJ9" i="15" s="1"/>
  <c r="E90" i="8"/>
  <c r="G229" i="8"/>
  <c r="T188" i="12"/>
  <c r="AD188" i="12" s="1"/>
  <c r="S188" i="12"/>
  <c r="AC188" i="12" s="1"/>
  <c r="F229" i="8"/>
  <c r="R137" i="12"/>
  <c r="J178" i="8"/>
  <c r="AH29" i="12"/>
  <c r="AJ29" i="12" s="1"/>
  <c r="AG29" i="12"/>
  <c r="R70" i="8"/>
  <c r="AG18" i="15"/>
  <c r="AH18" i="15"/>
  <c r="AJ18" i="15" s="1"/>
  <c r="I257" i="8"/>
  <c r="I214" i="8"/>
  <c r="W9" i="3"/>
  <c r="AA9" i="3" s="1"/>
  <c r="X9" i="3"/>
  <c r="AB9" i="3" s="1"/>
  <c r="P401" i="8"/>
  <c r="O223" i="8"/>
  <c r="X182" i="12"/>
  <c r="AB182" i="12" s="1"/>
  <c r="W182" i="12"/>
  <c r="Q223" i="8"/>
  <c r="H288" i="8"/>
  <c r="H216" i="8"/>
  <c r="E215" i="8"/>
  <c r="AG32" i="12"/>
  <c r="AI32" i="12" s="1"/>
  <c r="R73" i="8"/>
  <c r="AH32" i="12"/>
  <c r="AJ32" i="12" s="1"/>
  <c r="C416" i="8"/>
  <c r="K415" i="8"/>
  <c r="K111" i="8"/>
  <c r="C269" i="8"/>
  <c r="AK138" i="12"/>
  <c r="AM138" i="12" s="1"/>
  <c r="AL138" i="12"/>
  <c r="AN138" i="12" s="1"/>
  <c r="S179" i="8"/>
  <c r="J60" i="8"/>
  <c r="R19" i="12"/>
  <c r="S230" i="12"/>
  <c r="AC230" i="12" s="1"/>
  <c r="G271" i="8"/>
  <c r="F271" i="8"/>
  <c r="T230" i="12"/>
  <c r="AD230" i="12" s="1"/>
  <c r="D262" i="8"/>
  <c r="T467" i="12"/>
  <c r="AD467" i="12" s="1"/>
  <c r="G508" i="8"/>
  <c r="F508" i="8"/>
  <c r="S467" i="12"/>
  <c r="U27" i="3"/>
  <c r="Y27" i="3" s="1"/>
  <c r="V27" i="3"/>
  <c r="Z27" i="3" s="1"/>
  <c r="E84" i="8"/>
  <c r="P431" i="8"/>
  <c r="F125" i="8"/>
  <c r="G125" i="8"/>
  <c r="S84" i="12"/>
  <c r="T84" i="12"/>
  <c r="AD84" i="12" s="1"/>
  <c r="C542" i="8"/>
  <c r="D305" i="8"/>
  <c r="AH24" i="14"/>
  <c r="AJ24" i="14" s="1"/>
  <c r="AG24" i="14"/>
  <c r="AL26" i="3"/>
  <c r="AN26" i="3" s="1"/>
  <c r="AK26" i="3"/>
  <c r="AM26" i="3" s="1"/>
  <c r="E295" i="8"/>
  <c r="M499" i="8"/>
  <c r="L348" i="8"/>
  <c r="N348" i="8"/>
  <c r="V307" i="12"/>
  <c r="Z307" i="12" s="1"/>
  <c r="U307" i="12"/>
  <c r="Y307" i="12" s="1"/>
  <c r="C187" i="8"/>
  <c r="U96" i="3"/>
  <c r="Y96" i="3" s="1"/>
  <c r="V96" i="3"/>
  <c r="Z96" i="3" s="1"/>
  <c r="W7" i="12"/>
  <c r="Q48" i="8"/>
  <c r="X7" i="12"/>
  <c r="AB7" i="12" s="1"/>
  <c r="O48" i="8"/>
  <c r="AH15" i="15"/>
  <c r="AJ15" i="15" s="1"/>
  <c r="AG15" i="15"/>
  <c r="R543" i="8"/>
  <c r="AG502" i="12"/>
  <c r="AI502" i="12" s="1"/>
  <c r="AH502" i="12"/>
  <c r="AJ502" i="12" s="1"/>
  <c r="AK91" i="3"/>
  <c r="AM91" i="3" s="1"/>
  <c r="AL91" i="3"/>
  <c r="AN91" i="3" s="1"/>
  <c r="L274" i="8"/>
  <c r="N274" i="8"/>
  <c r="U233" i="12"/>
  <c r="Y233" i="12" s="1"/>
  <c r="V233" i="12"/>
  <c r="Z233" i="12" s="1"/>
  <c r="V121" i="12"/>
  <c r="Z121" i="12" s="1"/>
  <c r="N162" i="8"/>
  <c r="L162" i="8"/>
  <c r="U121" i="12"/>
  <c r="Y121" i="12" s="1"/>
  <c r="C182" i="8"/>
  <c r="X90" i="3"/>
  <c r="AB90" i="3" s="1"/>
  <c r="W90" i="3"/>
  <c r="AA90" i="3" s="1"/>
  <c r="J469" i="8"/>
  <c r="R428" i="12"/>
  <c r="O205" i="8"/>
  <c r="Q205" i="8"/>
  <c r="W164" i="12"/>
  <c r="X164" i="12"/>
  <c r="AB164" i="12" s="1"/>
  <c r="D534" i="8"/>
  <c r="Q287" i="8"/>
  <c r="W246" i="12"/>
  <c r="X246" i="12"/>
  <c r="AB246" i="12" s="1"/>
  <c r="O287" i="8"/>
  <c r="U141" i="12"/>
  <c r="Y141" i="12" s="1"/>
  <c r="L182" i="8"/>
  <c r="V141" i="12"/>
  <c r="Z141" i="12" s="1"/>
  <c r="N182" i="8"/>
  <c r="R181" i="12"/>
  <c r="J222" i="8"/>
  <c r="E456" i="8"/>
  <c r="F128" i="8"/>
  <c r="G128" i="8"/>
  <c r="S87" i="12"/>
  <c r="T87" i="12"/>
  <c r="AD87" i="12" s="1"/>
  <c r="E134" i="8"/>
  <c r="N218" i="8"/>
  <c r="L218" i="8"/>
  <c r="V177" i="12"/>
  <c r="Z177" i="12" s="1"/>
  <c r="U177" i="12"/>
  <c r="Y177" i="12" s="1"/>
  <c r="U33" i="3"/>
  <c r="Y33" i="3" s="1"/>
  <c r="V33" i="3"/>
  <c r="Z33" i="3" s="1"/>
  <c r="Q549" i="8"/>
  <c r="O549" i="8"/>
  <c r="W508" i="12"/>
  <c r="X508" i="12"/>
  <c r="AB508" i="12" s="1"/>
  <c r="C186" i="8"/>
  <c r="R11" i="12"/>
  <c r="J52" i="8"/>
  <c r="D116" i="8"/>
  <c r="O453" i="8"/>
  <c r="X412" i="12"/>
  <c r="AB412" i="12" s="1"/>
  <c r="W412" i="12"/>
  <c r="AA412" i="12" s="1"/>
  <c r="Q453" i="8"/>
  <c r="P515" i="8"/>
  <c r="T349" i="12"/>
  <c r="AD349" i="12" s="1"/>
  <c r="F390" i="8"/>
  <c r="S349" i="12"/>
  <c r="AC349" i="12" s="1"/>
  <c r="G390" i="8"/>
  <c r="K308" i="8"/>
  <c r="U46" i="15"/>
  <c r="Y46" i="15" s="1"/>
  <c r="V46" i="15"/>
  <c r="Z46" i="15" s="1"/>
  <c r="G389" i="8"/>
  <c r="F389" i="8"/>
  <c r="S348" i="12"/>
  <c r="AC348" i="12" s="1"/>
  <c r="T348" i="12"/>
  <c r="AD348" i="12" s="1"/>
  <c r="S429" i="12"/>
  <c r="F470" i="8"/>
  <c r="G470" i="8"/>
  <c r="T429" i="12"/>
  <c r="AD429" i="12" s="1"/>
  <c r="R20" i="13"/>
  <c r="K419" i="8"/>
  <c r="I236" i="8"/>
  <c r="T372" i="12"/>
  <c r="AD372" i="12" s="1"/>
  <c r="G413" i="8"/>
  <c r="S372" i="12"/>
  <c r="F413" i="8"/>
  <c r="J314" i="8"/>
  <c r="R273" i="12"/>
  <c r="S42" i="15"/>
  <c r="T42" i="15"/>
  <c r="AD42" i="15" s="1"/>
  <c r="R16" i="3"/>
  <c r="I399" i="8"/>
  <c r="S327" i="12"/>
  <c r="T327" i="12"/>
  <c r="AD327" i="12" s="1"/>
  <c r="F368" i="8"/>
  <c r="G368" i="8"/>
  <c r="AL48" i="3"/>
  <c r="AN48" i="3" s="1"/>
  <c r="AK48" i="3"/>
  <c r="AM48" i="3" s="1"/>
  <c r="M274" i="8"/>
  <c r="U32" i="15"/>
  <c r="Y32" i="15" s="1"/>
  <c r="V32" i="15"/>
  <c r="Z32" i="15" s="1"/>
  <c r="I434" i="8"/>
  <c r="V474" i="12"/>
  <c r="Z474" i="12" s="1"/>
  <c r="N515" i="8"/>
  <c r="U474" i="12"/>
  <c r="Y474" i="12" s="1"/>
  <c r="L515" i="8"/>
  <c r="P474" i="8"/>
  <c r="E188" i="8"/>
  <c r="AH14" i="15"/>
  <c r="AJ14" i="15" s="1"/>
  <c r="AG14" i="15"/>
  <c r="W69" i="12"/>
  <c r="AA69" i="12" s="1"/>
  <c r="O110" i="8"/>
  <c r="X69" i="12"/>
  <c r="Q110" i="8"/>
  <c r="U216" i="12"/>
  <c r="Y216" i="12" s="1"/>
  <c r="L257" i="8"/>
  <c r="N257" i="8"/>
  <c r="V216" i="12"/>
  <c r="Z216" i="12" s="1"/>
  <c r="S105" i="8"/>
  <c r="AK64" i="12"/>
  <c r="AM64" i="12" s="1"/>
  <c r="AL64" i="12"/>
  <c r="AN64" i="12" s="1"/>
  <c r="S462" i="12"/>
  <c r="AC462" i="12" s="1"/>
  <c r="G503" i="8"/>
  <c r="T462" i="12"/>
  <c r="AD462" i="12" s="1"/>
  <c r="F503" i="8"/>
  <c r="AG17" i="16"/>
  <c r="AH17" i="16"/>
  <c r="AJ17" i="16" s="1"/>
  <c r="X240" i="12"/>
  <c r="O281" i="8"/>
  <c r="Q281" i="8"/>
  <c r="W240" i="12"/>
  <c r="AA240" i="12" s="1"/>
  <c r="S103" i="3"/>
  <c r="T103" i="3"/>
  <c r="AD103" i="3" s="1"/>
  <c r="AG126" i="12"/>
  <c r="AI126" i="12" s="1"/>
  <c r="R167" i="8"/>
  <c r="AH126" i="12"/>
  <c r="AJ126" i="12" s="1"/>
  <c r="AG35" i="14"/>
  <c r="AH35" i="14"/>
  <c r="AJ35" i="14" s="1"/>
  <c r="P214" i="8"/>
  <c r="C388" i="8"/>
  <c r="R194" i="12"/>
  <c r="J235" i="8"/>
  <c r="H265" i="8"/>
  <c r="H372" i="8"/>
  <c r="M361" i="8"/>
  <c r="X31" i="3"/>
  <c r="AB31" i="3" s="1"/>
  <c r="W31" i="3"/>
  <c r="AA31" i="3" s="1"/>
  <c r="P260" i="8"/>
  <c r="I245" i="8"/>
  <c r="N502" i="8"/>
  <c r="L502" i="8"/>
  <c r="V461" i="12"/>
  <c r="Z461" i="12" s="1"/>
  <c r="U461" i="12"/>
  <c r="Y461" i="12" s="1"/>
  <c r="V114" i="12"/>
  <c r="Z114" i="12" s="1"/>
  <c r="L155" i="8"/>
  <c r="U114" i="12"/>
  <c r="Y114" i="12" s="1"/>
  <c r="N155" i="8"/>
  <c r="C397" i="8"/>
  <c r="S102" i="15"/>
  <c r="AC102" i="15" s="1"/>
  <c r="T102" i="15"/>
  <c r="AD102" i="15" s="1"/>
  <c r="M320" i="8"/>
  <c r="X323" i="12"/>
  <c r="AB323" i="12" s="1"/>
  <c r="O364" i="8"/>
  <c r="Q364" i="8"/>
  <c r="W323" i="12"/>
  <c r="AA323" i="12" s="1"/>
  <c r="M332" i="8"/>
  <c r="AL464" i="12"/>
  <c r="AN464" i="12" s="1"/>
  <c r="S505" i="8"/>
  <c r="AK464" i="12"/>
  <c r="AM464" i="12" s="1"/>
  <c r="V359" i="12"/>
  <c r="Z359" i="12" s="1"/>
  <c r="N400" i="8"/>
  <c r="L400" i="8"/>
  <c r="U359" i="12"/>
  <c r="Y359" i="12" s="1"/>
  <c r="D517" i="8"/>
  <c r="M302" i="8"/>
  <c r="D258" i="8"/>
  <c r="H376" i="8"/>
  <c r="AG464" i="12"/>
  <c r="AI464" i="12" s="1"/>
  <c r="R505" i="8"/>
  <c r="AH464" i="12"/>
  <c r="AJ464" i="12" s="1"/>
  <c r="AL33" i="15"/>
  <c r="AN33" i="15" s="1"/>
  <c r="AK33" i="15"/>
  <c r="AM33" i="15" s="1"/>
  <c r="I231" i="8"/>
  <c r="T452" i="12"/>
  <c r="AD452" i="12" s="1"/>
  <c r="G493" i="8"/>
  <c r="S452" i="12"/>
  <c r="F493" i="8"/>
  <c r="AH79" i="15"/>
  <c r="AJ79" i="15" s="1"/>
  <c r="AG79" i="15"/>
  <c r="C488" i="8"/>
  <c r="R18" i="13"/>
  <c r="E145" i="8"/>
  <c r="S68" i="12"/>
  <c r="AC68" i="12" s="1"/>
  <c r="T68" i="12"/>
  <c r="AD68" i="12" s="1"/>
  <c r="G109" i="8"/>
  <c r="F109" i="8"/>
  <c r="D411" i="8"/>
  <c r="C218" i="8"/>
  <c r="D102" i="8"/>
  <c r="J375" i="8"/>
  <c r="R334" i="12"/>
  <c r="C93" i="8"/>
  <c r="G264" i="8"/>
  <c r="F264" i="8"/>
  <c r="S223" i="12"/>
  <c r="T223" i="12"/>
  <c r="AD223" i="12" s="1"/>
  <c r="U14" i="15"/>
  <c r="Y14" i="15" s="1"/>
  <c r="V14" i="15"/>
  <c r="Z14" i="15" s="1"/>
  <c r="D321" i="8"/>
  <c r="K104" i="8"/>
  <c r="D253" i="8"/>
  <c r="V280" i="12"/>
  <c r="Z280" i="12" s="1"/>
  <c r="L321" i="8"/>
  <c r="N321" i="8"/>
  <c r="U280" i="12"/>
  <c r="Y280" i="12" s="1"/>
  <c r="L56" i="8"/>
  <c r="U15" i="12"/>
  <c r="N56" i="8"/>
  <c r="V15" i="12"/>
  <c r="Z15" i="12" s="1"/>
  <c r="W16" i="16"/>
  <c r="AA16" i="16" s="1"/>
  <c r="X16" i="16"/>
  <c r="AB16" i="16" s="1"/>
  <c r="AL377" i="12"/>
  <c r="AN377" i="12" s="1"/>
  <c r="AK377" i="12"/>
  <c r="AM377" i="12" s="1"/>
  <c r="S418" i="8"/>
  <c r="I244" i="8"/>
  <c r="I359" i="8"/>
  <c r="V478" i="12"/>
  <c r="Z478" i="12" s="1"/>
  <c r="L519" i="8"/>
  <c r="N519" i="8"/>
  <c r="U478" i="12"/>
  <c r="Y478" i="12" s="1"/>
  <c r="AG448" i="12"/>
  <c r="AI448" i="12" s="1"/>
  <c r="AH448" i="12"/>
  <c r="AJ448" i="12" s="1"/>
  <c r="R489" i="8"/>
  <c r="W64" i="3"/>
  <c r="AA64" i="3" s="1"/>
  <c r="X64" i="3"/>
  <c r="AB64" i="3" s="1"/>
  <c r="M404" i="8"/>
  <c r="T9" i="12"/>
  <c r="AD9" i="12" s="1"/>
  <c r="G50" i="8"/>
  <c r="S9" i="12"/>
  <c r="AC9" i="12" s="1"/>
  <c r="F50" i="8"/>
  <c r="G199" i="8"/>
  <c r="S158" i="12"/>
  <c r="F199" i="8"/>
  <c r="T158" i="12"/>
  <c r="AD158" i="12" s="1"/>
  <c r="K143" i="8"/>
  <c r="R452" i="12"/>
  <c r="J493" i="8"/>
  <c r="D136" i="8"/>
  <c r="V395" i="12"/>
  <c r="Z395" i="12" s="1"/>
  <c r="L436" i="8"/>
  <c r="U395" i="12"/>
  <c r="Y395" i="12" s="1"/>
  <c r="N436" i="8"/>
  <c r="P511" i="8"/>
  <c r="T156" i="12"/>
  <c r="AD156" i="12" s="1"/>
  <c r="S156" i="12"/>
  <c r="AC156" i="12" s="1"/>
  <c r="G197" i="8"/>
  <c r="F197" i="8"/>
  <c r="AK27" i="3"/>
  <c r="AM27" i="3" s="1"/>
  <c r="AL27" i="3"/>
  <c r="AN27" i="3" s="1"/>
  <c r="R80" i="15"/>
  <c r="AG205" i="12"/>
  <c r="R246" i="8"/>
  <c r="AH205" i="12"/>
  <c r="AJ205" i="12" s="1"/>
  <c r="M525" i="8"/>
  <c r="R412" i="8"/>
  <c r="AG371" i="12"/>
  <c r="AH371" i="12"/>
  <c r="AJ371" i="12" s="1"/>
  <c r="AL346" i="12"/>
  <c r="AN346" i="12" s="1"/>
  <c r="AK346" i="12"/>
  <c r="AM346" i="12" s="1"/>
  <c r="S387" i="8"/>
  <c r="F129" i="8"/>
  <c r="G129" i="8"/>
  <c r="S88" i="12"/>
  <c r="AC88" i="12" s="1"/>
  <c r="T88" i="12"/>
  <c r="AD88" i="12" s="1"/>
  <c r="P145" i="8"/>
  <c r="D394" i="8"/>
  <c r="P367" i="8"/>
  <c r="I547" i="8"/>
  <c r="R81" i="3"/>
  <c r="K268" i="8"/>
  <c r="H518" i="8"/>
  <c r="J517" i="8"/>
  <c r="R476" i="12"/>
  <c r="P268" i="8"/>
  <c r="H536" i="8"/>
  <c r="R129" i="12"/>
  <c r="J170" i="8"/>
  <c r="N55" i="8"/>
  <c r="L55" i="8"/>
  <c r="U14" i="12"/>
  <c r="Y14" i="12" s="1"/>
  <c r="V14" i="12"/>
  <c r="Z14" i="12" s="1"/>
  <c r="C171" i="8"/>
  <c r="E312" i="8"/>
  <c r="C126" i="8"/>
  <c r="AK424" i="12"/>
  <c r="AM424" i="12" s="1"/>
  <c r="AL424" i="12"/>
  <c r="AN424" i="12" s="1"/>
  <c r="S465" i="8"/>
  <c r="S194" i="8"/>
  <c r="AL153" i="12"/>
  <c r="AK153" i="12"/>
  <c r="AM153" i="12" s="1"/>
  <c r="W498" i="12"/>
  <c r="AA498" i="12" s="1"/>
  <c r="O539" i="8"/>
  <c r="X498" i="12"/>
  <c r="AB498" i="12" s="1"/>
  <c r="Q539" i="8"/>
  <c r="F123" i="8"/>
  <c r="S82" i="12"/>
  <c r="AC82" i="12" s="1"/>
  <c r="T82" i="12"/>
  <c r="AD82" i="12" s="1"/>
  <c r="U90" i="15"/>
  <c r="V90" i="15"/>
  <c r="Z90" i="15" s="1"/>
  <c r="AL66" i="15"/>
  <c r="AN66" i="15" s="1"/>
  <c r="AK66" i="15"/>
  <c r="AM66" i="15" s="1"/>
  <c r="I410" i="8"/>
  <c r="X113" i="12"/>
  <c r="W113" i="12"/>
  <c r="AA113" i="12" s="1"/>
  <c r="O154" i="8"/>
  <c r="Q154" i="8"/>
  <c r="F514" i="8"/>
  <c r="G514" i="8"/>
  <c r="S473" i="12"/>
  <c r="T473" i="12"/>
  <c r="AD473" i="12" s="1"/>
  <c r="E483" i="8"/>
  <c r="AG12" i="14"/>
  <c r="AH12" i="14"/>
  <c r="AJ12" i="14" s="1"/>
  <c r="U59" i="15"/>
  <c r="V59" i="15"/>
  <c r="Z59" i="15" s="1"/>
  <c r="AH55" i="3"/>
  <c r="AJ55" i="3" s="1"/>
  <c r="AG55" i="3"/>
  <c r="AI55" i="3" s="1"/>
  <c r="S37" i="3"/>
  <c r="T37" i="3"/>
  <c r="AD37" i="3" s="1"/>
  <c r="C158" i="8"/>
  <c r="E367" i="8"/>
  <c r="S65" i="15"/>
  <c r="AC65" i="15" s="1"/>
  <c r="T65" i="15"/>
  <c r="AD65" i="15" s="1"/>
  <c r="AK44" i="14"/>
  <c r="AM44" i="14" s="1"/>
  <c r="AL44" i="14"/>
  <c r="AN44" i="14" s="1"/>
  <c r="J186" i="8"/>
  <c r="R145" i="12"/>
  <c r="C355" i="8"/>
  <c r="AH102" i="15"/>
  <c r="AJ102" i="15" s="1"/>
  <c r="AG102" i="15"/>
  <c r="U32" i="13"/>
  <c r="Y32" i="13" s="1"/>
  <c r="V32" i="13"/>
  <c r="Z32" i="13" s="1"/>
  <c r="C461" i="8"/>
  <c r="Q298" i="8"/>
  <c r="W257" i="12"/>
  <c r="AA257" i="12" s="1"/>
  <c r="X257" i="12"/>
  <c r="O298" i="8"/>
  <c r="H382" i="8"/>
  <c r="R325" i="12"/>
  <c r="J366" i="8"/>
  <c r="X60" i="15"/>
  <c r="AB60" i="15" s="1"/>
  <c r="W60" i="15"/>
  <c r="T50" i="3"/>
  <c r="AD50" i="3" s="1"/>
  <c r="S50" i="3"/>
  <c r="I153" i="8"/>
  <c r="E338" i="8"/>
  <c r="R412" i="12"/>
  <c r="J453" i="8"/>
  <c r="AH269" i="12"/>
  <c r="AJ269" i="12" s="1"/>
  <c r="R310" i="8"/>
  <c r="AG269" i="12"/>
  <c r="AG8" i="16"/>
  <c r="AH8" i="16"/>
  <c r="AJ8" i="16" s="1"/>
  <c r="U339" i="12"/>
  <c r="Y339" i="12" s="1"/>
  <c r="V339" i="12"/>
  <c r="Z339" i="12" s="1"/>
  <c r="N380" i="8"/>
  <c r="L380" i="8"/>
  <c r="C413" i="8"/>
  <c r="X20" i="3"/>
  <c r="AB20" i="3" s="1"/>
  <c r="W20" i="3"/>
  <c r="U32" i="3"/>
  <c r="Y32" i="3" s="1"/>
  <c r="V32" i="3"/>
  <c r="Z32" i="3" s="1"/>
  <c r="K190" i="8"/>
  <c r="K396" i="8"/>
  <c r="M196" i="8"/>
  <c r="AG12" i="16"/>
  <c r="AH12" i="16"/>
  <c r="AJ12" i="16" s="1"/>
  <c r="AG21" i="16"/>
  <c r="AH21" i="16"/>
  <c r="AJ21" i="16" s="1"/>
  <c r="E244" i="8"/>
  <c r="W56" i="3"/>
  <c r="AA56" i="3" s="1"/>
  <c r="X56" i="3"/>
  <c r="AB56" i="3" s="1"/>
  <c r="E376" i="8"/>
  <c r="E550" i="8"/>
  <c r="AK484" i="12"/>
  <c r="AM484" i="12" s="1"/>
  <c r="S525" i="8"/>
  <c r="AL484" i="12"/>
  <c r="AN484" i="12" s="1"/>
  <c r="I453" i="8"/>
  <c r="S504" i="8"/>
  <c r="AK463" i="12"/>
  <c r="AM463" i="12" s="1"/>
  <c r="AL463" i="12"/>
  <c r="AN463" i="12" s="1"/>
  <c r="J377" i="8"/>
  <c r="R336" i="12"/>
  <c r="D377" i="8"/>
  <c r="S50" i="8"/>
  <c r="AL9" i="12"/>
  <c r="AN9" i="12" s="1"/>
  <c r="AK9" i="12"/>
  <c r="AM9" i="12" s="1"/>
  <c r="AL74" i="3"/>
  <c r="AN74" i="3" s="1"/>
  <c r="AK74" i="3"/>
  <c r="AM74" i="3" s="1"/>
  <c r="Q509" i="8"/>
  <c r="X468" i="12"/>
  <c r="AB468" i="12" s="1"/>
  <c r="W468" i="12"/>
  <c r="AA468" i="12" s="1"/>
  <c r="O509" i="8"/>
  <c r="S338" i="12"/>
  <c r="T338" i="12"/>
  <c r="AD338" i="12" s="1"/>
  <c r="F379" i="8"/>
  <c r="G379" i="8"/>
  <c r="V55" i="12"/>
  <c r="Z55" i="12" s="1"/>
  <c r="N96" i="8"/>
  <c r="L96" i="8"/>
  <c r="U55" i="12"/>
  <c r="Y55" i="12" s="1"/>
  <c r="K449" i="8"/>
  <c r="C221" i="8"/>
  <c r="T219" i="12"/>
  <c r="AD219" i="12" s="1"/>
  <c r="S219" i="12"/>
  <c r="G260" i="8"/>
  <c r="F260" i="8"/>
  <c r="E223" i="8"/>
  <c r="V12" i="15"/>
  <c r="Z12" i="15" s="1"/>
  <c r="U12" i="15"/>
  <c r="Y12" i="15" s="1"/>
  <c r="E469" i="8"/>
  <c r="P380" i="8"/>
  <c r="D483" i="8"/>
  <c r="T407" i="12"/>
  <c r="AD407" i="12" s="1"/>
  <c r="F448" i="8"/>
  <c r="G448" i="8"/>
  <c r="S407" i="12"/>
  <c r="AC407" i="12" s="1"/>
  <c r="R105" i="15"/>
  <c r="I335" i="8"/>
  <c r="V36" i="14"/>
  <c r="Z36" i="14" s="1"/>
  <c r="U36" i="14"/>
  <c r="Y36" i="14" s="1"/>
  <c r="AH236" i="12"/>
  <c r="AJ236" i="12" s="1"/>
  <c r="AG236" i="12"/>
  <c r="AI236" i="12" s="1"/>
  <c r="R277" i="8"/>
  <c r="Q445" i="8"/>
  <c r="W404" i="12"/>
  <c r="X404" i="12"/>
  <c r="AB404" i="12" s="1"/>
  <c r="O445" i="8"/>
  <c r="U178" i="12"/>
  <c r="Y178" i="12" s="1"/>
  <c r="N219" i="8"/>
  <c r="V178" i="12"/>
  <c r="Z178" i="12" s="1"/>
  <c r="L219" i="8"/>
  <c r="U51" i="3"/>
  <c r="Y51" i="3" s="1"/>
  <c r="V51" i="3"/>
  <c r="C108" i="8"/>
  <c r="P551" i="8"/>
  <c r="Q183" i="8"/>
  <c r="X142" i="12"/>
  <c r="AB142" i="12" s="1"/>
  <c r="O183" i="8"/>
  <c r="W142" i="12"/>
  <c r="AA142" i="12" s="1"/>
  <c r="K310" i="8"/>
  <c r="C539" i="8"/>
  <c r="J92" i="8"/>
  <c r="R51" i="12"/>
  <c r="H474" i="8"/>
  <c r="T27" i="13"/>
  <c r="AD27" i="13" s="1"/>
  <c r="S27" i="13"/>
  <c r="AC27" i="13" s="1"/>
  <c r="AL18" i="14"/>
  <c r="AN18" i="14" s="1"/>
  <c r="AK18" i="14"/>
  <c r="AM18" i="14" s="1"/>
  <c r="L58" i="8"/>
  <c r="N58" i="8"/>
  <c r="U17" i="12"/>
  <c r="Y17" i="12" s="1"/>
  <c r="V17" i="12"/>
  <c r="Z17" i="12" s="1"/>
  <c r="I240" i="8"/>
  <c r="R106" i="12"/>
  <c r="J147" i="8"/>
  <c r="H198" i="8"/>
  <c r="AH7" i="3"/>
  <c r="AJ7" i="3" s="1"/>
  <c r="AG7" i="3"/>
  <c r="AK340" i="12"/>
  <c r="AM340" i="12" s="1"/>
  <c r="AL340" i="12"/>
  <c r="AN340" i="12" s="1"/>
  <c r="S381" i="8"/>
  <c r="N378" i="8"/>
  <c r="V337" i="12"/>
  <c r="Z337" i="12" s="1"/>
  <c r="L378" i="8"/>
  <c r="U337" i="12"/>
  <c r="Y337" i="12" s="1"/>
  <c r="AL10" i="3"/>
  <c r="AN10" i="3" s="1"/>
  <c r="AK10" i="3"/>
  <c r="AM10" i="3" s="1"/>
  <c r="X72" i="3"/>
  <c r="AB72" i="3" s="1"/>
  <c r="W72" i="3"/>
  <c r="AA72" i="3" s="1"/>
  <c r="K81" i="8"/>
  <c r="M268" i="8"/>
  <c r="Q202" i="8"/>
  <c r="X161" i="12"/>
  <c r="W161" i="12"/>
  <c r="AA161" i="12" s="1"/>
  <c r="O202" i="8"/>
  <c r="V29" i="13"/>
  <c r="Z29" i="13" s="1"/>
  <c r="U29" i="13"/>
  <c r="Y29" i="13" s="1"/>
  <c r="K453" i="8"/>
  <c r="C313" i="8"/>
  <c r="AK104" i="15"/>
  <c r="AM104" i="15" s="1"/>
  <c r="AL104" i="15"/>
  <c r="AN104" i="15" s="1"/>
  <c r="E268" i="8"/>
  <c r="M241" i="8"/>
  <c r="C194" i="8"/>
  <c r="R66" i="15"/>
  <c r="S58" i="15"/>
  <c r="T58" i="15"/>
  <c r="AD58" i="15" s="1"/>
  <c r="C154" i="8"/>
  <c r="AK32" i="12"/>
  <c r="AM32" i="12" s="1"/>
  <c r="AL32" i="12"/>
  <c r="AN32" i="12" s="1"/>
  <c r="S73" i="8"/>
  <c r="O242" i="8"/>
  <c r="Q242" i="8"/>
  <c r="W201" i="12"/>
  <c r="X201" i="12"/>
  <c r="AB201" i="12" s="1"/>
  <c r="I87" i="8"/>
  <c r="R19" i="3"/>
  <c r="R204" i="12"/>
  <c r="J245" i="8"/>
  <c r="I540" i="8"/>
  <c r="J162" i="8"/>
  <c r="R121" i="12"/>
  <c r="R413" i="8"/>
  <c r="AG372" i="12"/>
  <c r="AH372" i="12"/>
  <c r="AJ372" i="12" s="1"/>
  <c r="H441" i="8"/>
  <c r="C527" i="8"/>
  <c r="I524" i="8"/>
  <c r="I77" i="8"/>
  <c r="AH82" i="12"/>
  <c r="AJ82" i="12" s="1"/>
  <c r="R123" i="8"/>
  <c r="AG82" i="12"/>
  <c r="AI82" i="12" s="1"/>
  <c r="M373" i="8"/>
  <c r="AH78" i="3"/>
  <c r="AJ78" i="3" s="1"/>
  <c r="AG78" i="3"/>
  <c r="AI78" i="3" s="1"/>
  <c r="P274" i="8"/>
  <c r="H210" i="8"/>
  <c r="J482" i="8"/>
  <c r="R441" i="12"/>
  <c r="T10" i="14"/>
  <c r="AD10" i="14" s="1"/>
  <c r="S10" i="14"/>
  <c r="E78" i="8"/>
  <c r="K295" i="8"/>
  <c r="T18" i="12"/>
  <c r="AD18" i="12" s="1"/>
  <c r="G59" i="8"/>
  <c r="F59" i="8"/>
  <c r="S18" i="12"/>
  <c r="AC18" i="12" s="1"/>
  <c r="V55" i="15"/>
  <c r="Z55" i="15" s="1"/>
  <c r="U55" i="15"/>
  <c r="Y55" i="15" s="1"/>
  <c r="S397" i="8"/>
  <c r="AK356" i="12"/>
  <c r="AM356" i="12" s="1"/>
  <c r="AL356" i="12"/>
  <c r="AN356" i="12" s="1"/>
  <c r="P534" i="8"/>
  <c r="M493" i="8"/>
  <c r="E181" i="8"/>
  <c r="Q395" i="8"/>
  <c r="O395" i="8"/>
  <c r="W354" i="12"/>
  <c r="AA354" i="12" s="1"/>
  <c r="X354" i="12"/>
  <c r="AB354" i="12" s="1"/>
  <c r="M377" i="8"/>
  <c r="S511" i="12"/>
  <c r="AC511" i="12" s="1"/>
  <c r="F552" i="8"/>
  <c r="G552" i="8"/>
  <c r="T511" i="12"/>
  <c r="AD511" i="12" s="1"/>
  <c r="C282" i="8"/>
  <c r="T195" i="12"/>
  <c r="AD195" i="12" s="1"/>
  <c r="F236" i="8"/>
  <c r="S195" i="12"/>
  <c r="AC195" i="12" s="1"/>
  <c r="G236" i="8"/>
  <c r="AK410" i="12"/>
  <c r="AM410" i="12" s="1"/>
  <c r="S451" i="8"/>
  <c r="AL410" i="12"/>
  <c r="AN410" i="12" s="1"/>
  <c r="R121" i="8"/>
  <c r="AG80" i="12"/>
  <c r="AH80" i="12"/>
  <c r="AJ80" i="12" s="1"/>
  <c r="D531" i="8"/>
  <c r="H411" i="8"/>
  <c r="R116" i="12"/>
  <c r="J157" i="8"/>
  <c r="AK17" i="13"/>
  <c r="AM17" i="13" s="1"/>
  <c r="AL17" i="13"/>
  <c r="AN17" i="13" s="1"/>
  <c r="T421" i="12"/>
  <c r="AD421" i="12" s="1"/>
  <c r="S421" i="12"/>
  <c r="AC421" i="12" s="1"/>
  <c r="F462" i="8"/>
  <c r="G462" i="8"/>
  <c r="R408" i="8"/>
  <c r="AH367" i="12"/>
  <c r="AJ367" i="12" s="1"/>
  <c r="AG367" i="12"/>
  <c r="AI367" i="12" s="1"/>
  <c r="R45" i="14"/>
  <c r="W415" i="12"/>
  <c r="X415" i="12"/>
  <c r="AB415" i="12" s="1"/>
  <c r="Q456" i="8"/>
  <c r="O456" i="8"/>
  <c r="AK270" i="12"/>
  <c r="AM270" i="12" s="1"/>
  <c r="AL270" i="12"/>
  <c r="AN270" i="12" s="1"/>
  <c r="S311" i="8"/>
  <c r="C192" i="8"/>
  <c r="P261" i="8"/>
  <c r="M201" i="8"/>
  <c r="S302" i="12"/>
  <c r="AC302" i="12" s="1"/>
  <c r="G343" i="8"/>
  <c r="F343" i="8"/>
  <c r="T302" i="12"/>
  <c r="AD302" i="12" s="1"/>
  <c r="X149" i="12"/>
  <c r="W149" i="12"/>
  <c r="AA149" i="12" s="1"/>
  <c r="Q190" i="8"/>
  <c r="O190" i="8"/>
  <c r="K265" i="8"/>
  <c r="R386" i="12"/>
  <c r="J427" i="8"/>
  <c r="P94" i="8"/>
  <c r="AL105" i="15"/>
  <c r="AN105" i="15" s="1"/>
  <c r="AK105" i="15"/>
  <c r="AM105" i="15" s="1"/>
  <c r="AG168" i="12"/>
  <c r="AI168" i="12" s="1"/>
  <c r="R209" i="8"/>
  <c r="AH168" i="12"/>
  <c r="AJ168" i="12" s="1"/>
  <c r="R250" i="8"/>
  <c r="AH209" i="12"/>
  <c r="AJ209" i="12" s="1"/>
  <c r="AG209" i="12"/>
  <c r="C537" i="8"/>
  <c r="P313" i="8"/>
  <c r="AL81" i="15"/>
  <c r="AN81" i="15" s="1"/>
  <c r="AK81" i="15"/>
  <c r="AM81" i="15" s="1"/>
  <c r="V27" i="15"/>
  <c r="Z27" i="15" s="1"/>
  <c r="U27" i="15"/>
  <c r="Y27" i="15" s="1"/>
  <c r="M354" i="8"/>
  <c r="E377" i="8"/>
  <c r="H479" i="8"/>
  <c r="E85" i="8"/>
  <c r="W114" i="12"/>
  <c r="AA114" i="12" s="1"/>
  <c r="Q155" i="8"/>
  <c r="X114" i="12"/>
  <c r="AB114" i="12" s="1"/>
  <c r="O155" i="8"/>
  <c r="R48" i="3"/>
  <c r="Q544" i="8"/>
  <c r="O544" i="8"/>
  <c r="X503" i="12"/>
  <c r="AB503" i="12" s="1"/>
  <c r="W503" i="12"/>
  <c r="C102" i="8"/>
  <c r="R120" i="12"/>
  <c r="J161" i="8"/>
  <c r="I515" i="8"/>
  <c r="K49" i="8"/>
  <c r="K73" i="8"/>
  <c r="H396" i="8"/>
  <c r="M187" i="8"/>
  <c r="R398" i="8"/>
  <c r="AH357" i="12"/>
  <c r="AJ357" i="12" s="1"/>
  <c r="AG357" i="12"/>
  <c r="I64" i="8"/>
  <c r="AK152" i="12"/>
  <c r="AM152" i="12" s="1"/>
  <c r="AL152" i="12"/>
  <c r="AN152" i="12" s="1"/>
  <c r="S193" i="8"/>
  <c r="H461" i="8"/>
  <c r="W361" i="12"/>
  <c r="X361" i="12"/>
  <c r="AB361" i="12" s="1"/>
  <c r="Q402" i="8"/>
  <c r="O402" i="8"/>
  <c r="H266" i="8"/>
  <c r="S460" i="12"/>
  <c r="T460" i="12"/>
  <c r="AD460" i="12" s="1"/>
  <c r="F501" i="8"/>
  <c r="G501" i="8"/>
  <c r="R267" i="12"/>
  <c r="J308" i="8"/>
  <c r="I388" i="8"/>
  <c r="P80" i="8"/>
  <c r="I86" i="8"/>
  <c r="R397" i="12"/>
  <c r="J438" i="8"/>
  <c r="P461" i="8"/>
  <c r="R33" i="15"/>
  <c r="R64" i="12"/>
  <c r="J105" i="8"/>
  <c r="C414" i="8"/>
  <c r="M418" i="8"/>
  <c r="F91" i="8"/>
  <c r="G91" i="8"/>
  <c r="T50" i="12"/>
  <c r="AD50" i="12" s="1"/>
  <c r="S50" i="12"/>
  <c r="AG7" i="12"/>
  <c r="AI7" i="12" s="1"/>
  <c r="AH7" i="12"/>
  <c r="AJ7" i="12" s="1"/>
  <c r="R48" i="8"/>
  <c r="L273" i="8"/>
  <c r="N273" i="8"/>
  <c r="U232" i="12"/>
  <c r="Y232" i="12" s="1"/>
  <c r="V232" i="12"/>
  <c r="Z232" i="12" s="1"/>
  <c r="P303" i="8"/>
  <c r="M306" i="8"/>
  <c r="P362" i="8"/>
  <c r="F313" i="8"/>
  <c r="T272" i="12"/>
  <c r="AD272" i="12" s="1"/>
  <c r="G313" i="8"/>
  <c r="S272" i="12"/>
  <c r="AC272" i="12" s="1"/>
  <c r="AK35" i="13"/>
  <c r="AL35" i="13"/>
  <c r="AN35" i="13" s="1"/>
  <c r="S224" i="8"/>
  <c r="AK183" i="12"/>
  <c r="AM183" i="12" s="1"/>
  <c r="AL183" i="12"/>
  <c r="AN183" i="12" s="1"/>
  <c r="AL49" i="12"/>
  <c r="AN49" i="12" s="1"/>
  <c r="AK49" i="12"/>
  <c r="AM49" i="12" s="1"/>
  <c r="S90" i="8"/>
  <c r="S547" i="8"/>
  <c r="AL506" i="12"/>
  <c r="AN506" i="12" s="1"/>
  <c r="AK506" i="12"/>
  <c r="AM506" i="12" s="1"/>
  <c r="C248" i="8"/>
  <c r="R163" i="12"/>
  <c r="J204" i="8"/>
  <c r="AG17" i="13"/>
  <c r="AH17" i="13"/>
  <c r="AJ17" i="13" s="1"/>
  <c r="T471" i="12"/>
  <c r="AD471" i="12" s="1"/>
  <c r="G512" i="8"/>
  <c r="S471" i="12"/>
  <c r="AC471" i="12" s="1"/>
  <c r="F512" i="8"/>
  <c r="H309" i="8"/>
  <c r="U173" i="12"/>
  <c r="Y173" i="12" s="1"/>
  <c r="V173" i="12"/>
  <c r="Z173" i="12" s="1"/>
  <c r="L214" i="8"/>
  <c r="N214" i="8"/>
  <c r="J229" i="8"/>
  <c r="R188" i="12"/>
  <c r="AK46" i="14"/>
  <c r="AM46" i="14" s="1"/>
  <c r="AL46" i="14"/>
  <c r="AN46" i="14" s="1"/>
  <c r="P169" i="8"/>
  <c r="R118" i="8"/>
  <c r="AG77" i="12"/>
  <c r="AH77" i="12"/>
  <c r="AJ77" i="12" s="1"/>
  <c r="J358" i="8"/>
  <c r="R317" i="12"/>
  <c r="N60" i="8"/>
  <c r="V19" i="12"/>
  <c r="Z19" i="12" s="1"/>
  <c r="L60" i="8"/>
  <c r="U19" i="12"/>
  <c r="Y19" i="12" s="1"/>
  <c r="S34" i="15"/>
  <c r="T34" i="15"/>
  <c r="AD34" i="15" s="1"/>
  <c r="D352" i="8"/>
  <c r="W23" i="13"/>
  <c r="AA23" i="13" s="1"/>
  <c r="X23" i="13"/>
  <c r="AB23" i="13" s="1"/>
  <c r="AK159" i="12"/>
  <c r="AM159" i="12" s="1"/>
  <c r="S200" i="8"/>
  <c r="AL159" i="12"/>
  <c r="AN159" i="12" s="1"/>
  <c r="AG60" i="15"/>
  <c r="AH60" i="15"/>
  <c r="AJ60" i="15" s="1"/>
  <c r="C329" i="8"/>
  <c r="M121" i="8"/>
  <c r="AH368" i="12"/>
  <c r="AJ368" i="12" s="1"/>
  <c r="R409" i="8"/>
  <c r="AG368" i="12"/>
  <c r="O198" i="8"/>
  <c r="X157" i="12"/>
  <c r="AB157" i="12" s="1"/>
  <c r="W157" i="12"/>
  <c r="AA157" i="12" s="1"/>
  <c r="Q198" i="8"/>
  <c r="Q163" i="8"/>
  <c r="X122" i="12"/>
  <c r="O163" i="8"/>
  <c r="W122" i="12"/>
  <c r="AA122" i="12" s="1"/>
  <c r="U104" i="15"/>
  <c r="Y104" i="15" s="1"/>
  <c r="V104" i="15"/>
  <c r="Z104" i="15" s="1"/>
  <c r="S72" i="15"/>
  <c r="T72" i="15"/>
  <c r="AD72" i="15" s="1"/>
  <c r="E67" i="8"/>
  <c r="S106" i="15"/>
  <c r="T106" i="15"/>
  <c r="AD106" i="15" s="1"/>
  <c r="X66" i="12"/>
  <c r="AB66" i="12" s="1"/>
  <c r="Q107" i="8"/>
  <c r="O107" i="8"/>
  <c r="W66" i="12"/>
  <c r="AA66" i="12" s="1"/>
  <c r="H87" i="8"/>
  <c r="AL51" i="15"/>
  <c r="AN51" i="15" s="1"/>
  <c r="AK51" i="15"/>
  <c r="AM51" i="15" s="1"/>
  <c r="AL10" i="13"/>
  <c r="AN10" i="13" s="1"/>
  <c r="AK10" i="13"/>
  <c r="AM10" i="13" s="1"/>
  <c r="S42" i="3"/>
  <c r="AC42" i="3" s="1"/>
  <c r="T42" i="3"/>
  <c r="AD42" i="3" s="1"/>
  <c r="R510" i="8"/>
  <c r="AG469" i="12"/>
  <c r="AH469" i="12"/>
  <c r="AJ469" i="12" s="1"/>
  <c r="M382" i="8"/>
  <c r="AG28" i="14"/>
  <c r="AH28" i="14"/>
  <c r="AJ28" i="14" s="1"/>
  <c r="C451" i="8"/>
  <c r="U300" i="12"/>
  <c r="Y300" i="12" s="1"/>
  <c r="L341" i="8"/>
  <c r="V300" i="12"/>
  <c r="Z300" i="12" s="1"/>
  <c r="N341" i="8"/>
  <c r="K101" i="8"/>
  <c r="E341" i="8"/>
  <c r="AG98" i="15"/>
  <c r="AH98" i="15"/>
  <c r="AJ98" i="15" s="1"/>
  <c r="G201" i="8"/>
  <c r="F201" i="8"/>
  <c r="S160" i="12"/>
  <c r="T160" i="12"/>
  <c r="AD160" i="12" s="1"/>
  <c r="F362" i="8"/>
  <c r="S321" i="12"/>
  <c r="G362" i="8"/>
  <c r="T321" i="12"/>
  <c r="AD321" i="12" s="1"/>
  <c r="E304" i="8"/>
  <c r="M387" i="8"/>
  <c r="H255" i="8"/>
  <c r="F441" i="8"/>
  <c r="T400" i="12"/>
  <c r="AD400" i="12" s="1"/>
  <c r="S400" i="12"/>
  <c r="AC400" i="12" s="1"/>
  <c r="G441" i="8"/>
  <c r="G56" i="8"/>
  <c r="T15" i="12"/>
  <c r="AD15" i="12" s="1"/>
  <c r="F56" i="8"/>
  <c r="S15" i="12"/>
  <c r="AG33" i="3"/>
  <c r="AH33" i="3"/>
  <c r="AJ33" i="3" s="1"/>
  <c r="H344" i="8"/>
  <c r="F465" i="8"/>
  <c r="G465" i="8"/>
  <c r="S424" i="12"/>
  <c r="T424" i="12"/>
  <c r="AD424" i="12" s="1"/>
  <c r="M179" i="8"/>
  <c r="C155" i="8"/>
  <c r="I468" i="8"/>
  <c r="I199" i="8"/>
  <c r="K548" i="8"/>
  <c r="C422" i="8"/>
  <c r="X482" i="12"/>
  <c r="AB482" i="12" s="1"/>
  <c r="O523" i="8"/>
  <c r="Q523" i="8"/>
  <c r="W482" i="12"/>
  <c r="U22" i="15"/>
  <c r="Y22" i="15" s="1"/>
  <c r="V22" i="15"/>
  <c r="Z22" i="15" s="1"/>
  <c r="S158" i="8"/>
  <c r="AL117" i="12"/>
  <c r="AN117" i="12" s="1"/>
  <c r="AK117" i="12"/>
  <c r="AM117" i="12" s="1"/>
  <c r="C386" i="8"/>
  <c r="T24" i="16"/>
  <c r="AD24" i="16" s="1"/>
  <c r="S24" i="16"/>
  <c r="J78" i="8"/>
  <c r="R37" i="12"/>
  <c r="U102" i="15"/>
  <c r="Y102" i="15" s="1"/>
  <c r="V102" i="15"/>
  <c r="Z102" i="15" s="1"/>
  <c r="I163" i="8"/>
  <c r="J477" i="8"/>
  <c r="R436" i="12"/>
  <c r="W91" i="12"/>
  <c r="AA91" i="12" s="1"/>
  <c r="O132" i="8"/>
  <c r="X91" i="12"/>
  <c r="AB91" i="12" s="1"/>
  <c r="Q132" i="8"/>
  <c r="S21" i="16"/>
  <c r="T21" i="16"/>
  <c r="AD21" i="16" s="1"/>
  <c r="J58" i="8"/>
  <c r="R17" i="12"/>
  <c r="V226" i="12"/>
  <c r="Z226" i="12" s="1"/>
  <c r="N267" i="8"/>
  <c r="L267" i="8"/>
  <c r="U226" i="12"/>
  <c r="Y226" i="12" s="1"/>
  <c r="T73" i="15"/>
  <c r="AD73" i="15" s="1"/>
  <c r="S73" i="15"/>
  <c r="AC73" i="15" s="1"/>
  <c r="R184" i="12"/>
  <c r="J225" i="8"/>
  <c r="K61" i="8"/>
  <c r="T256" i="12"/>
  <c r="AD256" i="12" s="1"/>
  <c r="S256" i="12"/>
  <c r="AC256" i="12" s="1"/>
  <c r="G297" i="8"/>
  <c r="F297" i="8"/>
  <c r="S228" i="8"/>
  <c r="AK187" i="12"/>
  <c r="AM187" i="12" s="1"/>
  <c r="AL187" i="12"/>
  <c r="AN187" i="12" s="1"/>
  <c r="I205" i="8"/>
  <c r="P277" i="8"/>
  <c r="T240" i="12"/>
  <c r="AD240" i="12" s="1"/>
  <c r="F281" i="8"/>
  <c r="S240" i="12"/>
  <c r="G281" i="8"/>
  <c r="W42" i="12"/>
  <c r="AA42" i="12" s="1"/>
  <c r="X42" i="12"/>
  <c r="AB42" i="12" s="1"/>
  <c r="O83" i="8"/>
  <c r="Q83" i="8"/>
  <c r="V332" i="12"/>
  <c r="Z332" i="12" s="1"/>
  <c r="U332" i="12"/>
  <c r="Y332" i="12" s="1"/>
  <c r="L373" i="8"/>
  <c r="N373" i="8"/>
  <c r="W21" i="12"/>
  <c r="AA21" i="12" s="1"/>
  <c r="O62" i="8"/>
  <c r="Q62" i="8"/>
  <c r="X21" i="12"/>
  <c r="P251" i="8"/>
  <c r="C501" i="8"/>
  <c r="M262" i="8"/>
  <c r="AG44" i="14"/>
  <c r="AI44" i="14" s="1"/>
  <c r="AH44" i="14"/>
  <c r="AJ44" i="14" s="1"/>
  <c r="D512" i="8"/>
  <c r="E457" i="8"/>
  <c r="X123" i="12"/>
  <c r="AB123" i="12" s="1"/>
  <c r="O164" i="8"/>
  <c r="Q164" i="8"/>
  <c r="W123" i="12"/>
  <c r="AL25" i="14"/>
  <c r="AN25" i="14" s="1"/>
  <c r="AK25" i="14"/>
  <c r="AM25" i="14" s="1"/>
  <c r="D260" i="8"/>
  <c r="W87" i="3"/>
  <c r="AA87" i="3" s="1"/>
  <c r="X87" i="3"/>
  <c r="K292" i="8"/>
  <c r="AH363" i="12"/>
  <c r="AJ363" i="12" s="1"/>
  <c r="AG363" i="12"/>
  <c r="R404" i="8"/>
  <c r="E58" i="8"/>
  <c r="AG208" i="12"/>
  <c r="AH208" i="12"/>
  <c r="AJ208" i="12" s="1"/>
  <c r="R249" i="8"/>
  <c r="Q221" i="8"/>
  <c r="O221" i="8"/>
  <c r="W180" i="12"/>
  <c r="AA180" i="12" s="1"/>
  <c r="X180" i="12"/>
  <c r="AL214" i="12"/>
  <c r="AN214" i="12" s="1"/>
  <c r="AK214" i="12"/>
  <c r="AM214" i="12" s="1"/>
  <c r="S255" i="8"/>
  <c r="V230" i="12"/>
  <c r="Z230" i="12" s="1"/>
  <c r="U230" i="12"/>
  <c r="Y230" i="12" s="1"/>
  <c r="L271" i="8"/>
  <c r="N271" i="8"/>
  <c r="AL289" i="12"/>
  <c r="AN289" i="12" s="1"/>
  <c r="AK289" i="12"/>
  <c r="AM289" i="12" s="1"/>
  <c r="S330" i="8"/>
  <c r="D251" i="8"/>
  <c r="AH29" i="3"/>
  <c r="AJ29" i="3" s="1"/>
  <c r="AG29" i="3"/>
  <c r="AI29" i="3" s="1"/>
  <c r="R92" i="3"/>
  <c r="V482" i="12"/>
  <c r="Z482" i="12" s="1"/>
  <c r="U482" i="12"/>
  <c r="L523" i="8"/>
  <c r="N523" i="8"/>
  <c r="T55" i="3"/>
  <c r="AD55" i="3" s="1"/>
  <c r="S55" i="3"/>
  <c r="AC55" i="3" s="1"/>
  <c r="R67" i="8"/>
  <c r="AG26" i="12"/>
  <c r="AI26" i="12" s="1"/>
  <c r="AH26" i="12"/>
  <c r="AJ26" i="12" s="1"/>
  <c r="AL55" i="15"/>
  <c r="AN55" i="15" s="1"/>
  <c r="AK55" i="15"/>
  <c r="AM55" i="15" s="1"/>
  <c r="S422" i="12"/>
  <c r="F463" i="8"/>
  <c r="T422" i="12"/>
  <c r="AD422" i="12" s="1"/>
  <c r="G463" i="8"/>
  <c r="X39" i="12"/>
  <c r="AB39" i="12" s="1"/>
  <c r="O80" i="8"/>
  <c r="Q80" i="8"/>
  <c r="W39" i="12"/>
  <c r="I208" i="8"/>
  <c r="I431" i="8"/>
  <c r="K204" i="8"/>
  <c r="I331" i="8"/>
  <c r="S122" i="12"/>
  <c r="T122" i="12"/>
  <c r="AD122" i="12" s="1"/>
  <c r="F163" i="8"/>
  <c r="G163" i="8"/>
  <c r="L95" i="8"/>
  <c r="V54" i="12"/>
  <c r="Z54" i="12" s="1"/>
  <c r="U54" i="12"/>
  <c r="Y54" i="12" s="1"/>
  <c r="N95" i="8"/>
  <c r="C439" i="8"/>
  <c r="F392" i="8"/>
  <c r="S351" i="12"/>
  <c r="T351" i="12"/>
  <c r="AD351" i="12" s="1"/>
  <c r="G392" i="8"/>
  <c r="G110" i="8"/>
  <c r="S69" i="12"/>
  <c r="AC69" i="12" s="1"/>
  <c r="F110" i="8"/>
  <c r="T69" i="12"/>
  <c r="AD69" i="12" s="1"/>
  <c r="P48" i="8"/>
  <c r="E349" i="8"/>
  <c r="C312" i="8"/>
  <c r="P74" i="8"/>
  <c r="K98" i="8"/>
  <c r="AK35" i="14"/>
  <c r="AM35" i="14" s="1"/>
  <c r="AL35" i="14"/>
  <c r="AN35" i="14" s="1"/>
  <c r="E59" i="8"/>
  <c r="G68" i="8"/>
  <c r="F68" i="8"/>
  <c r="S27" i="12"/>
  <c r="T27" i="12"/>
  <c r="AD27" i="12" s="1"/>
  <c r="S93" i="3"/>
  <c r="T93" i="3"/>
  <c r="AD93" i="3" s="1"/>
  <c r="C227" i="8"/>
  <c r="W269" i="12"/>
  <c r="AA269" i="12" s="1"/>
  <c r="O310" i="8"/>
  <c r="X269" i="12"/>
  <c r="Q310" i="8"/>
  <c r="D133" i="8"/>
  <c r="I178" i="8"/>
  <c r="M409" i="8"/>
  <c r="AK61" i="15"/>
  <c r="AM61" i="15" s="1"/>
  <c r="AL61" i="15"/>
  <c r="AN61" i="15" s="1"/>
  <c r="S16" i="13"/>
  <c r="AC16" i="13" s="1"/>
  <c r="T16" i="13"/>
  <c r="AD16" i="13" s="1"/>
  <c r="T7" i="13"/>
  <c r="AD7" i="13" s="1"/>
  <c r="S7" i="13"/>
  <c r="AC7" i="13" s="1"/>
  <c r="D213" i="8"/>
  <c r="I526" i="8"/>
  <c r="S391" i="8"/>
  <c r="AL350" i="12"/>
  <c r="AN350" i="12" s="1"/>
  <c r="AK350" i="12"/>
  <c r="AM350" i="12" s="1"/>
  <c r="I408" i="8"/>
  <c r="M258" i="8"/>
  <c r="M94" i="8"/>
  <c r="V21" i="14"/>
  <c r="Z21" i="14" s="1"/>
  <c r="U21" i="14"/>
  <c r="Y21" i="14" s="1"/>
  <c r="P159" i="8"/>
  <c r="M266" i="8"/>
  <c r="W106" i="3"/>
  <c r="AA106" i="3" s="1"/>
  <c r="X106" i="3"/>
  <c r="AB106" i="3" s="1"/>
  <c r="J143" i="8"/>
  <c r="R102" i="12"/>
  <c r="AK302" i="12"/>
  <c r="AM302" i="12" s="1"/>
  <c r="S343" i="8"/>
  <c r="AL302" i="12"/>
  <c r="AN302" i="12" s="1"/>
  <c r="AL343" i="12"/>
  <c r="AN343" i="12" s="1"/>
  <c r="S384" i="8"/>
  <c r="AK343" i="12"/>
  <c r="AM343" i="12" s="1"/>
  <c r="E79" i="8"/>
  <c r="Q449" i="8"/>
  <c r="X408" i="12"/>
  <c r="AB408" i="12" s="1"/>
  <c r="O449" i="8"/>
  <c r="W408" i="12"/>
  <c r="AA408" i="12" s="1"/>
  <c r="H491" i="8"/>
  <c r="AL376" i="12"/>
  <c r="AN376" i="12" s="1"/>
  <c r="S417" i="8"/>
  <c r="AK376" i="12"/>
  <c r="AH511" i="12"/>
  <c r="AJ511" i="12" s="1"/>
  <c r="R552" i="8"/>
  <c r="AG511" i="12"/>
  <c r="AI511" i="12" s="1"/>
  <c r="E529" i="8"/>
  <c r="H379" i="8"/>
  <c r="AL264" i="12"/>
  <c r="AN264" i="12" s="1"/>
  <c r="AK264" i="12"/>
  <c r="AM264" i="12" s="1"/>
  <c r="S305" i="8"/>
  <c r="S288" i="8"/>
  <c r="AK247" i="12"/>
  <c r="AM247" i="12" s="1"/>
  <c r="AL247" i="12"/>
  <c r="AN247" i="12" s="1"/>
  <c r="R30" i="14"/>
  <c r="AL106" i="3"/>
  <c r="AN106" i="3" s="1"/>
  <c r="AK106" i="3"/>
  <c r="AM106" i="3" s="1"/>
  <c r="E298" i="8"/>
  <c r="M367" i="8"/>
  <c r="K288" i="8"/>
  <c r="H223" i="8"/>
  <c r="J117" i="8"/>
  <c r="R76" i="12"/>
  <c r="W23" i="15"/>
  <c r="AA23" i="15" s="1"/>
  <c r="X23" i="15"/>
  <c r="AL85" i="12"/>
  <c r="AN85" i="12" s="1"/>
  <c r="AK85" i="12"/>
  <c r="AM85" i="12" s="1"/>
  <c r="S126" i="8"/>
  <c r="P153" i="8"/>
  <c r="P327" i="8"/>
  <c r="I289" i="8"/>
  <c r="M414" i="8"/>
  <c r="M349" i="8"/>
  <c r="U313" i="12"/>
  <c r="Y313" i="12" s="1"/>
  <c r="L354" i="8"/>
  <c r="N354" i="8"/>
  <c r="V313" i="12"/>
  <c r="Z313" i="12" s="1"/>
  <c r="R90" i="3"/>
  <c r="S96" i="15"/>
  <c r="T96" i="15"/>
  <c r="AD96" i="15" s="1"/>
  <c r="AG81" i="15"/>
  <c r="AH81" i="15"/>
  <c r="AJ81" i="15" s="1"/>
  <c r="X84" i="15"/>
  <c r="W84" i="15"/>
  <c r="AA84" i="15" s="1"/>
  <c r="M431" i="8"/>
  <c r="T245" i="12"/>
  <c r="AD245" i="12" s="1"/>
  <c r="G286" i="8"/>
  <c r="F286" i="8"/>
  <c r="S245" i="12"/>
  <c r="AG82" i="3"/>
  <c r="AI82" i="3" s="1"/>
  <c r="AH82" i="3"/>
  <c r="AJ82" i="3" s="1"/>
  <c r="H211" i="8"/>
  <c r="M160" i="8"/>
  <c r="O421" i="8"/>
  <c r="Q421" i="8"/>
  <c r="X380" i="12"/>
  <c r="AB380" i="12" s="1"/>
  <c r="W380" i="12"/>
  <c r="AA380" i="12" s="1"/>
  <c r="S393" i="12"/>
  <c r="T393" i="12"/>
  <c r="AD393" i="12" s="1"/>
  <c r="G434" i="8"/>
  <c r="F434" i="8"/>
  <c r="R17" i="13"/>
  <c r="S324" i="12"/>
  <c r="AC324" i="12" s="1"/>
  <c r="T324" i="12"/>
  <c r="AD324" i="12" s="1"/>
  <c r="F365" i="8"/>
  <c r="G365" i="8"/>
  <c r="C74" i="8"/>
  <c r="AH17" i="3"/>
  <c r="AJ17" i="3" s="1"/>
  <c r="AG17" i="3"/>
  <c r="W24" i="15"/>
  <c r="X24" i="15"/>
  <c r="AB24" i="15" s="1"/>
  <c r="I129" i="8"/>
  <c r="U42" i="3"/>
  <c r="Y42" i="3" s="1"/>
  <c r="V42" i="3"/>
  <c r="Z42" i="3" s="1"/>
  <c r="W13" i="15"/>
  <c r="X13" i="15"/>
  <c r="AB13" i="15" s="1"/>
  <c r="P307" i="8"/>
  <c r="V72" i="15"/>
  <c r="Z72" i="15" s="1"/>
  <c r="U72" i="15"/>
  <c r="Y72" i="15" s="1"/>
  <c r="P538" i="8"/>
  <c r="R82" i="15"/>
  <c r="E440" i="8"/>
  <c r="S239" i="8"/>
  <c r="AL198" i="12"/>
  <c r="AN198" i="12" s="1"/>
  <c r="AK198" i="12"/>
  <c r="AM198" i="12" s="1"/>
  <c r="E308" i="8"/>
  <c r="S74" i="3"/>
  <c r="T74" i="3"/>
  <c r="AD74" i="3" s="1"/>
  <c r="P185" i="8"/>
  <c r="E419" i="8"/>
  <c r="S184" i="12"/>
  <c r="AC184" i="12" s="1"/>
  <c r="T184" i="12"/>
  <c r="AD184" i="12" s="1"/>
  <c r="G225" i="8"/>
  <c r="F225" i="8"/>
  <c r="P542" i="8"/>
  <c r="AG27" i="15"/>
  <c r="AH27" i="15"/>
  <c r="AJ27" i="15" s="1"/>
  <c r="D224" i="8"/>
  <c r="M278" i="8"/>
  <c r="AL79" i="15"/>
  <c r="AN79" i="15" s="1"/>
  <c r="AK79" i="15"/>
  <c r="AM79" i="15" s="1"/>
  <c r="X10" i="12"/>
  <c r="AB10" i="12" s="1"/>
  <c r="Q51" i="8"/>
  <c r="O51" i="8"/>
  <c r="W10" i="12"/>
  <c r="AA10" i="12" s="1"/>
  <c r="S86" i="12"/>
  <c r="AC86" i="12" s="1"/>
  <c r="T86" i="12"/>
  <c r="AD86" i="12" s="1"/>
  <c r="F127" i="8"/>
  <c r="G127" i="8"/>
  <c r="V98" i="3"/>
  <c r="Z98" i="3" s="1"/>
  <c r="U98" i="3"/>
  <c r="Y98" i="3" s="1"/>
  <c r="I211" i="8"/>
  <c r="D536" i="8"/>
  <c r="M104" i="8"/>
  <c r="M277" i="8"/>
  <c r="S503" i="12"/>
  <c r="AC503" i="12" s="1"/>
  <c r="G544" i="8"/>
  <c r="T503" i="12"/>
  <c r="AD503" i="12" s="1"/>
  <c r="F544" i="8"/>
  <c r="N479" i="8"/>
  <c r="U438" i="12"/>
  <c r="Y438" i="12" s="1"/>
  <c r="V438" i="12"/>
  <c r="Z438" i="12" s="1"/>
  <c r="L479" i="8"/>
  <c r="C193" i="8"/>
  <c r="U66" i="3"/>
  <c r="Y66" i="3" s="1"/>
  <c r="V66" i="3"/>
  <c r="Z66" i="3" s="1"/>
  <c r="Q320" i="8"/>
  <c r="W279" i="12"/>
  <c r="O320" i="8"/>
  <c r="X279" i="12"/>
  <c r="AB279" i="12" s="1"/>
  <c r="O53" i="8"/>
  <c r="W12" i="12"/>
  <c r="AA12" i="12" s="1"/>
  <c r="X12" i="12"/>
  <c r="Q53" i="8"/>
  <c r="K485" i="8"/>
  <c r="S41" i="15"/>
  <c r="AC41" i="15" s="1"/>
  <c r="T41" i="15"/>
  <c r="AD41" i="15" s="1"/>
  <c r="P531" i="8"/>
  <c r="G537" i="8"/>
  <c r="T496" i="12"/>
  <c r="AD496" i="12" s="1"/>
  <c r="S496" i="12"/>
  <c r="AC496" i="12" s="1"/>
  <c r="F537" i="8"/>
  <c r="N370" i="8"/>
  <c r="L370" i="8"/>
  <c r="U329" i="12"/>
  <c r="Y329" i="12" s="1"/>
  <c r="V329" i="12"/>
  <c r="Z329" i="12" s="1"/>
  <c r="O140" i="8"/>
  <c r="X99" i="12"/>
  <c r="W99" i="12"/>
  <c r="AA99" i="12" s="1"/>
  <c r="Q140" i="8"/>
  <c r="AK39" i="14"/>
  <c r="AM39" i="14" s="1"/>
  <c r="AL39" i="14"/>
  <c r="AN39" i="14" s="1"/>
  <c r="R25" i="13"/>
  <c r="M527" i="8"/>
  <c r="E371" i="8"/>
  <c r="J530" i="8"/>
  <c r="R489" i="12"/>
  <c r="P175" i="8"/>
  <c r="U52" i="12"/>
  <c r="Y52" i="12" s="1"/>
  <c r="L93" i="8"/>
  <c r="V52" i="12"/>
  <c r="Z52" i="12" s="1"/>
  <c r="N93" i="8"/>
  <c r="C113" i="8"/>
  <c r="R59" i="3"/>
  <c r="C410" i="8"/>
  <c r="AH28" i="15"/>
  <c r="AJ28" i="15" s="1"/>
  <c r="AG28" i="15"/>
  <c r="T38" i="3"/>
  <c r="AD38" i="3" s="1"/>
  <c r="S38" i="3"/>
  <c r="H533" i="8"/>
  <c r="R9" i="15"/>
  <c r="P84" i="8"/>
  <c r="E80" i="8"/>
  <c r="H500" i="8"/>
  <c r="M500" i="8"/>
  <c r="P514" i="8"/>
  <c r="E177" i="8"/>
  <c r="AH93" i="15"/>
  <c r="AJ93" i="15" s="1"/>
  <c r="AG93" i="15"/>
  <c r="AI93" i="15" s="1"/>
  <c r="F79" i="8"/>
  <c r="G79" i="8"/>
  <c r="T38" i="12"/>
  <c r="AD38" i="12" s="1"/>
  <c r="S38" i="12"/>
  <c r="O422" i="8"/>
  <c r="Q422" i="8"/>
  <c r="W381" i="12"/>
  <c r="AA381" i="12" s="1"/>
  <c r="X381" i="12"/>
  <c r="AB381" i="12" s="1"/>
  <c r="R393" i="8"/>
  <c r="AG352" i="12"/>
  <c r="AH352" i="12"/>
  <c r="AJ352" i="12" s="1"/>
  <c r="X35" i="13"/>
  <c r="AB35" i="13" s="1"/>
  <c r="W35" i="13"/>
  <c r="E398" i="8"/>
  <c r="U182" i="12"/>
  <c r="V182" i="12"/>
  <c r="Z182" i="12" s="1"/>
  <c r="L223" i="8"/>
  <c r="N223" i="8"/>
  <c r="G520" i="8"/>
  <c r="F520" i="8"/>
  <c r="S479" i="12"/>
  <c r="T479" i="12"/>
  <c r="AD479" i="12" s="1"/>
  <c r="D61" i="8"/>
  <c r="C425" i="8"/>
  <c r="R44" i="12"/>
  <c r="J85" i="8"/>
  <c r="S388" i="8"/>
  <c r="AL347" i="12"/>
  <c r="AN347" i="12" s="1"/>
  <c r="AK347" i="12"/>
  <c r="AM347" i="12" s="1"/>
  <c r="I535" i="8"/>
  <c r="D73" i="8"/>
  <c r="AH290" i="12"/>
  <c r="AJ290" i="12" s="1"/>
  <c r="AG290" i="12"/>
  <c r="AI290" i="12" s="1"/>
  <c r="R331" i="8"/>
  <c r="E89" i="8"/>
  <c r="V8" i="15"/>
  <c r="Z8" i="15" s="1"/>
  <c r="U8" i="15"/>
  <c r="Y8" i="15" s="1"/>
  <c r="S181" i="12"/>
  <c r="AC181" i="12" s="1"/>
  <c r="F222" i="8"/>
  <c r="T181" i="12"/>
  <c r="AD181" i="12" s="1"/>
  <c r="G222" i="8"/>
  <c r="P482" i="8"/>
  <c r="T29" i="13"/>
  <c r="AD29" i="13" s="1"/>
  <c r="S29" i="13"/>
  <c r="AC29" i="13" s="1"/>
  <c r="S74" i="8"/>
  <c r="AL33" i="12"/>
  <c r="AN33" i="12" s="1"/>
  <c r="AK33" i="12"/>
  <c r="AM33" i="12" s="1"/>
  <c r="D519" i="8"/>
  <c r="N337" i="8"/>
  <c r="U296" i="12"/>
  <c r="Y296" i="12" s="1"/>
  <c r="L337" i="8"/>
  <c r="V296" i="12"/>
  <c r="Z296" i="12" s="1"/>
  <c r="R358" i="8"/>
  <c r="AG317" i="12"/>
  <c r="AI317" i="12" s="1"/>
  <c r="AH317" i="12"/>
  <c r="AJ317" i="12" s="1"/>
  <c r="AG38" i="14"/>
  <c r="AH38" i="14"/>
  <c r="AJ38" i="14" s="1"/>
  <c r="P484" i="8"/>
  <c r="R185" i="12"/>
  <c r="J226" i="8"/>
  <c r="R35" i="3"/>
  <c r="R99" i="15"/>
  <c r="S220" i="8"/>
  <c r="AK179" i="12"/>
  <c r="AM179" i="12" s="1"/>
  <c r="AL179" i="12"/>
  <c r="AN179" i="12" s="1"/>
  <c r="C317" i="8"/>
  <c r="AH247" i="12"/>
  <c r="AJ247" i="12" s="1"/>
  <c r="AG247" i="12"/>
  <c r="AI247" i="12" s="1"/>
  <c r="R288" i="8"/>
  <c r="AG169" i="12"/>
  <c r="R210" i="8"/>
  <c r="AH169" i="12"/>
  <c r="AJ169" i="12" s="1"/>
  <c r="D540" i="8"/>
  <c r="U93" i="12"/>
  <c r="Y93" i="12" s="1"/>
  <c r="N134" i="8"/>
  <c r="V93" i="12"/>
  <c r="Z93" i="12" s="1"/>
  <c r="L134" i="8"/>
  <c r="H279" i="8"/>
  <c r="E108" i="8"/>
  <c r="D301" i="8"/>
  <c r="D241" i="8"/>
  <c r="AL34" i="14"/>
  <c r="AN34" i="14" s="1"/>
  <c r="AK34" i="14"/>
  <c r="AM34" i="14" s="1"/>
  <c r="AG84" i="15"/>
  <c r="AH84" i="15"/>
  <c r="AJ84" i="15" s="1"/>
  <c r="D191" i="8"/>
  <c r="J349" i="8"/>
  <c r="R308" i="12"/>
  <c r="W47" i="3"/>
  <c r="AA47" i="3" s="1"/>
  <c r="X47" i="3"/>
  <c r="AB47" i="3" s="1"/>
  <c r="AH438" i="12"/>
  <c r="AJ438" i="12" s="1"/>
  <c r="AG438" i="12"/>
  <c r="R479" i="8"/>
  <c r="S17" i="3"/>
  <c r="T17" i="3"/>
  <c r="AD17" i="3" s="1"/>
  <c r="T417" i="12"/>
  <c r="AD417" i="12" s="1"/>
  <c r="S417" i="12"/>
  <c r="G458" i="8"/>
  <c r="F458" i="8"/>
  <c r="R297" i="8"/>
  <c r="AG256" i="12"/>
  <c r="AI256" i="12" s="1"/>
  <c r="AH256" i="12"/>
  <c r="AJ256" i="12" s="1"/>
  <c r="AG58" i="3"/>
  <c r="AI58" i="3" s="1"/>
  <c r="AH58" i="3"/>
  <c r="AJ58" i="3" s="1"/>
  <c r="P234" i="8"/>
  <c r="C419" i="8"/>
  <c r="I315" i="8"/>
  <c r="S80" i="15"/>
  <c r="AC80" i="15" s="1"/>
  <c r="T80" i="15"/>
  <c r="AD80" i="15" s="1"/>
  <c r="AL88" i="3"/>
  <c r="AN88" i="3" s="1"/>
  <c r="AK88" i="3"/>
  <c r="AM88" i="3" s="1"/>
  <c r="AL231" i="12"/>
  <c r="AN231" i="12" s="1"/>
  <c r="AK231" i="12"/>
  <c r="AM231" i="12" s="1"/>
  <c r="S272" i="8"/>
  <c r="H269" i="8"/>
  <c r="E137" i="8"/>
  <c r="F173" i="8"/>
  <c r="T132" i="12"/>
  <c r="AD132" i="12" s="1"/>
  <c r="S132" i="12"/>
  <c r="G173" i="8"/>
  <c r="M378" i="8"/>
  <c r="X44" i="3"/>
  <c r="AB44" i="3" s="1"/>
  <c r="W44" i="3"/>
  <c r="AA44" i="3" s="1"/>
  <c r="S101" i="3"/>
  <c r="T101" i="3"/>
  <c r="AD101" i="3" s="1"/>
  <c r="F262" i="8"/>
  <c r="S221" i="12"/>
  <c r="G262" i="8"/>
  <c r="T221" i="12"/>
  <c r="AD221" i="12" s="1"/>
  <c r="X108" i="12"/>
  <c r="AB108" i="12" s="1"/>
  <c r="O149" i="8"/>
  <c r="W108" i="12"/>
  <c r="Q149" i="8"/>
  <c r="C334" i="8"/>
  <c r="P468" i="8"/>
  <c r="P112" i="8"/>
  <c r="R51" i="3"/>
  <c r="AG7" i="15"/>
  <c r="AH7" i="15"/>
  <c r="AJ7" i="15" s="1"/>
  <c r="K88" i="8"/>
  <c r="H123" i="8"/>
  <c r="H405" i="8"/>
  <c r="R32" i="15"/>
  <c r="H375" i="8"/>
  <c r="O507" i="8"/>
  <c r="X466" i="12"/>
  <c r="AB466" i="12" s="1"/>
  <c r="W466" i="12"/>
  <c r="Q507" i="8"/>
  <c r="H183" i="8"/>
  <c r="J233" i="8"/>
  <c r="R192" i="12"/>
  <c r="I124" i="8"/>
  <c r="S46" i="3"/>
  <c r="AC46" i="3" s="1"/>
  <c r="T46" i="3"/>
  <c r="AD46" i="3" s="1"/>
  <c r="M245" i="8"/>
  <c r="AL66" i="12"/>
  <c r="AN66" i="12" s="1"/>
  <c r="AK66" i="12"/>
  <c r="AM66" i="12" s="1"/>
  <c r="S107" i="8"/>
  <c r="S103" i="15"/>
  <c r="AC103" i="15" s="1"/>
  <c r="T103" i="15"/>
  <c r="AD103" i="15" s="1"/>
  <c r="AG23" i="15"/>
  <c r="AH23" i="15"/>
  <c r="AJ23" i="15" s="1"/>
  <c r="R9" i="16"/>
  <c r="V105" i="3"/>
  <c r="Z105" i="3" s="1"/>
  <c r="U105" i="3"/>
  <c r="Y105" i="3" s="1"/>
  <c r="W92" i="3"/>
  <c r="AA92" i="3" s="1"/>
  <c r="X92" i="3"/>
  <c r="AB92" i="3" s="1"/>
  <c r="D202" i="8"/>
  <c r="T44" i="14"/>
  <c r="AD44" i="14" s="1"/>
  <c r="S44" i="14"/>
  <c r="AC44" i="14" s="1"/>
  <c r="H425" i="8"/>
  <c r="R33" i="13"/>
  <c r="N49" i="8"/>
  <c r="V8" i="12"/>
  <c r="L49" i="8"/>
  <c r="U8" i="12"/>
  <c r="Y8" i="12" s="1"/>
  <c r="V398" i="12"/>
  <c r="Z398" i="12" s="1"/>
  <c r="N439" i="8"/>
  <c r="U398" i="12"/>
  <c r="Y398" i="12" s="1"/>
  <c r="L439" i="8"/>
  <c r="V480" i="12"/>
  <c r="Z480" i="12" s="1"/>
  <c r="U480" i="12"/>
  <c r="Y480" i="12" s="1"/>
  <c r="N521" i="8"/>
  <c r="L521" i="8"/>
  <c r="K119" i="8"/>
  <c r="AH106" i="12"/>
  <c r="AJ106" i="12" s="1"/>
  <c r="AG106" i="12"/>
  <c r="R147" i="8"/>
  <c r="P262" i="8"/>
  <c r="I280" i="8"/>
  <c r="K426" i="8"/>
  <c r="W89" i="3"/>
  <c r="AA89" i="3" s="1"/>
  <c r="X89" i="3"/>
  <c r="AB89" i="3" s="1"/>
  <c r="H459" i="8"/>
  <c r="L310" i="8"/>
  <c r="V269" i="12"/>
  <c r="Z269" i="12" s="1"/>
  <c r="N310" i="8"/>
  <c r="U269" i="12"/>
  <c r="Y269" i="12" s="1"/>
  <c r="J155" i="8"/>
  <c r="R114" i="12"/>
  <c r="X64" i="15"/>
  <c r="AB64" i="15" s="1"/>
  <c r="W64" i="15"/>
  <c r="AA64" i="15" s="1"/>
  <c r="U405" i="12"/>
  <c r="Y405" i="12" s="1"/>
  <c r="L446" i="8"/>
  <c r="N446" i="8"/>
  <c r="V405" i="12"/>
  <c r="Z405" i="12" s="1"/>
  <c r="V55" i="3"/>
  <c r="Z55" i="3" s="1"/>
  <c r="U55" i="3"/>
  <c r="Y55" i="3" s="1"/>
  <c r="T62" i="3"/>
  <c r="AD62" i="3" s="1"/>
  <c r="S62" i="3"/>
  <c r="AC62" i="3" s="1"/>
  <c r="W100" i="15"/>
  <c r="AA100" i="15" s="1"/>
  <c r="X100" i="15"/>
  <c r="AH29" i="13"/>
  <c r="AJ29" i="13" s="1"/>
  <c r="AG29" i="13"/>
  <c r="P298" i="8"/>
  <c r="C375" i="8"/>
  <c r="S43" i="14"/>
  <c r="T43" i="14"/>
  <c r="AD43" i="14" s="1"/>
  <c r="V120" i="12"/>
  <c r="Z120" i="12" s="1"/>
  <c r="U120" i="12"/>
  <c r="Y120" i="12" s="1"/>
  <c r="N161" i="8"/>
  <c r="L161" i="8"/>
  <c r="C292" i="8"/>
  <c r="L448" i="8"/>
  <c r="N448" i="8"/>
  <c r="U407" i="12"/>
  <c r="V407" i="12"/>
  <c r="Z407" i="12" s="1"/>
  <c r="P293" i="8"/>
  <c r="D426" i="8"/>
  <c r="AG278" i="12"/>
  <c r="R319" i="8"/>
  <c r="AH278" i="12"/>
  <c r="AJ278" i="12" s="1"/>
  <c r="AL70" i="15"/>
  <c r="AN70" i="15" s="1"/>
  <c r="AK70" i="15"/>
  <c r="AM70" i="15" s="1"/>
  <c r="S94" i="8"/>
  <c r="AK53" i="12"/>
  <c r="AM53" i="12" s="1"/>
  <c r="AL53" i="12"/>
  <c r="AN53" i="12" s="1"/>
  <c r="I260" i="8"/>
  <c r="E267" i="8"/>
  <c r="C384" i="8"/>
  <c r="S23" i="12"/>
  <c r="AC23" i="12" s="1"/>
  <c r="T23" i="12"/>
  <c r="AD23" i="12" s="1"/>
  <c r="G64" i="8"/>
  <c r="F64" i="8"/>
  <c r="J263" i="8"/>
  <c r="R222" i="12"/>
  <c r="R537" i="8"/>
  <c r="AG496" i="12"/>
  <c r="AH496" i="12"/>
  <c r="AJ496" i="12" s="1"/>
  <c r="C67" i="8"/>
  <c r="J404" i="8"/>
  <c r="R363" i="12"/>
  <c r="R327" i="8"/>
  <c r="AH286" i="12"/>
  <c r="AJ286" i="12" s="1"/>
  <c r="AG286" i="12"/>
  <c r="I60" i="8"/>
  <c r="X101" i="12"/>
  <c r="AB101" i="12" s="1"/>
  <c r="W101" i="12"/>
  <c r="O142" i="8"/>
  <c r="Q142" i="8"/>
  <c r="D192" i="8"/>
  <c r="N496" i="8"/>
  <c r="V455" i="12"/>
  <c r="Z455" i="12" s="1"/>
  <c r="U455" i="12"/>
  <c r="Y455" i="12" s="1"/>
  <c r="L496" i="8"/>
  <c r="K145" i="8"/>
  <c r="M327" i="8"/>
  <c r="P225" i="8"/>
  <c r="D145" i="8"/>
  <c r="D188" i="8"/>
  <c r="AG237" i="12"/>
  <c r="AH237" i="12"/>
  <c r="AJ237" i="12" s="1"/>
  <c r="R278" i="8"/>
  <c r="X84" i="3"/>
  <c r="AB84" i="3" s="1"/>
  <c r="W84" i="3"/>
  <c r="AA84" i="3" s="1"/>
  <c r="D263" i="8"/>
  <c r="T275" i="12"/>
  <c r="AD275" i="12" s="1"/>
  <c r="F316" i="8"/>
  <c r="S275" i="12"/>
  <c r="AC275" i="12" s="1"/>
  <c r="G316" i="8"/>
  <c r="U423" i="12"/>
  <c r="Y423" i="12" s="1"/>
  <c r="V423" i="12"/>
  <c r="Z423" i="12" s="1"/>
  <c r="N464" i="8"/>
  <c r="L464" i="8"/>
  <c r="M91" i="8"/>
  <c r="AH15" i="3"/>
  <c r="AJ15" i="3" s="1"/>
  <c r="AG15" i="3"/>
  <c r="AI15" i="3" s="1"/>
  <c r="AL479" i="12"/>
  <c r="AN479" i="12" s="1"/>
  <c r="AK479" i="12"/>
  <c r="AM479" i="12" s="1"/>
  <c r="S520" i="8"/>
  <c r="AL504" i="12"/>
  <c r="AN504" i="12" s="1"/>
  <c r="AK504" i="12"/>
  <c r="AM504" i="12" s="1"/>
  <c r="S545" i="8"/>
  <c r="C474" i="8"/>
  <c r="S536" i="8"/>
  <c r="AL495" i="12"/>
  <c r="AN495" i="12" s="1"/>
  <c r="AK495" i="12"/>
  <c r="AM495" i="12" s="1"/>
  <c r="R13" i="3"/>
  <c r="T214" i="12"/>
  <c r="AD214" i="12" s="1"/>
  <c r="F255" i="8"/>
  <c r="S214" i="12"/>
  <c r="G255" i="8"/>
  <c r="I490" i="8"/>
  <c r="H330" i="8"/>
  <c r="AH74" i="3"/>
  <c r="AJ74" i="3" s="1"/>
  <c r="AG74" i="3"/>
  <c r="AI74" i="3" s="1"/>
  <c r="H348" i="8"/>
  <c r="AG61" i="3"/>
  <c r="AH61" i="3"/>
  <c r="AJ61" i="3" s="1"/>
  <c r="C92" i="8"/>
  <c r="C133" i="8"/>
  <c r="H160" i="8"/>
  <c r="K250" i="8"/>
  <c r="I262" i="8"/>
  <c r="AH86" i="12"/>
  <c r="AJ86" i="12" s="1"/>
  <c r="AG86" i="12"/>
  <c r="R127" i="8"/>
  <c r="T58" i="12"/>
  <c r="AD58" i="12" s="1"/>
  <c r="F99" i="8"/>
  <c r="G99" i="8"/>
  <c r="S58" i="12"/>
  <c r="AC58" i="12" s="1"/>
  <c r="H424" i="8"/>
  <c r="R262" i="8"/>
  <c r="AG221" i="12"/>
  <c r="AI221" i="12" s="1"/>
  <c r="AH221" i="12"/>
  <c r="AJ221" i="12" s="1"/>
  <c r="L550" i="8"/>
  <c r="N550" i="8"/>
  <c r="V509" i="12"/>
  <c r="Z509" i="12" s="1"/>
  <c r="U509" i="12"/>
  <c r="Y509" i="12" s="1"/>
  <c r="P243" i="8"/>
  <c r="K502" i="8"/>
  <c r="AH40" i="12"/>
  <c r="AJ40" i="12" s="1"/>
  <c r="AG40" i="12"/>
  <c r="AI40" i="12" s="1"/>
  <c r="R81" i="8"/>
  <c r="C336" i="8"/>
  <c r="AL94" i="12"/>
  <c r="AN94" i="12" s="1"/>
  <c r="AK94" i="12"/>
  <c r="AM94" i="12" s="1"/>
  <c r="S135" i="8"/>
  <c r="C150" i="8"/>
  <c r="W7" i="3"/>
  <c r="X7" i="3"/>
  <c r="AB7" i="3" s="1"/>
  <c r="R254" i="8"/>
  <c r="AG213" i="12"/>
  <c r="AH213" i="12"/>
  <c r="AJ213" i="12" s="1"/>
  <c r="P93" i="8"/>
  <c r="R9" i="12"/>
  <c r="J50" i="8"/>
  <c r="S20" i="15"/>
  <c r="AC20" i="15" s="1"/>
  <c r="T20" i="15"/>
  <c r="AD20" i="15" s="1"/>
  <c r="R7" i="3"/>
  <c r="K53" i="8"/>
  <c r="P97" i="8"/>
  <c r="C415" i="8"/>
  <c r="T11" i="3"/>
  <c r="AD11" i="3" s="1"/>
  <c r="S11" i="3"/>
  <c r="U85" i="3"/>
  <c r="Y85" i="3" s="1"/>
  <c r="V85" i="3"/>
  <c r="Z85" i="3" s="1"/>
  <c r="AK60" i="3"/>
  <c r="AM60" i="3" s="1"/>
  <c r="AL60" i="3"/>
  <c r="AN60" i="3" s="1"/>
  <c r="D532" i="8"/>
  <c r="R406" i="12"/>
  <c r="J447" i="8"/>
  <c r="R52" i="3"/>
  <c r="P422" i="8"/>
  <c r="C404" i="8"/>
  <c r="S65" i="3"/>
  <c r="T65" i="3"/>
  <c r="AD65" i="3" s="1"/>
  <c r="E421" i="8"/>
  <c r="E424" i="8"/>
  <c r="W127" i="12"/>
  <c r="AA127" i="12" s="1"/>
  <c r="O168" i="8"/>
  <c r="Q168" i="8"/>
  <c r="X127" i="12"/>
  <c r="AH18" i="12"/>
  <c r="AJ18" i="12" s="1"/>
  <c r="R59" i="8"/>
  <c r="AG18" i="12"/>
  <c r="AI18" i="12" s="1"/>
  <c r="R28" i="14"/>
  <c r="X19" i="13"/>
  <c r="W19" i="13"/>
  <c r="AA19" i="13" s="1"/>
  <c r="I518" i="8"/>
  <c r="E286" i="8"/>
  <c r="O434" i="8"/>
  <c r="Q434" i="8"/>
  <c r="X393" i="12"/>
  <c r="W393" i="12"/>
  <c r="AA393" i="12" s="1"/>
  <c r="R38" i="12"/>
  <c r="J79" i="8"/>
  <c r="G247" i="8"/>
  <c r="S206" i="12"/>
  <c r="T206" i="12"/>
  <c r="AD206" i="12" s="1"/>
  <c r="F247" i="8"/>
  <c r="R463" i="12"/>
  <c r="J504" i="8"/>
  <c r="D382" i="8"/>
  <c r="R205" i="12"/>
  <c r="J246" i="8"/>
  <c r="AK290" i="12"/>
  <c r="AM290" i="12" s="1"/>
  <c r="S331" i="8"/>
  <c r="AL290" i="12"/>
  <c r="AN290" i="12" s="1"/>
  <c r="H141" i="8"/>
  <c r="W96" i="15"/>
  <c r="AA96" i="15" s="1"/>
  <c r="X96" i="15"/>
  <c r="AB96" i="15" s="1"/>
  <c r="R76" i="3"/>
  <c r="D491" i="8"/>
  <c r="E55" i="8"/>
  <c r="AL38" i="12"/>
  <c r="AN38" i="12" s="1"/>
  <c r="AK38" i="12"/>
  <c r="AM38" i="12" s="1"/>
  <c r="S79" i="8"/>
  <c r="K156" i="8"/>
  <c r="R474" i="8"/>
  <c r="AG433" i="12"/>
  <c r="AH433" i="12"/>
  <c r="AJ433" i="12" s="1"/>
  <c r="F282" i="8"/>
  <c r="T241" i="12"/>
  <c r="AD241" i="12" s="1"/>
  <c r="G282" i="8"/>
  <c r="S241" i="12"/>
  <c r="AC241" i="12" s="1"/>
  <c r="AL86" i="12"/>
  <c r="AN86" i="12" s="1"/>
  <c r="AK86" i="12"/>
  <c r="AM86" i="12" s="1"/>
  <c r="S127" i="8"/>
  <c r="S279" i="12"/>
  <c r="G320" i="8"/>
  <c r="T279" i="12"/>
  <c r="AD279" i="12" s="1"/>
  <c r="F320" i="8"/>
  <c r="K170" i="8"/>
  <c r="S87" i="15"/>
  <c r="AC87" i="15" s="1"/>
  <c r="T87" i="15"/>
  <c r="AD87" i="15" s="1"/>
  <c r="T68" i="3"/>
  <c r="AD68" i="3" s="1"/>
  <c r="S68" i="3"/>
  <c r="M136" i="8"/>
  <c r="U191" i="12"/>
  <c r="Y191" i="12" s="1"/>
  <c r="N232" i="8"/>
  <c r="V191" i="12"/>
  <c r="Z191" i="12" s="1"/>
  <c r="L232" i="8"/>
  <c r="J351" i="8"/>
  <c r="R310" i="12"/>
  <c r="E390" i="8"/>
  <c r="AG276" i="12"/>
  <c r="AH276" i="12"/>
  <c r="AJ276" i="12" s="1"/>
  <c r="R317" i="8"/>
  <c r="C225" i="8"/>
  <c r="I180" i="8"/>
  <c r="AK190" i="12"/>
  <c r="AM190" i="12" s="1"/>
  <c r="AL190" i="12"/>
  <c r="AN190" i="12" s="1"/>
  <c r="S231" i="8"/>
  <c r="R8" i="13"/>
  <c r="I457" i="8"/>
  <c r="P64" i="8"/>
  <c r="C211" i="8"/>
  <c r="C423" i="8"/>
  <c r="D163" i="8"/>
  <c r="T26" i="3"/>
  <c r="AD26" i="3" s="1"/>
  <c r="S26" i="3"/>
  <c r="AC26" i="3" s="1"/>
  <c r="E442" i="8"/>
  <c r="C421" i="8"/>
  <c r="E307" i="8"/>
  <c r="U66" i="12"/>
  <c r="Y66" i="12" s="1"/>
  <c r="V66" i="12"/>
  <c r="Z66" i="12" s="1"/>
  <c r="L107" i="8"/>
  <c r="N107" i="8"/>
  <c r="X11" i="14"/>
  <c r="W11" i="14"/>
  <c r="AA11" i="14" s="1"/>
  <c r="K329" i="8"/>
  <c r="M265" i="8"/>
  <c r="Q347" i="8"/>
  <c r="O347" i="8"/>
  <c r="W306" i="12"/>
  <c r="AA306" i="12" s="1"/>
  <c r="X306" i="12"/>
  <c r="R111" i="8"/>
  <c r="AH70" i="12"/>
  <c r="AJ70" i="12" s="1"/>
  <c r="AG70" i="12"/>
  <c r="AI70" i="12" s="1"/>
  <c r="U510" i="12"/>
  <c r="Y510" i="12" s="1"/>
  <c r="N551" i="8"/>
  <c r="V510" i="12"/>
  <c r="Z510" i="12" s="1"/>
  <c r="L551" i="8"/>
  <c r="V418" i="12"/>
  <c r="Z418" i="12" s="1"/>
  <c r="N459" i="8"/>
  <c r="L459" i="8"/>
  <c r="U418" i="12"/>
  <c r="Y418" i="12" s="1"/>
  <c r="X31" i="15"/>
  <c r="AB31" i="15" s="1"/>
  <c r="W31" i="15"/>
  <c r="AA31" i="15" s="1"/>
  <c r="S93" i="12"/>
  <c r="F134" i="8"/>
  <c r="G134" i="8"/>
  <c r="T93" i="12"/>
  <c r="AD93" i="12" s="1"/>
  <c r="S501" i="8"/>
  <c r="AK460" i="12"/>
  <c r="AM460" i="12" s="1"/>
  <c r="AL460" i="12"/>
  <c r="AN460" i="12" s="1"/>
  <c r="E116" i="8"/>
  <c r="S118" i="8"/>
  <c r="AK77" i="12"/>
  <c r="AM77" i="12" s="1"/>
  <c r="AL77" i="12"/>
  <c r="AN77" i="12" s="1"/>
  <c r="S306" i="8"/>
  <c r="AL265" i="12"/>
  <c r="AN265" i="12" s="1"/>
  <c r="AK265" i="12"/>
  <c r="U254" i="12"/>
  <c r="Y254" i="12" s="1"/>
  <c r="N295" i="8"/>
  <c r="L295" i="8"/>
  <c r="V254" i="12"/>
  <c r="Z254" i="12" s="1"/>
  <c r="AG85" i="15"/>
  <c r="AH85" i="15"/>
  <c r="AJ85" i="15" s="1"/>
  <c r="N516" i="8"/>
  <c r="V475" i="12"/>
  <c r="Z475" i="12" s="1"/>
  <c r="U475" i="12"/>
  <c r="Y475" i="12" s="1"/>
  <c r="L516" i="8"/>
  <c r="C373" i="8"/>
  <c r="U45" i="14"/>
  <c r="Y45" i="14" s="1"/>
  <c r="V45" i="14"/>
  <c r="Z45" i="14" s="1"/>
  <c r="D63" i="8"/>
  <c r="P224" i="8"/>
  <c r="L497" i="8"/>
  <c r="U456" i="12"/>
  <c r="Y456" i="12" s="1"/>
  <c r="V456" i="12"/>
  <c r="Z456" i="12" s="1"/>
  <c r="N497" i="8"/>
  <c r="K161" i="8"/>
  <c r="T78" i="12"/>
  <c r="AD78" i="12" s="1"/>
  <c r="F119" i="8"/>
  <c r="G119" i="8"/>
  <c r="S78" i="12"/>
  <c r="K284" i="8"/>
  <c r="L423" i="8"/>
  <c r="N423" i="8"/>
  <c r="V382" i="12"/>
  <c r="Z382" i="12" s="1"/>
  <c r="U382" i="12"/>
  <c r="Y382" i="12" s="1"/>
  <c r="V426" i="12"/>
  <c r="Z426" i="12" s="1"/>
  <c r="N467" i="8"/>
  <c r="L467" i="8"/>
  <c r="U426" i="12"/>
  <c r="Y426" i="12" s="1"/>
  <c r="R198" i="8"/>
  <c r="AG157" i="12"/>
  <c r="AH157" i="12"/>
  <c r="AJ157" i="12" s="1"/>
  <c r="W88" i="3"/>
  <c r="AA88" i="3" s="1"/>
  <c r="X88" i="3"/>
  <c r="P322" i="8"/>
  <c r="K350" i="8"/>
  <c r="H400" i="8"/>
  <c r="F485" i="8"/>
  <c r="G485" i="8"/>
  <c r="S444" i="12"/>
  <c r="T444" i="12"/>
  <c r="AD444" i="12" s="1"/>
  <c r="C95" i="8"/>
  <c r="D96" i="8"/>
  <c r="AG194" i="12"/>
  <c r="AI194" i="12" s="1"/>
  <c r="AH194" i="12"/>
  <c r="AJ194" i="12" s="1"/>
  <c r="R235" i="8"/>
  <c r="K436" i="8"/>
  <c r="P237" i="8"/>
  <c r="W36" i="15"/>
  <c r="X36" i="15"/>
  <c r="AB36" i="15" s="1"/>
  <c r="H149" i="8"/>
  <c r="H478" i="8"/>
  <c r="S11" i="14"/>
  <c r="T11" i="14"/>
  <c r="AD11" i="14" s="1"/>
  <c r="E87" i="8"/>
  <c r="N383" i="8"/>
  <c r="L383" i="8"/>
  <c r="U342" i="12"/>
  <c r="Y342" i="12" s="1"/>
  <c r="V342" i="12"/>
  <c r="AH355" i="12"/>
  <c r="AJ355" i="12" s="1"/>
  <c r="AG355" i="12"/>
  <c r="AI355" i="12" s="1"/>
  <c r="R396" i="8"/>
  <c r="Q148" i="8"/>
  <c r="X107" i="12"/>
  <c r="AB107" i="12" s="1"/>
  <c r="W107" i="12"/>
  <c r="O148" i="8"/>
  <c r="T84" i="3"/>
  <c r="AD84" i="3" s="1"/>
  <c r="S84" i="3"/>
  <c r="AC84" i="3" s="1"/>
  <c r="T243" i="12"/>
  <c r="AD243" i="12" s="1"/>
  <c r="G284" i="8"/>
  <c r="F284" i="8"/>
  <c r="S243" i="12"/>
  <c r="AC243" i="12" s="1"/>
  <c r="I113" i="8"/>
  <c r="R132" i="12"/>
  <c r="J173" i="8"/>
  <c r="H385" i="8"/>
  <c r="K303" i="8"/>
  <c r="AK75" i="3"/>
  <c r="AM75" i="3" s="1"/>
  <c r="AL75" i="3"/>
  <c r="AN75" i="3" s="1"/>
  <c r="U37" i="12"/>
  <c r="Y37" i="12" s="1"/>
  <c r="L78" i="8"/>
  <c r="V37" i="12"/>
  <c r="Z37" i="12" s="1"/>
  <c r="N78" i="8"/>
  <c r="S273" i="8"/>
  <c r="AK232" i="12"/>
  <c r="AL232" i="12"/>
  <c r="AN232" i="12" s="1"/>
  <c r="R534" i="8"/>
  <c r="AG493" i="12"/>
  <c r="AH493" i="12"/>
  <c r="AJ493" i="12" s="1"/>
  <c r="P399" i="8"/>
  <c r="U81" i="3"/>
  <c r="Y81" i="3" s="1"/>
  <c r="V81" i="3"/>
  <c r="Z81" i="3" s="1"/>
  <c r="AG155" i="12"/>
  <c r="AH155" i="12"/>
  <c r="AJ155" i="12" s="1"/>
  <c r="R196" i="8"/>
  <c r="AK319" i="12"/>
  <c r="AM319" i="12" s="1"/>
  <c r="S360" i="8"/>
  <c r="AL319" i="12"/>
  <c r="AN319" i="12" s="1"/>
  <c r="K194" i="8"/>
  <c r="E509" i="8"/>
  <c r="AH337" i="12"/>
  <c r="AJ337" i="12" s="1"/>
  <c r="AG337" i="12"/>
  <c r="AI337" i="12" s="1"/>
  <c r="R378" i="8"/>
  <c r="J376" i="8"/>
  <c r="R335" i="12"/>
  <c r="M394" i="8"/>
  <c r="N48" i="8"/>
  <c r="L48" i="8"/>
  <c r="U7" i="12"/>
  <c r="Y7" i="12" s="1"/>
  <c r="V7" i="12"/>
  <c r="Z7" i="12" s="1"/>
  <c r="H215" i="8"/>
  <c r="R70" i="15"/>
  <c r="U246" i="12"/>
  <c r="Y246" i="12" s="1"/>
  <c r="V246" i="12"/>
  <c r="Z246" i="12" s="1"/>
  <c r="L287" i="8"/>
  <c r="N287" i="8"/>
  <c r="R62" i="3"/>
  <c r="I283" i="8"/>
  <c r="E444" i="8"/>
  <c r="AK235" i="12"/>
  <c r="AM235" i="12" s="1"/>
  <c r="S276" i="8"/>
  <c r="AL235" i="12"/>
  <c r="AN235" i="12" s="1"/>
  <c r="R157" i="12"/>
  <c r="J198" i="8"/>
  <c r="P536" i="8"/>
  <c r="P299" i="8"/>
  <c r="E360" i="8"/>
  <c r="I233" i="8"/>
  <c r="D537" i="8"/>
  <c r="O383" i="8"/>
  <c r="Q383" i="8"/>
  <c r="W342" i="12"/>
  <c r="AA342" i="12" s="1"/>
  <c r="X342" i="12"/>
  <c r="D454" i="8"/>
  <c r="AG143" i="12"/>
  <c r="AI143" i="12" s="1"/>
  <c r="R184" i="8"/>
  <c r="AH143" i="12"/>
  <c r="AJ143" i="12" s="1"/>
  <c r="H365" i="8"/>
  <c r="E392" i="8"/>
  <c r="I421" i="8"/>
  <c r="Q253" i="8"/>
  <c r="W212" i="12"/>
  <c r="AA212" i="12" s="1"/>
  <c r="X212" i="12"/>
  <c r="AB212" i="12" s="1"/>
  <c r="O253" i="8"/>
  <c r="AK12" i="13"/>
  <c r="AM12" i="13" s="1"/>
  <c r="AL12" i="13"/>
  <c r="AN12" i="13" s="1"/>
  <c r="D508" i="8"/>
  <c r="AK123" i="12"/>
  <c r="AM123" i="12" s="1"/>
  <c r="S164" i="8"/>
  <c r="AL123" i="12"/>
  <c r="AN123" i="12" s="1"/>
  <c r="E486" i="8"/>
  <c r="D285" i="8"/>
  <c r="AK39" i="12"/>
  <c r="AM39" i="12" s="1"/>
  <c r="S80" i="8"/>
  <c r="AL39" i="12"/>
  <c r="AN39" i="12" s="1"/>
  <c r="H263" i="8"/>
  <c r="K461" i="8"/>
  <c r="R404" i="12"/>
  <c r="J445" i="8"/>
  <c r="U468" i="12"/>
  <c r="Y468" i="12" s="1"/>
  <c r="V468" i="12"/>
  <c r="Z468" i="12" s="1"/>
  <c r="N509" i="8"/>
  <c r="L509" i="8"/>
  <c r="AL452" i="12"/>
  <c r="AN452" i="12" s="1"/>
  <c r="S493" i="8"/>
  <c r="AK452" i="12"/>
  <c r="AM452" i="12" s="1"/>
  <c r="V143" i="12"/>
  <c r="Z143" i="12" s="1"/>
  <c r="N184" i="8"/>
  <c r="U143" i="12"/>
  <c r="Y143" i="12" s="1"/>
  <c r="L184" i="8"/>
  <c r="I486" i="8"/>
  <c r="AG35" i="15"/>
  <c r="AH35" i="15"/>
  <c r="AJ35" i="15" s="1"/>
  <c r="D430" i="8"/>
  <c r="R27" i="12"/>
  <c r="J68" i="8"/>
  <c r="X57" i="12"/>
  <c r="AB57" i="12" s="1"/>
  <c r="O98" i="8"/>
  <c r="W57" i="12"/>
  <c r="Q98" i="8"/>
  <c r="U66" i="15"/>
  <c r="Y66" i="15" s="1"/>
  <c r="V66" i="15"/>
  <c r="Z66" i="15" s="1"/>
  <c r="C417" i="8"/>
  <c r="L258" i="8"/>
  <c r="N258" i="8"/>
  <c r="V217" i="12"/>
  <c r="Z217" i="12" s="1"/>
  <c r="U217" i="12"/>
  <c r="Y217" i="12" s="1"/>
  <c r="AL106" i="12"/>
  <c r="AN106" i="12" s="1"/>
  <c r="AK106" i="12"/>
  <c r="AM106" i="12" s="1"/>
  <c r="S147" i="8"/>
  <c r="K278" i="8"/>
  <c r="V65" i="3"/>
  <c r="Z65" i="3" s="1"/>
  <c r="U65" i="3"/>
  <c r="Y65" i="3" s="1"/>
  <c r="I511" i="8"/>
  <c r="S94" i="15"/>
  <c r="AC94" i="15" s="1"/>
  <c r="T94" i="15"/>
  <c r="AD94" i="15" s="1"/>
  <c r="M236" i="8"/>
  <c r="C341" i="8"/>
  <c r="C115" i="8"/>
  <c r="H363" i="8"/>
  <c r="Q269" i="8"/>
  <c r="X228" i="12"/>
  <c r="O269" i="8"/>
  <c r="W228" i="12"/>
  <c r="AA228" i="12" s="1"/>
  <c r="O467" i="8"/>
  <c r="W426" i="12"/>
  <c r="X426" i="12"/>
  <c r="AB426" i="12" s="1"/>
  <c r="Q467" i="8"/>
  <c r="P384" i="8"/>
  <c r="M524" i="8"/>
  <c r="AH97" i="15"/>
  <c r="AJ97" i="15" s="1"/>
  <c r="AG97" i="15"/>
  <c r="X107" i="15"/>
  <c r="AB107" i="15" s="1"/>
  <c r="W107" i="15"/>
  <c r="E356" i="8"/>
  <c r="X311" i="12"/>
  <c r="AB311" i="12" s="1"/>
  <c r="Q352" i="8"/>
  <c r="O352" i="8"/>
  <c r="W311" i="12"/>
  <c r="D466" i="8"/>
  <c r="R472" i="8"/>
  <c r="AH431" i="12"/>
  <c r="AJ431" i="12" s="1"/>
  <c r="AG431" i="12"/>
  <c r="P409" i="8"/>
  <c r="AK113" i="12"/>
  <c r="AM113" i="12" s="1"/>
  <c r="S154" i="8"/>
  <c r="AL113" i="12"/>
  <c r="AN113" i="12" s="1"/>
  <c r="P464" i="8"/>
  <c r="S45" i="3"/>
  <c r="AC45" i="3" s="1"/>
  <c r="T45" i="3"/>
  <c r="AD45" i="3" s="1"/>
  <c r="T356" i="12"/>
  <c r="AD356" i="12" s="1"/>
  <c r="G397" i="8"/>
  <c r="S356" i="12"/>
  <c r="F397" i="8"/>
  <c r="I116" i="8"/>
  <c r="D420" i="8"/>
  <c r="K226" i="8"/>
  <c r="P544" i="8"/>
  <c r="M227" i="8"/>
  <c r="T352" i="12"/>
  <c r="AD352" i="12" s="1"/>
  <c r="S352" i="12"/>
  <c r="G393" i="8"/>
  <c r="F393" i="8"/>
  <c r="AL221" i="12"/>
  <c r="AN221" i="12" s="1"/>
  <c r="AK221" i="12"/>
  <c r="AM221" i="12" s="1"/>
  <c r="S262" i="8"/>
  <c r="U82" i="3"/>
  <c r="Y82" i="3" s="1"/>
  <c r="V82" i="3"/>
  <c r="Z82" i="3" s="1"/>
  <c r="T85" i="15"/>
  <c r="AD85" i="15" s="1"/>
  <c r="S85" i="15"/>
  <c r="M210" i="8"/>
  <c r="P163" i="8"/>
  <c r="I442" i="8"/>
  <c r="M199" i="8"/>
  <c r="C486" i="8"/>
  <c r="D299" i="8"/>
  <c r="C505" i="8"/>
  <c r="U26" i="15"/>
  <c r="Y26" i="15" s="1"/>
  <c r="V26" i="15"/>
  <c r="Z26" i="15" s="1"/>
  <c r="D226" i="8"/>
  <c r="K300" i="8"/>
  <c r="I149" i="8"/>
  <c r="AL59" i="12"/>
  <c r="AN59" i="12" s="1"/>
  <c r="S100" i="8"/>
  <c r="AK59" i="12"/>
  <c r="AM59" i="12" s="1"/>
  <c r="P392" i="8"/>
  <c r="AG382" i="12"/>
  <c r="R423" i="8"/>
  <c r="AH382" i="12"/>
  <c r="AJ382" i="12" s="1"/>
  <c r="I162" i="8"/>
  <c r="H270" i="8"/>
  <c r="AG25" i="3"/>
  <c r="AI25" i="3" s="1"/>
  <c r="AH25" i="3"/>
  <c r="AJ25" i="3" s="1"/>
  <c r="AH505" i="12"/>
  <c r="AJ505" i="12" s="1"/>
  <c r="R546" i="8"/>
  <c r="AG505" i="12"/>
  <c r="AI505" i="12" s="1"/>
  <c r="D248" i="8"/>
  <c r="S293" i="8"/>
  <c r="AK252" i="12"/>
  <c r="AM252" i="12" s="1"/>
  <c r="AL252" i="12"/>
  <c r="AN252" i="12" s="1"/>
  <c r="R75" i="3"/>
  <c r="C195" i="8"/>
  <c r="S396" i="8"/>
  <c r="AL355" i="12"/>
  <c r="AN355" i="12" s="1"/>
  <c r="AK355" i="12"/>
  <c r="AM355" i="12" s="1"/>
  <c r="X155" i="12"/>
  <c r="AB155" i="12" s="1"/>
  <c r="O196" i="8"/>
  <c r="W155" i="12"/>
  <c r="AA155" i="12" s="1"/>
  <c r="Q196" i="8"/>
  <c r="D455" i="8"/>
  <c r="P305" i="8"/>
  <c r="W89" i="12"/>
  <c r="AA89" i="12" s="1"/>
  <c r="O130" i="8"/>
  <c r="Q130" i="8"/>
  <c r="X89" i="12"/>
  <c r="J394" i="8"/>
  <c r="R353" i="12"/>
  <c r="U67" i="3"/>
  <c r="Y67" i="3" s="1"/>
  <c r="V67" i="3"/>
  <c r="Z67" i="3" s="1"/>
  <c r="T10" i="15"/>
  <c r="AD10" i="15" s="1"/>
  <c r="S10" i="15"/>
  <c r="S187" i="8"/>
  <c r="AK146" i="12"/>
  <c r="AM146" i="12" s="1"/>
  <c r="AL146" i="12"/>
  <c r="AN146" i="12" s="1"/>
  <c r="U62" i="15"/>
  <c r="Y62" i="15" s="1"/>
  <c r="V62" i="15"/>
  <c r="Z62" i="15" s="1"/>
  <c r="D460" i="8"/>
  <c r="H188" i="8"/>
  <c r="AG34" i="13"/>
  <c r="AI34" i="13" s="1"/>
  <c r="AH34" i="13"/>
  <c r="AJ34" i="13" s="1"/>
  <c r="H176" i="8"/>
  <c r="H121" i="8"/>
  <c r="K168" i="8"/>
  <c r="K333" i="8"/>
  <c r="M177" i="8"/>
  <c r="M259" i="8"/>
  <c r="AG52" i="3"/>
  <c r="AI52" i="3" s="1"/>
  <c r="AH52" i="3"/>
  <c r="AJ52" i="3" s="1"/>
  <c r="D71" i="8"/>
  <c r="F373" i="8"/>
  <c r="G373" i="8"/>
  <c r="S332" i="12"/>
  <c r="AC332" i="12" s="1"/>
  <c r="T332" i="12"/>
  <c r="AD332" i="12" s="1"/>
  <c r="T166" i="12"/>
  <c r="AD166" i="12" s="1"/>
  <c r="S166" i="12"/>
  <c r="AC166" i="12" s="1"/>
  <c r="G207" i="8"/>
  <c r="F207" i="8"/>
  <c r="H115" i="8"/>
  <c r="X46" i="3"/>
  <c r="AB46" i="3" s="1"/>
  <c r="W46" i="3"/>
  <c r="AA46" i="3" s="1"/>
  <c r="I151" i="8"/>
  <c r="S205" i="12"/>
  <c r="AC205" i="12" s="1"/>
  <c r="T205" i="12"/>
  <c r="AD205" i="12" s="1"/>
  <c r="G246" i="8"/>
  <c r="F246" i="8"/>
  <c r="C277" i="8"/>
  <c r="H386" i="8"/>
  <c r="P535" i="8"/>
  <c r="V78" i="3"/>
  <c r="Z78" i="3" s="1"/>
  <c r="U78" i="3"/>
  <c r="Y78" i="3" s="1"/>
  <c r="W42" i="15"/>
  <c r="AA42" i="15" s="1"/>
  <c r="X42" i="15"/>
  <c r="Q207" i="8"/>
  <c r="X166" i="12"/>
  <c r="AB166" i="12" s="1"/>
  <c r="W166" i="12"/>
  <c r="O207" i="8"/>
  <c r="P396" i="8"/>
  <c r="V145" i="12"/>
  <c r="Z145" i="12" s="1"/>
  <c r="N186" i="8"/>
  <c r="U145" i="12"/>
  <c r="Y145" i="12" s="1"/>
  <c r="L186" i="8"/>
  <c r="U41" i="15"/>
  <c r="Y41" i="15" s="1"/>
  <c r="V41" i="15"/>
  <c r="Z41" i="15" s="1"/>
  <c r="R304" i="8"/>
  <c r="AH263" i="12"/>
  <c r="AJ263" i="12" s="1"/>
  <c r="AG263" i="12"/>
  <c r="H220" i="8"/>
  <c r="N205" i="8"/>
  <c r="L205" i="8"/>
  <c r="U164" i="12"/>
  <c r="Y164" i="12" s="1"/>
  <c r="V164" i="12"/>
  <c r="Z164" i="12" s="1"/>
  <c r="D437" i="8"/>
  <c r="K237" i="8"/>
  <c r="N72" i="8"/>
  <c r="L72" i="8"/>
  <c r="V31" i="12"/>
  <c r="Z31" i="12" s="1"/>
  <c r="U31" i="12"/>
  <c r="Y31" i="12" s="1"/>
  <c r="K172" i="8"/>
  <c r="Q370" i="8"/>
  <c r="O370" i="8"/>
  <c r="X329" i="12"/>
  <c r="AB329" i="12" s="1"/>
  <c r="W329" i="12"/>
  <c r="D333" i="8"/>
  <c r="H462" i="8"/>
  <c r="M272" i="8"/>
  <c r="S480" i="8"/>
  <c r="AK439" i="12"/>
  <c r="AM439" i="12" s="1"/>
  <c r="AL439" i="12"/>
  <c r="AN439" i="12" s="1"/>
  <c r="E500" i="8"/>
  <c r="C181" i="8"/>
  <c r="T106" i="12"/>
  <c r="AD106" i="12" s="1"/>
  <c r="F147" i="8"/>
  <c r="S106" i="12"/>
  <c r="AC106" i="12" s="1"/>
  <c r="G147" i="8"/>
  <c r="K306" i="8"/>
  <c r="E274" i="8"/>
  <c r="F213" i="8"/>
  <c r="S172" i="12"/>
  <c r="G213" i="8"/>
  <c r="T172" i="12"/>
  <c r="AD172" i="12" s="1"/>
  <c r="P130" i="8"/>
  <c r="R17" i="16"/>
  <c r="AG16" i="14"/>
  <c r="AH16" i="14"/>
  <c r="AJ16" i="14" s="1"/>
  <c r="D396" i="8"/>
  <c r="D243" i="8"/>
  <c r="S14" i="16"/>
  <c r="T14" i="16"/>
  <c r="AD14" i="16" s="1"/>
  <c r="AG482" i="12"/>
  <c r="AI482" i="12" s="1"/>
  <c r="R523" i="8"/>
  <c r="AH482" i="12"/>
  <c r="AJ482" i="12" s="1"/>
  <c r="C266" i="8"/>
  <c r="S111" i="12"/>
  <c r="AC111" i="12" s="1"/>
  <c r="G152" i="8"/>
  <c r="F152" i="8"/>
  <c r="T111" i="12"/>
  <c r="AD111" i="12" s="1"/>
  <c r="AL462" i="12"/>
  <c r="AN462" i="12" s="1"/>
  <c r="S503" i="8"/>
  <c r="AK462" i="12"/>
  <c r="AM462" i="12" s="1"/>
  <c r="K110" i="8"/>
  <c r="E62" i="8"/>
  <c r="J521" i="8"/>
  <c r="R480" i="12"/>
  <c r="AG44" i="3"/>
  <c r="AI44" i="3" s="1"/>
  <c r="AH44" i="3"/>
  <c r="AJ44" i="3" s="1"/>
  <c r="C323" i="8"/>
  <c r="W379" i="12"/>
  <c r="Q420" i="8"/>
  <c r="O420" i="8"/>
  <c r="X379" i="12"/>
  <c r="AB379" i="12" s="1"/>
  <c r="H349" i="8"/>
  <c r="U344" i="12"/>
  <c r="N385" i="8"/>
  <c r="L385" i="8"/>
  <c r="V344" i="12"/>
  <c r="Z344" i="12" s="1"/>
  <c r="N213" i="8"/>
  <c r="V172" i="12"/>
  <c r="Z172" i="12" s="1"/>
  <c r="U172" i="12"/>
  <c r="Y172" i="12" s="1"/>
  <c r="L213" i="8"/>
  <c r="AK48" i="15"/>
  <c r="AM48" i="15" s="1"/>
  <c r="AL48" i="15"/>
  <c r="AN48" i="15" s="1"/>
  <c r="X55" i="12"/>
  <c r="AB55" i="12" s="1"/>
  <c r="W55" i="12"/>
  <c r="Q96" i="8"/>
  <c r="O96" i="8"/>
  <c r="E167" i="8"/>
  <c r="P79" i="8"/>
  <c r="S51" i="12"/>
  <c r="F92" i="8"/>
  <c r="T51" i="12"/>
  <c r="AD51" i="12" s="1"/>
  <c r="G92" i="8"/>
  <c r="AG24" i="13"/>
  <c r="AH24" i="13"/>
  <c r="AJ24" i="13" s="1"/>
  <c r="S103" i="12"/>
  <c r="AC103" i="12" s="1"/>
  <c r="T103" i="12"/>
  <c r="AD103" i="12" s="1"/>
  <c r="F144" i="8"/>
  <c r="G144" i="8"/>
  <c r="K501" i="8"/>
  <c r="H377" i="8"/>
  <c r="L199" i="8"/>
  <c r="V158" i="12"/>
  <c r="Z158" i="12" s="1"/>
  <c r="N199" i="8"/>
  <c r="U158" i="12"/>
  <c r="Y158" i="12" s="1"/>
  <c r="M247" i="8"/>
  <c r="G300" i="8"/>
  <c r="S259" i="12"/>
  <c r="T259" i="12"/>
  <c r="AD259" i="12" s="1"/>
  <c r="F300" i="8"/>
  <c r="P68" i="8"/>
  <c r="D386" i="8"/>
  <c r="K94" i="8"/>
  <c r="P449" i="8"/>
  <c r="AG16" i="3"/>
  <c r="AI16" i="3" s="1"/>
  <c r="AH16" i="3"/>
  <c r="AJ16" i="3" s="1"/>
  <c r="V92" i="15"/>
  <c r="Z92" i="15" s="1"/>
  <c r="U92" i="15"/>
  <c r="Y92" i="15" s="1"/>
  <c r="N175" i="8"/>
  <c r="U134" i="12"/>
  <c r="Y134" i="12" s="1"/>
  <c r="L175" i="8"/>
  <c r="V134" i="12"/>
  <c r="Z134" i="12" s="1"/>
  <c r="AK62" i="3"/>
  <c r="AM62" i="3" s="1"/>
  <c r="AL62" i="3"/>
  <c r="AN62" i="3" s="1"/>
  <c r="R129" i="8"/>
  <c r="AH88" i="12"/>
  <c r="AJ88" i="12" s="1"/>
  <c r="AG88" i="12"/>
  <c r="AL49" i="15"/>
  <c r="AN49" i="15" s="1"/>
  <c r="AK49" i="15"/>
  <c r="AM49" i="15" s="1"/>
  <c r="S87" i="3"/>
  <c r="T87" i="3"/>
  <c r="AD87" i="3" s="1"/>
  <c r="I366" i="8"/>
  <c r="K275" i="8"/>
  <c r="K353" i="8"/>
  <c r="D195" i="8"/>
  <c r="M159" i="8"/>
  <c r="D375" i="8"/>
  <c r="X403" i="12"/>
  <c r="AB403" i="12" s="1"/>
  <c r="Q444" i="8"/>
  <c r="O444" i="8"/>
  <c r="W403" i="12"/>
  <c r="AA403" i="12" s="1"/>
  <c r="D450" i="8"/>
  <c r="S515" i="8"/>
  <c r="AL474" i="12"/>
  <c r="AN474" i="12" s="1"/>
  <c r="AK474" i="12"/>
  <c r="AM474" i="12" s="1"/>
  <c r="AG37" i="3"/>
  <c r="AH37" i="3"/>
  <c r="AJ37" i="3" s="1"/>
  <c r="AL295" i="12"/>
  <c r="AN295" i="12" s="1"/>
  <c r="S336" i="8"/>
  <c r="AK295" i="12"/>
  <c r="AM295" i="12" s="1"/>
  <c r="D166" i="8"/>
  <c r="P341" i="8"/>
  <c r="H528" i="8"/>
  <c r="I237" i="8"/>
  <c r="AH275" i="12"/>
  <c r="AJ275" i="12" s="1"/>
  <c r="AG275" i="12"/>
  <c r="R316" i="8"/>
  <c r="AK447" i="12"/>
  <c r="AM447" i="12" s="1"/>
  <c r="AL447" i="12"/>
  <c r="AN447" i="12" s="1"/>
  <c r="S488" i="8"/>
  <c r="AK230" i="12"/>
  <c r="AM230" i="12" s="1"/>
  <c r="S271" i="8"/>
  <c r="AL230" i="12"/>
  <c r="AN230" i="12" s="1"/>
  <c r="P51" i="8"/>
  <c r="I478" i="8"/>
  <c r="AH69" i="15"/>
  <c r="AJ69" i="15" s="1"/>
  <c r="AG69" i="15"/>
  <c r="AI69" i="15" s="1"/>
  <c r="C279" i="8"/>
  <c r="AH13" i="13"/>
  <c r="AJ13" i="13" s="1"/>
  <c r="AG13" i="13"/>
  <c r="G438" i="8"/>
  <c r="F438" i="8"/>
  <c r="S397" i="12"/>
  <c r="T397" i="12"/>
  <c r="AD397" i="12" s="1"/>
  <c r="E327" i="8"/>
  <c r="V347" i="12"/>
  <c r="Z347" i="12" s="1"/>
  <c r="N388" i="8"/>
  <c r="L388" i="8"/>
  <c r="U347" i="12"/>
  <c r="Y347" i="12" s="1"/>
  <c r="D431" i="8"/>
  <c r="E549" i="8"/>
  <c r="I467" i="8"/>
  <c r="X23" i="14"/>
  <c r="W23" i="14"/>
  <c r="AA23" i="14" s="1"/>
  <c r="W88" i="15"/>
  <c r="X88" i="15"/>
  <c r="AB88" i="15" s="1"/>
  <c r="X9" i="12"/>
  <c r="AB9" i="12" s="1"/>
  <c r="Q50" i="8"/>
  <c r="W9" i="12"/>
  <c r="AA9" i="12" s="1"/>
  <c r="O50" i="8"/>
  <c r="K100" i="8"/>
  <c r="C98" i="8"/>
  <c r="AG68" i="3"/>
  <c r="AH68" i="3"/>
  <c r="AJ68" i="3" s="1"/>
  <c r="N547" i="8"/>
  <c r="L547" i="8"/>
  <c r="U506" i="12"/>
  <c r="Y506" i="12" s="1"/>
  <c r="V506" i="12"/>
  <c r="Z506" i="12" s="1"/>
  <c r="C395" i="8"/>
  <c r="D114" i="8"/>
  <c r="R8" i="3"/>
  <c r="AG296" i="12"/>
  <c r="AI296" i="12" s="1"/>
  <c r="R337" i="8"/>
  <c r="AH296" i="12"/>
  <c r="AJ296" i="12" s="1"/>
  <c r="M519" i="8"/>
  <c r="U62" i="3"/>
  <c r="Y62" i="3" s="1"/>
  <c r="V62" i="3"/>
  <c r="Z62" i="3" s="1"/>
  <c r="J188" i="8"/>
  <c r="R147" i="12"/>
  <c r="R16" i="13"/>
  <c r="I117" i="8"/>
  <c r="V33" i="14"/>
  <c r="Z33" i="14" s="1"/>
  <c r="U33" i="14"/>
  <c r="Y33" i="14" s="1"/>
  <c r="M379" i="8"/>
  <c r="AK219" i="12"/>
  <c r="AM219" i="12" s="1"/>
  <c r="AL219" i="12"/>
  <c r="AN219" i="12" s="1"/>
  <c r="S260" i="8"/>
  <c r="W75" i="12"/>
  <c r="AA75" i="12" s="1"/>
  <c r="X75" i="12"/>
  <c r="Q116" i="8"/>
  <c r="O116" i="8"/>
  <c r="L248" i="8"/>
  <c r="N248" i="8"/>
  <c r="V207" i="12"/>
  <c r="Z207" i="12" s="1"/>
  <c r="U207" i="12"/>
  <c r="Y207" i="12" s="1"/>
  <c r="K477" i="8"/>
  <c r="C470" i="8"/>
  <c r="J151" i="8"/>
  <c r="R110" i="12"/>
  <c r="D526" i="8"/>
  <c r="C231" i="8"/>
  <c r="T12" i="3"/>
  <c r="AD12" i="3" s="1"/>
  <c r="S12" i="3"/>
  <c r="D428" i="8"/>
  <c r="J296" i="8"/>
  <c r="R255" i="12"/>
  <c r="T20" i="12"/>
  <c r="AD20" i="12" s="1"/>
  <c r="S20" i="12"/>
  <c r="F61" i="8"/>
  <c r="G61" i="8"/>
  <c r="H109" i="8"/>
  <c r="J439" i="8"/>
  <c r="R398" i="12"/>
  <c r="R439" i="12"/>
  <c r="J480" i="8"/>
  <c r="K464" i="8"/>
  <c r="P340" i="8"/>
  <c r="H381" i="8"/>
  <c r="R15" i="16"/>
  <c r="X99" i="3"/>
  <c r="AB99" i="3" s="1"/>
  <c r="W99" i="3"/>
  <c r="V12" i="13"/>
  <c r="Z12" i="13" s="1"/>
  <c r="U12" i="13"/>
  <c r="Y12" i="13" s="1"/>
  <c r="P232" i="8"/>
  <c r="D306" i="8"/>
  <c r="K440" i="8"/>
  <c r="I449" i="8"/>
  <c r="U39" i="14"/>
  <c r="Y39" i="14" s="1"/>
  <c r="V39" i="14"/>
  <c r="Z39" i="14" s="1"/>
  <c r="K344" i="8"/>
  <c r="I521" i="8"/>
  <c r="R344" i="8"/>
  <c r="AH303" i="12"/>
  <c r="AJ303" i="12" s="1"/>
  <c r="AG303" i="12"/>
  <c r="P240" i="8"/>
  <c r="E535" i="8"/>
  <c r="R78" i="3"/>
  <c r="H155" i="8"/>
  <c r="C252" i="8"/>
  <c r="M107" i="8"/>
  <c r="K389" i="8"/>
  <c r="N250" i="8"/>
  <c r="L250" i="8"/>
  <c r="V209" i="12"/>
  <c r="Z209" i="12" s="1"/>
  <c r="U209" i="12"/>
  <c r="Y209" i="12" s="1"/>
  <c r="R49" i="3"/>
  <c r="D274" i="8"/>
  <c r="H81" i="8"/>
  <c r="V218" i="12"/>
  <c r="Z218" i="12" s="1"/>
  <c r="L259" i="8"/>
  <c r="U218" i="12"/>
  <c r="Y218" i="12" s="1"/>
  <c r="N259" i="8"/>
  <c r="AK71" i="3"/>
  <c r="AM71" i="3" s="1"/>
  <c r="AL71" i="3"/>
  <c r="AN71" i="3" s="1"/>
  <c r="H291" i="8"/>
  <c r="D107" i="8"/>
  <c r="R87" i="8"/>
  <c r="AH46" i="12"/>
  <c r="AJ46" i="12" s="1"/>
  <c r="AG46" i="12"/>
  <c r="AI46" i="12" s="1"/>
  <c r="M112" i="8"/>
  <c r="R377" i="8"/>
  <c r="AG336" i="12"/>
  <c r="AI336" i="12" s="1"/>
  <c r="AH336" i="12"/>
  <c r="AJ336" i="12" s="1"/>
  <c r="P267" i="8"/>
  <c r="O105" i="8"/>
  <c r="Q105" i="8"/>
  <c r="W64" i="12"/>
  <c r="AA64" i="12" s="1"/>
  <c r="X64" i="12"/>
  <c r="C228" i="8"/>
  <c r="R36" i="15"/>
  <c r="J310" i="8"/>
  <c r="R269" i="12"/>
  <c r="S508" i="12"/>
  <c r="AC508" i="12" s="1"/>
  <c r="T508" i="12"/>
  <c r="AD508" i="12" s="1"/>
  <c r="F549" i="8"/>
  <c r="G549" i="8"/>
  <c r="X245" i="12"/>
  <c r="AB245" i="12" s="1"/>
  <c r="Q286" i="8"/>
  <c r="O286" i="8"/>
  <c r="W245" i="12"/>
  <c r="AA245" i="12" s="1"/>
  <c r="H56" i="8"/>
  <c r="S80" i="3"/>
  <c r="AC80" i="3" s="1"/>
  <c r="T80" i="3"/>
  <c r="AD80" i="3" s="1"/>
  <c r="AL184" i="12"/>
  <c r="AN184" i="12" s="1"/>
  <c r="AK184" i="12"/>
  <c r="AM184" i="12" s="1"/>
  <c r="S225" i="8"/>
  <c r="AG73" i="12"/>
  <c r="AI73" i="12" s="1"/>
  <c r="R114" i="8"/>
  <c r="AH73" i="12"/>
  <c r="AJ73" i="12" s="1"/>
  <c r="C506" i="8"/>
  <c r="AG104" i="15"/>
  <c r="AH104" i="15"/>
  <c r="AJ104" i="15" s="1"/>
  <c r="I443" i="8"/>
  <c r="J184" i="8"/>
  <c r="R143" i="12"/>
  <c r="P438" i="8"/>
  <c r="R203" i="8"/>
  <c r="AG162" i="12"/>
  <c r="AI162" i="12" s="1"/>
  <c r="AH162" i="12"/>
  <c r="AJ162" i="12" s="1"/>
  <c r="C307" i="8"/>
  <c r="R12" i="13"/>
  <c r="C129" i="8"/>
  <c r="M401" i="8"/>
  <c r="R56" i="3"/>
  <c r="C515" i="8"/>
  <c r="AL23" i="16"/>
  <c r="AN23" i="16" s="1"/>
  <c r="AK23" i="16"/>
  <c r="AM23" i="16" s="1"/>
  <c r="L110" i="8"/>
  <c r="V69" i="12"/>
  <c r="Z69" i="12" s="1"/>
  <c r="U69" i="12"/>
  <c r="Y69" i="12" s="1"/>
  <c r="N110" i="8"/>
  <c r="I465" i="8"/>
  <c r="R387" i="8"/>
  <c r="AH346" i="12"/>
  <c r="AJ346" i="12" s="1"/>
  <c r="AG346" i="12"/>
  <c r="AI346" i="12" s="1"/>
  <c r="AH20" i="13"/>
  <c r="AJ20" i="13" s="1"/>
  <c r="AG20" i="13"/>
  <c r="Q173" i="8"/>
  <c r="W132" i="12"/>
  <c r="AA132" i="12" s="1"/>
  <c r="O173" i="8"/>
  <c r="X132" i="12"/>
  <c r="C552" i="8"/>
  <c r="W74" i="3"/>
  <c r="AA74" i="3" s="1"/>
  <c r="X74" i="3"/>
  <c r="L335" i="8"/>
  <c r="V294" i="12"/>
  <c r="Z294" i="12" s="1"/>
  <c r="U294" i="12"/>
  <c r="Y294" i="12" s="1"/>
  <c r="N335" i="8"/>
  <c r="E443" i="8"/>
  <c r="C48" i="8"/>
  <c r="P445" i="8"/>
  <c r="C442" i="8"/>
  <c r="I195" i="8"/>
  <c r="D269" i="8"/>
  <c r="H484" i="8"/>
  <c r="U25" i="12"/>
  <c r="Y25" i="12" s="1"/>
  <c r="L66" i="8"/>
  <c r="V25" i="12"/>
  <c r="Z25" i="12" s="1"/>
  <c r="N66" i="8"/>
  <c r="AH26" i="15"/>
  <c r="AJ26" i="15" s="1"/>
  <c r="AG26" i="15"/>
  <c r="S54" i="3"/>
  <c r="AC54" i="3" s="1"/>
  <c r="T54" i="3"/>
  <c r="AD54" i="3" s="1"/>
  <c r="C477" i="8"/>
  <c r="M386" i="8"/>
  <c r="H506" i="8"/>
  <c r="S25" i="12"/>
  <c r="AC25" i="12" s="1"/>
  <c r="F66" i="8"/>
  <c r="G66" i="8"/>
  <c r="T25" i="12"/>
  <c r="AD25" i="12" s="1"/>
  <c r="D337" i="8"/>
  <c r="D298" i="8"/>
  <c r="K213" i="8"/>
  <c r="M540" i="8"/>
  <c r="R424" i="8"/>
  <c r="AG383" i="12"/>
  <c r="AH383" i="12"/>
  <c r="AJ383" i="12" s="1"/>
  <c r="R174" i="12"/>
  <c r="J215" i="8"/>
  <c r="I510" i="8"/>
  <c r="AH189" i="12"/>
  <c r="AJ189" i="12" s="1"/>
  <c r="R230" i="8"/>
  <c r="AG189" i="12"/>
  <c r="AI189" i="12" s="1"/>
  <c r="D353" i="8"/>
  <c r="I312" i="8"/>
  <c r="T11" i="13"/>
  <c r="AD11" i="13" s="1"/>
  <c r="S11" i="13"/>
  <c r="AC11" i="13" s="1"/>
  <c r="R29" i="15"/>
  <c r="C127" i="8"/>
  <c r="M143" i="8"/>
  <c r="C206" i="8"/>
  <c r="AH105" i="12"/>
  <c r="AJ105" i="12" s="1"/>
  <c r="R146" i="8"/>
  <c r="AG105" i="12"/>
  <c r="AI105" i="12" s="1"/>
  <c r="AG225" i="12"/>
  <c r="R266" i="8"/>
  <c r="AH225" i="12"/>
  <c r="AJ225" i="12" s="1"/>
  <c r="X74" i="12"/>
  <c r="AB74" i="12" s="1"/>
  <c r="O115" i="8"/>
  <c r="Q115" i="8"/>
  <c r="W74" i="12"/>
  <c r="AA74" i="12" s="1"/>
  <c r="E63" i="8"/>
  <c r="AK499" i="12"/>
  <c r="AM499" i="12" s="1"/>
  <c r="S540" i="8"/>
  <c r="AL499" i="12"/>
  <c r="AN499" i="12" s="1"/>
  <c r="L409" i="8"/>
  <c r="U368" i="12"/>
  <c r="Y368" i="12" s="1"/>
  <c r="V368" i="12"/>
  <c r="Z368" i="12" s="1"/>
  <c r="N409" i="8"/>
  <c r="W139" i="12"/>
  <c r="AA139" i="12" s="1"/>
  <c r="X139" i="12"/>
  <c r="O180" i="8"/>
  <c r="Q180" i="8"/>
  <c r="AH436" i="12"/>
  <c r="AJ436" i="12" s="1"/>
  <c r="R477" i="8"/>
  <c r="AG436" i="12"/>
  <c r="H282" i="8"/>
  <c r="Q353" i="8"/>
  <c r="O353" i="8"/>
  <c r="X312" i="12"/>
  <c r="AB312" i="12" s="1"/>
  <c r="W312" i="12"/>
  <c r="K480" i="8"/>
  <c r="F89" i="8"/>
  <c r="T48" i="12"/>
  <c r="AD48" i="12" s="1"/>
  <c r="S48" i="12"/>
  <c r="AC48" i="12" s="1"/>
  <c r="G89" i="8"/>
  <c r="T29" i="12"/>
  <c r="AD29" i="12" s="1"/>
  <c r="S29" i="12"/>
  <c r="G70" i="8"/>
  <c r="F70" i="8"/>
  <c r="H315" i="8"/>
  <c r="I89" i="8"/>
  <c r="C457" i="8"/>
  <c r="M139" i="8"/>
  <c r="C352" i="8"/>
  <c r="E409" i="8"/>
  <c r="T79" i="3"/>
  <c r="AD79" i="3" s="1"/>
  <c r="S79" i="3"/>
  <c r="N507" i="8"/>
  <c r="L507" i="8"/>
  <c r="V466" i="12"/>
  <c r="Z466" i="12" s="1"/>
  <c r="U466" i="12"/>
  <c r="Y466" i="12" s="1"/>
  <c r="D359" i="8"/>
  <c r="J357" i="8"/>
  <c r="R316" i="12"/>
  <c r="C480" i="8"/>
  <c r="W284" i="12"/>
  <c r="AA284" i="12" s="1"/>
  <c r="Q325" i="8"/>
  <c r="O325" i="8"/>
  <c r="X284" i="12"/>
  <c r="D349" i="8"/>
  <c r="C535" i="8"/>
  <c r="S390" i="12"/>
  <c r="F431" i="8"/>
  <c r="G431" i="8"/>
  <c r="T390" i="12"/>
  <c r="AD390" i="12" s="1"/>
  <c r="K270" i="8"/>
  <c r="Q182" i="8"/>
  <c r="O182" i="8"/>
  <c r="W141" i="12"/>
  <c r="AA141" i="12" s="1"/>
  <c r="X141" i="12"/>
  <c r="AB141" i="12" s="1"/>
  <c r="M78" i="8"/>
  <c r="K283" i="8"/>
  <c r="P475" i="8"/>
  <c r="M443" i="8"/>
  <c r="C521" i="8"/>
  <c r="S181" i="8"/>
  <c r="AL140" i="12"/>
  <c r="AN140" i="12" s="1"/>
  <c r="AK140" i="12"/>
  <c r="AM140" i="12" s="1"/>
  <c r="AG9" i="3"/>
  <c r="AH9" i="3"/>
  <c r="AJ9" i="3" s="1"/>
  <c r="J382" i="8"/>
  <c r="R341" i="12"/>
  <c r="C214" i="8"/>
  <c r="C51" i="8"/>
  <c r="M495" i="8"/>
  <c r="C309" i="8"/>
  <c r="C184" i="8"/>
  <c r="H511" i="8"/>
  <c r="D80" i="8"/>
  <c r="S93" i="8"/>
  <c r="AL52" i="12"/>
  <c r="AN52" i="12" s="1"/>
  <c r="AK52" i="12"/>
  <c r="AM52" i="12" s="1"/>
  <c r="G287" i="8"/>
  <c r="T246" i="12"/>
  <c r="AD246" i="12" s="1"/>
  <c r="F287" i="8"/>
  <c r="S246" i="12"/>
  <c r="AC246" i="12" s="1"/>
  <c r="R261" i="12"/>
  <c r="J302" i="8"/>
  <c r="D331" i="8"/>
  <c r="K460" i="8"/>
  <c r="C141" i="8"/>
  <c r="H350" i="8"/>
  <c r="T388" i="12"/>
  <c r="AD388" i="12" s="1"/>
  <c r="F429" i="8"/>
  <c r="G429" i="8"/>
  <c r="S388" i="12"/>
  <c r="AC388" i="12" s="1"/>
  <c r="H292" i="8"/>
  <c r="E150" i="8"/>
  <c r="AK393" i="12"/>
  <c r="AM393" i="12" s="1"/>
  <c r="S434" i="8"/>
  <c r="AL393" i="12"/>
  <c r="AN393" i="12" s="1"/>
  <c r="X22" i="16"/>
  <c r="AB22" i="16" s="1"/>
  <c r="W22" i="16"/>
  <c r="AA22" i="16" s="1"/>
  <c r="H171" i="8"/>
  <c r="I241" i="8"/>
  <c r="K272" i="8"/>
  <c r="H76" i="8"/>
  <c r="R95" i="15"/>
  <c r="F495" i="8"/>
  <c r="G495" i="8"/>
  <c r="S454" i="12"/>
  <c r="AC454" i="12" s="1"/>
  <c r="T454" i="12"/>
  <c r="AD454" i="12" s="1"/>
  <c r="M497" i="8"/>
  <c r="I386" i="8"/>
  <c r="T42" i="14"/>
  <c r="AD42" i="14" s="1"/>
  <c r="S42" i="14"/>
  <c r="AC42" i="14" s="1"/>
  <c r="D93" i="8"/>
  <c r="AK37" i="12"/>
  <c r="AM37" i="12" s="1"/>
  <c r="AL37" i="12"/>
  <c r="AN37" i="12" s="1"/>
  <c r="S78" i="8"/>
  <c r="M423" i="8"/>
  <c r="S443" i="12"/>
  <c r="G484" i="8"/>
  <c r="T443" i="12"/>
  <c r="AD443" i="12" s="1"/>
  <c r="F484" i="8"/>
  <c r="R84" i="3"/>
  <c r="S106" i="3"/>
  <c r="T106" i="3"/>
  <c r="AD106" i="3" s="1"/>
  <c r="X39" i="3"/>
  <c r="AB39" i="3" s="1"/>
  <c r="W39" i="3"/>
  <c r="AA39" i="3" s="1"/>
  <c r="AH52" i="15"/>
  <c r="AJ52" i="15" s="1"/>
  <c r="AG52" i="15"/>
  <c r="Q536" i="8"/>
  <c r="W495" i="12"/>
  <c r="AA495" i="12" s="1"/>
  <c r="X495" i="12"/>
  <c r="O536" i="8"/>
  <c r="W10" i="15"/>
  <c r="AA10" i="15" s="1"/>
  <c r="X10" i="15"/>
  <c r="H191" i="8"/>
  <c r="F67" i="8"/>
  <c r="T26" i="12"/>
  <c r="AD26" i="12" s="1"/>
  <c r="S26" i="12"/>
  <c r="AC26" i="12" s="1"/>
  <c r="G67" i="8"/>
  <c r="W8" i="3"/>
  <c r="AA8" i="3" s="1"/>
  <c r="X8" i="3"/>
  <c r="AB8" i="3" s="1"/>
  <c r="C239" i="8"/>
  <c r="M551" i="8"/>
  <c r="R18" i="16"/>
  <c r="C109" i="8"/>
  <c r="J271" i="8"/>
  <c r="R230" i="12"/>
  <c r="M428" i="8"/>
  <c r="P221" i="8"/>
  <c r="V504" i="12"/>
  <c r="Z504" i="12" s="1"/>
  <c r="L545" i="8"/>
  <c r="N545" i="8"/>
  <c r="U504" i="12"/>
  <c r="Y504" i="12" s="1"/>
  <c r="R180" i="12"/>
  <c r="J221" i="8"/>
  <c r="AK420" i="12"/>
  <c r="AM420" i="12" s="1"/>
  <c r="S461" i="8"/>
  <c r="AL420" i="12"/>
  <c r="F359" i="8"/>
  <c r="T318" i="12"/>
  <c r="AD318" i="12" s="1"/>
  <c r="G359" i="8"/>
  <c r="S318" i="12"/>
  <c r="T23" i="14"/>
  <c r="AD23" i="14" s="1"/>
  <c r="S23" i="14"/>
  <c r="D497" i="8"/>
  <c r="Q479" i="8"/>
  <c r="O479" i="8"/>
  <c r="X438" i="12"/>
  <c r="AB438" i="12" s="1"/>
  <c r="W438" i="12"/>
  <c r="AA438" i="12" s="1"/>
  <c r="F215" i="8"/>
  <c r="S174" i="12"/>
  <c r="G215" i="8"/>
  <c r="T174" i="12"/>
  <c r="AD174" i="12" s="1"/>
  <c r="R17" i="3"/>
  <c r="E436" i="8"/>
  <c r="P344" i="8"/>
  <c r="P281" i="8"/>
  <c r="E408" i="8"/>
  <c r="U469" i="12"/>
  <c r="Y469" i="12" s="1"/>
  <c r="N510" i="8"/>
  <c r="L510" i="8"/>
  <c r="V469" i="12"/>
  <c r="Z469" i="12" s="1"/>
  <c r="M186" i="8"/>
  <c r="R312" i="12"/>
  <c r="J353" i="8"/>
  <c r="W502" i="12"/>
  <c r="AA502" i="12" s="1"/>
  <c r="X502" i="12"/>
  <c r="AB502" i="12" s="1"/>
  <c r="Q543" i="8"/>
  <c r="O543" i="8"/>
  <c r="K109" i="8"/>
  <c r="AK132" i="12"/>
  <c r="AM132" i="12" s="1"/>
  <c r="AL132" i="12"/>
  <c r="AN132" i="12" s="1"/>
  <c r="S173" i="8"/>
  <c r="P455" i="8"/>
  <c r="E492" i="8"/>
  <c r="K118" i="8"/>
  <c r="I542" i="8"/>
  <c r="C452" i="8"/>
  <c r="AH203" i="12"/>
  <c r="AJ203" i="12" s="1"/>
  <c r="R244" i="8"/>
  <c r="AG203" i="12"/>
  <c r="AI203" i="12" s="1"/>
  <c r="R160" i="12"/>
  <c r="J201" i="8"/>
  <c r="X78" i="3"/>
  <c r="AB78" i="3" s="1"/>
  <c r="W78" i="3"/>
  <c r="AA78" i="3" s="1"/>
  <c r="U444" i="12"/>
  <c r="Y444" i="12" s="1"/>
  <c r="N485" i="8"/>
  <c r="L485" i="8"/>
  <c r="V444" i="12"/>
  <c r="Z444" i="12" s="1"/>
  <c r="V428" i="12"/>
  <c r="Z428" i="12" s="1"/>
  <c r="N469" i="8"/>
  <c r="U428" i="12"/>
  <c r="Y428" i="12" s="1"/>
  <c r="L469" i="8"/>
  <c r="T431" i="12"/>
  <c r="AD431" i="12" s="1"/>
  <c r="G472" i="8"/>
  <c r="F472" i="8"/>
  <c r="S431" i="12"/>
  <c r="AC431" i="12" s="1"/>
  <c r="S19" i="14"/>
  <c r="T19" i="14"/>
  <c r="AD19" i="14" s="1"/>
  <c r="AH396" i="12"/>
  <c r="AJ396" i="12" s="1"/>
  <c r="AG396" i="12"/>
  <c r="R437" i="8"/>
  <c r="I249" i="8"/>
  <c r="T31" i="13"/>
  <c r="AD31" i="13" s="1"/>
  <c r="S31" i="13"/>
  <c r="AG20" i="16"/>
  <c r="AH20" i="16"/>
  <c r="AJ20" i="16" s="1"/>
  <c r="K231" i="8"/>
  <c r="D104" i="8"/>
  <c r="I451" i="8"/>
  <c r="T148" i="12"/>
  <c r="AD148" i="12" s="1"/>
  <c r="F189" i="8"/>
  <c r="G189" i="8"/>
  <c r="S148" i="12"/>
  <c r="AG444" i="12"/>
  <c r="AI444" i="12" s="1"/>
  <c r="R485" i="8"/>
  <c r="AH444" i="12"/>
  <c r="AJ444" i="12" s="1"/>
  <c r="T483" i="12"/>
  <c r="AD483" i="12" s="1"/>
  <c r="F524" i="8"/>
  <c r="G524" i="8"/>
  <c r="S483" i="12"/>
  <c r="AC483" i="12" s="1"/>
  <c r="AK238" i="12"/>
  <c r="AM238" i="12" s="1"/>
  <c r="AL238" i="12"/>
  <c r="AN238" i="12" s="1"/>
  <c r="S279" i="8"/>
  <c r="AK456" i="12"/>
  <c r="AM456" i="12" s="1"/>
  <c r="AL456" i="12"/>
  <c r="AN456" i="12" s="1"/>
  <c r="S497" i="8"/>
  <c r="V88" i="12"/>
  <c r="Z88" i="12" s="1"/>
  <c r="U88" i="12"/>
  <c r="Y88" i="12" s="1"/>
  <c r="L129" i="8"/>
  <c r="N129" i="8"/>
  <c r="S33" i="15"/>
  <c r="T33" i="15"/>
  <c r="AD33" i="15" s="1"/>
  <c r="T33" i="13"/>
  <c r="AD33" i="13" s="1"/>
  <c r="S33" i="13"/>
  <c r="R58" i="15"/>
  <c r="AG57" i="15"/>
  <c r="AH57" i="15"/>
  <c r="AJ57" i="15" s="1"/>
  <c r="I328" i="8"/>
  <c r="AK501" i="12"/>
  <c r="AM501" i="12" s="1"/>
  <c r="AL501" i="12"/>
  <c r="AN501" i="12" s="1"/>
  <c r="S542" i="8"/>
  <c r="U118" i="12"/>
  <c r="Y118" i="12" s="1"/>
  <c r="N159" i="8"/>
  <c r="V118" i="12"/>
  <c r="Z118" i="12" s="1"/>
  <c r="L159" i="8"/>
  <c r="K441" i="8"/>
  <c r="J384" i="8"/>
  <c r="R343" i="12"/>
  <c r="D490" i="8"/>
  <c r="K126" i="8"/>
  <c r="R96" i="12"/>
  <c r="J137" i="8"/>
  <c r="L466" i="8"/>
  <c r="N466" i="8"/>
  <c r="V425" i="12"/>
  <c r="Z425" i="12" s="1"/>
  <c r="U425" i="12"/>
  <c r="Y425" i="12" s="1"/>
  <c r="G288" i="8"/>
  <c r="T247" i="12"/>
  <c r="AD247" i="12" s="1"/>
  <c r="F288" i="8"/>
  <c r="S247" i="12"/>
  <c r="AC247" i="12" s="1"/>
  <c r="R9" i="3"/>
  <c r="AK30" i="3"/>
  <c r="AM30" i="3" s="1"/>
  <c r="AL30" i="3"/>
  <c r="AN30" i="3" s="1"/>
  <c r="I267" i="8"/>
  <c r="AH457" i="12"/>
  <c r="AJ457" i="12" s="1"/>
  <c r="R498" i="8"/>
  <c r="AG457" i="12"/>
  <c r="AI457" i="12" s="1"/>
  <c r="T95" i="3"/>
  <c r="AD95" i="3" s="1"/>
  <c r="S95" i="3"/>
  <c r="AC95" i="3" s="1"/>
  <c r="E99" i="8"/>
  <c r="N522" i="8"/>
  <c r="L522" i="8"/>
  <c r="V481" i="12"/>
  <c r="Z481" i="12" s="1"/>
  <c r="U481" i="12"/>
  <c r="K544" i="8"/>
  <c r="T12" i="15"/>
  <c r="AD12" i="15" s="1"/>
  <c r="S12" i="15"/>
  <c r="I395" i="8"/>
  <c r="AG150" i="12"/>
  <c r="AH150" i="12"/>
  <c r="AJ150" i="12" s="1"/>
  <c r="R191" i="8"/>
  <c r="F241" i="8"/>
  <c r="G241" i="8"/>
  <c r="T200" i="12"/>
  <c r="AD200" i="12" s="1"/>
  <c r="S200" i="12"/>
  <c r="K545" i="8"/>
  <c r="F87" i="8"/>
  <c r="G87" i="8"/>
  <c r="T46" i="12"/>
  <c r="AD46" i="12" s="1"/>
  <c r="S46" i="12"/>
  <c r="AC46" i="12" s="1"/>
  <c r="E245" i="8"/>
  <c r="S199" i="12"/>
  <c r="AC199" i="12" s="1"/>
  <c r="F240" i="8"/>
  <c r="T199" i="12"/>
  <c r="AD199" i="12" s="1"/>
  <c r="G240" i="8"/>
  <c r="P410" i="8"/>
  <c r="AK34" i="12"/>
  <c r="AM34" i="12" s="1"/>
  <c r="S75" i="8"/>
  <c r="AL34" i="12"/>
  <c r="AN34" i="12" s="1"/>
  <c r="J180" i="8"/>
  <c r="R139" i="12"/>
  <c r="P54" i="8"/>
  <c r="S455" i="8"/>
  <c r="AK414" i="12"/>
  <c r="AM414" i="12" s="1"/>
  <c r="AL414" i="12"/>
  <c r="AN414" i="12" s="1"/>
  <c r="Q54" i="8"/>
  <c r="O54" i="8"/>
  <c r="X13" i="12"/>
  <c r="AB13" i="12" s="1"/>
  <c r="W13" i="12"/>
  <c r="AK250" i="12"/>
  <c r="AM250" i="12" s="1"/>
  <c r="AL250" i="12"/>
  <c r="AN250" i="12" s="1"/>
  <c r="S291" i="8"/>
  <c r="T75" i="3"/>
  <c r="AD75" i="3" s="1"/>
  <c r="S75" i="3"/>
  <c r="AC75" i="3" s="1"/>
  <c r="M232" i="8"/>
  <c r="K468" i="8"/>
  <c r="C407" i="8"/>
  <c r="V73" i="15"/>
  <c r="Z73" i="15" s="1"/>
  <c r="U73" i="15"/>
  <c r="Y73" i="15" s="1"/>
  <c r="O461" i="8"/>
  <c r="Q461" i="8"/>
  <c r="W420" i="12"/>
  <c r="AA420" i="12" s="1"/>
  <c r="X420" i="12"/>
  <c r="M85" i="8"/>
  <c r="AH13" i="15"/>
  <c r="AJ13" i="15" s="1"/>
  <c r="AG13" i="15"/>
  <c r="S40" i="15"/>
  <c r="T40" i="15"/>
  <c r="AD40" i="15" s="1"/>
  <c r="D373" i="8"/>
  <c r="V87" i="12"/>
  <c r="Z87" i="12" s="1"/>
  <c r="U87" i="12"/>
  <c r="Y87" i="12" s="1"/>
  <c r="L128" i="8"/>
  <c r="N128" i="8"/>
  <c r="D117" i="8"/>
  <c r="E216" i="8"/>
  <c r="AG36" i="12"/>
  <c r="AI36" i="12" s="1"/>
  <c r="AH36" i="12"/>
  <c r="AJ36" i="12" s="1"/>
  <c r="R77" i="8"/>
  <c r="W320" i="12"/>
  <c r="O361" i="8"/>
  <c r="Q361" i="8"/>
  <c r="X320" i="12"/>
  <c r="AB320" i="12" s="1"/>
  <c r="U105" i="15"/>
  <c r="Y105" i="15" s="1"/>
  <c r="V105" i="15"/>
  <c r="Z105" i="15" s="1"/>
  <c r="AL20" i="15"/>
  <c r="AN20" i="15" s="1"/>
  <c r="AK20" i="15"/>
  <c r="AM20" i="15" s="1"/>
  <c r="AK426" i="12"/>
  <c r="AM426" i="12" s="1"/>
  <c r="S467" i="8"/>
  <c r="AL426" i="12"/>
  <c r="AN426" i="12" s="1"/>
  <c r="H310" i="8"/>
  <c r="M477" i="8"/>
  <c r="K133" i="8"/>
  <c r="U41" i="14"/>
  <c r="Y41" i="14" s="1"/>
  <c r="V41" i="14"/>
  <c r="Z41" i="14" s="1"/>
  <c r="H117" i="8"/>
  <c r="C134" i="8"/>
  <c r="X21" i="13"/>
  <c r="AB21" i="13" s="1"/>
  <c r="W21" i="13"/>
  <c r="H417" i="8"/>
  <c r="U15" i="14"/>
  <c r="Y15" i="14" s="1"/>
  <c r="V15" i="14"/>
  <c r="Z15" i="14" s="1"/>
  <c r="L441" i="8"/>
  <c r="V400" i="12"/>
  <c r="Z400" i="12" s="1"/>
  <c r="N441" i="8"/>
  <c r="U400" i="12"/>
  <c r="H429" i="8"/>
  <c r="I491" i="8"/>
  <c r="D81" i="8"/>
  <c r="I161" i="8"/>
  <c r="Q177" i="8"/>
  <c r="O177" i="8"/>
  <c r="X136" i="12"/>
  <c r="W136" i="12"/>
  <c r="AA136" i="12" s="1"/>
  <c r="C281" i="8"/>
  <c r="H336" i="8"/>
  <c r="U379" i="12"/>
  <c r="L420" i="8"/>
  <c r="V379" i="12"/>
  <c r="Z379" i="12" s="1"/>
  <c r="N420" i="8"/>
  <c r="R389" i="12"/>
  <c r="J430" i="8"/>
  <c r="R416" i="8"/>
  <c r="AH375" i="12"/>
  <c r="AJ375" i="12" s="1"/>
  <c r="AG375" i="12"/>
  <c r="AI375" i="12" s="1"/>
  <c r="O392" i="8"/>
  <c r="Q392" i="8"/>
  <c r="X351" i="12"/>
  <c r="AB351" i="12" s="1"/>
  <c r="W351" i="12"/>
  <c r="AA351" i="12" s="1"/>
  <c r="R166" i="12"/>
  <c r="J207" i="8"/>
  <c r="T17" i="14"/>
  <c r="AD17" i="14" s="1"/>
  <c r="S17" i="14"/>
  <c r="X398" i="12"/>
  <c r="O439" i="8"/>
  <c r="W398" i="12"/>
  <c r="AA398" i="12" s="1"/>
  <c r="Q439" i="8"/>
  <c r="X17" i="15"/>
  <c r="AB17" i="15" s="1"/>
  <c r="W17" i="15"/>
  <c r="I479" i="8"/>
  <c r="H352" i="8"/>
  <c r="I82" i="8"/>
  <c r="U187" i="12"/>
  <c r="Y187" i="12" s="1"/>
  <c r="V187" i="12"/>
  <c r="L228" i="8"/>
  <c r="N228" i="8"/>
  <c r="F97" i="8"/>
  <c r="S56" i="12"/>
  <c r="AC56" i="12" s="1"/>
  <c r="G97" i="8"/>
  <c r="T56" i="12"/>
  <c r="AD56" i="12" s="1"/>
  <c r="F62" i="8"/>
  <c r="T21" i="12"/>
  <c r="AD21" i="12" s="1"/>
  <c r="S21" i="12"/>
  <c r="AC21" i="12" s="1"/>
  <c r="G62" i="8"/>
  <c r="AK118" i="12"/>
  <c r="AM118" i="12" s="1"/>
  <c r="AL118" i="12"/>
  <c r="AN118" i="12" s="1"/>
  <c r="S159" i="8"/>
  <c r="AL262" i="12"/>
  <c r="AN262" i="12" s="1"/>
  <c r="AK262" i="12"/>
  <c r="AM262" i="12" s="1"/>
  <c r="S303" i="8"/>
  <c r="C100" i="8"/>
  <c r="C531" i="8"/>
  <c r="D453" i="8"/>
  <c r="P206" i="8"/>
  <c r="W470" i="12"/>
  <c r="AA470" i="12" s="1"/>
  <c r="X470" i="12"/>
  <c r="O511" i="8"/>
  <c r="Q511" i="8"/>
  <c r="S139" i="8"/>
  <c r="AL98" i="12"/>
  <c r="AN98" i="12" s="1"/>
  <c r="AK98" i="12"/>
  <c r="AM98" i="12" s="1"/>
  <c r="P359" i="8"/>
  <c r="H435" i="8"/>
  <c r="M486" i="8"/>
  <c r="AH49" i="15"/>
  <c r="AJ49" i="15" s="1"/>
  <c r="AG49" i="15"/>
  <c r="H222" i="8"/>
  <c r="D149" i="8"/>
  <c r="AH35" i="12"/>
  <c r="AJ35" i="12" s="1"/>
  <c r="AG35" i="12"/>
  <c r="R76" i="8"/>
  <c r="G333" i="8"/>
  <c r="F333" i="8"/>
  <c r="T292" i="12"/>
  <c r="AD292" i="12" s="1"/>
  <c r="S292" i="12"/>
  <c r="AC292" i="12" s="1"/>
  <c r="P108" i="8"/>
  <c r="X77" i="15"/>
  <c r="W77" i="15"/>
  <c r="AA77" i="15" s="1"/>
  <c r="U35" i="13"/>
  <c r="Y35" i="13" s="1"/>
  <c r="V35" i="13"/>
  <c r="Z35" i="13" s="1"/>
  <c r="S61" i="8"/>
  <c r="AL20" i="12"/>
  <c r="AN20" i="12" s="1"/>
  <c r="AK20" i="12"/>
  <c r="AM20" i="12" s="1"/>
  <c r="M190" i="8"/>
  <c r="AH49" i="3"/>
  <c r="AJ49" i="3" s="1"/>
  <c r="AG49" i="3"/>
  <c r="AI49" i="3" s="1"/>
  <c r="P419" i="8"/>
  <c r="H208" i="8"/>
  <c r="C82" i="8"/>
  <c r="R365" i="8"/>
  <c r="AG324" i="12"/>
  <c r="AI324" i="12" s="1"/>
  <c r="AH324" i="12"/>
  <c r="AJ324" i="12" s="1"/>
  <c r="C245" i="8"/>
  <c r="C204" i="8"/>
  <c r="E425" i="8"/>
  <c r="O191" i="8"/>
  <c r="X150" i="12"/>
  <c r="AB150" i="12" s="1"/>
  <c r="Q191" i="8"/>
  <c r="W150" i="12"/>
  <c r="U364" i="12"/>
  <c r="Y364" i="12" s="1"/>
  <c r="V364" i="12"/>
  <c r="Z364" i="12" s="1"/>
  <c r="N405" i="8"/>
  <c r="L405" i="8"/>
  <c r="I306" i="8"/>
  <c r="R31" i="12"/>
  <c r="J72" i="8"/>
  <c r="H48" i="8"/>
  <c r="C418" i="8"/>
  <c r="H522" i="8"/>
  <c r="S60" i="12"/>
  <c r="T60" i="12"/>
  <c r="AD60" i="12" s="1"/>
  <c r="G101" i="8"/>
  <c r="F101" i="8"/>
  <c r="AG56" i="3"/>
  <c r="AH56" i="3"/>
  <c r="AJ56" i="3" s="1"/>
  <c r="H252" i="8"/>
  <c r="S240" i="8"/>
  <c r="AK199" i="12"/>
  <c r="AM199" i="12" s="1"/>
  <c r="AL199" i="12"/>
  <c r="AN199" i="12" s="1"/>
  <c r="P138" i="8"/>
  <c r="V14" i="14"/>
  <c r="Z14" i="14" s="1"/>
  <c r="U14" i="14"/>
  <c r="Y14" i="14" s="1"/>
  <c r="R438" i="8"/>
  <c r="AH397" i="12"/>
  <c r="AJ397" i="12" s="1"/>
  <c r="AG397" i="12"/>
  <c r="AI397" i="12" s="1"/>
  <c r="R40" i="14"/>
  <c r="U25" i="13"/>
  <c r="Y25" i="13" s="1"/>
  <c r="V25" i="13"/>
  <c r="Z25" i="13" s="1"/>
  <c r="N491" i="8"/>
  <c r="V450" i="12"/>
  <c r="Z450" i="12" s="1"/>
  <c r="U450" i="12"/>
  <c r="Y450" i="12" s="1"/>
  <c r="L491" i="8"/>
  <c r="S38" i="14"/>
  <c r="T38" i="14"/>
  <c r="AD38" i="14" s="1"/>
  <c r="D496" i="8"/>
  <c r="R355" i="8"/>
  <c r="AG314" i="12"/>
  <c r="AH314" i="12"/>
  <c r="AJ314" i="12" s="1"/>
  <c r="P492" i="8"/>
  <c r="AH394" i="12"/>
  <c r="AJ394" i="12" s="1"/>
  <c r="AG394" i="12"/>
  <c r="AI394" i="12" s="1"/>
  <c r="R435" i="8"/>
  <c r="R104" i="15"/>
  <c r="H296" i="8"/>
  <c r="T57" i="3"/>
  <c r="AD57" i="3" s="1"/>
  <c r="S57" i="3"/>
  <c r="M76" i="8"/>
  <c r="R217" i="12"/>
  <c r="J258" i="8"/>
  <c r="S170" i="12"/>
  <c r="AC170" i="12" s="1"/>
  <c r="T170" i="12"/>
  <c r="AD170" i="12" s="1"/>
  <c r="F211" i="8"/>
  <c r="G211" i="8"/>
  <c r="K273" i="8"/>
  <c r="J106" i="8"/>
  <c r="R65" i="12"/>
  <c r="D51" i="8"/>
  <c r="AL8" i="3"/>
  <c r="AN8" i="3" s="1"/>
  <c r="AK8" i="3"/>
  <c r="AM8" i="3" s="1"/>
  <c r="M318" i="8"/>
  <c r="R60" i="15"/>
  <c r="AG477" i="12"/>
  <c r="AH477" i="12"/>
  <c r="AJ477" i="12" s="1"/>
  <c r="R518" i="8"/>
  <c r="X62" i="12"/>
  <c r="AB62" i="12" s="1"/>
  <c r="W62" i="12"/>
  <c r="AA62" i="12" s="1"/>
  <c r="Q103" i="8"/>
  <c r="O103" i="8"/>
  <c r="E366" i="8"/>
  <c r="I377" i="8"/>
  <c r="AL254" i="12"/>
  <c r="AN254" i="12" s="1"/>
  <c r="AK254" i="12"/>
  <c r="AM254" i="12" s="1"/>
  <c r="S295" i="8"/>
  <c r="D312" i="8"/>
  <c r="H192" i="8"/>
  <c r="I254" i="8"/>
  <c r="H440" i="8"/>
  <c r="S76" i="15"/>
  <c r="T76" i="15"/>
  <c r="AD76" i="15" s="1"/>
  <c r="M326" i="8"/>
  <c r="J67" i="8"/>
  <c r="R26" i="12"/>
  <c r="U91" i="15"/>
  <c r="Y91" i="15" s="1"/>
  <c r="V91" i="15"/>
  <c r="Z91" i="15" s="1"/>
  <c r="R8" i="16"/>
  <c r="C496" i="8"/>
  <c r="I471" i="8"/>
  <c r="K446" i="8"/>
  <c r="E458" i="8"/>
  <c r="R85" i="15"/>
  <c r="AK208" i="12"/>
  <c r="AM208" i="12" s="1"/>
  <c r="AL208" i="12"/>
  <c r="AN208" i="12" s="1"/>
  <c r="S249" i="8"/>
  <c r="X183" i="12"/>
  <c r="W183" i="12"/>
  <c r="AA183" i="12" s="1"/>
  <c r="O224" i="8"/>
  <c r="Q224" i="8"/>
  <c r="E514" i="8"/>
  <c r="U261" i="12"/>
  <c r="Y261" i="12" s="1"/>
  <c r="L302" i="8"/>
  <c r="V261" i="12"/>
  <c r="Z261" i="12" s="1"/>
  <c r="N302" i="8"/>
  <c r="L443" i="8"/>
  <c r="V402" i="12"/>
  <c r="Z402" i="12" s="1"/>
  <c r="N443" i="8"/>
  <c r="U402" i="12"/>
  <c r="Y402" i="12" s="1"/>
  <c r="K517" i="8"/>
  <c r="M285" i="8"/>
  <c r="E185" i="8"/>
  <c r="AK122" i="12"/>
  <c r="AM122" i="12" s="1"/>
  <c r="AL122" i="12"/>
  <c r="AN122" i="12" s="1"/>
  <c r="S163" i="8"/>
  <c r="H156" i="8"/>
  <c r="I321" i="8"/>
  <c r="M381" i="8"/>
  <c r="F80" i="8"/>
  <c r="S39" i="12"/>
  <c r="AC39" i="12" s="1"/>
  <c r="G80" i="8"/>
  <c r="T39" i="12"/>
  <c r="AD39" i="12" s="1"/>
  <c r="I239" i="8"/>
  <c r="H445" i="8"/>
  <c r="W273" i="12"/>
  <c r="AA273" i="12" s="1"/>
  <c r="X273" i="12"/>
  <c r="AB273" i="12" s="1"/>
  <c r="O314" i="8"/>
  <c r="Q314" i="8"/>
  <c r="U104" i="3"/>
  <c r="Y104" i="3" s="1"/>
  <c r="V104" i="3"/>
  <c r="Z104" i="3" s="1"/>
  <c r="E241" i="8"/>
  <c r="W223" i="12"/>
  <c r="AA223" i="12" s="1"/>
  <c r="O264" i="8"/>
  <c r="X223" i="12"/>
  <c r="Q264" i="8"/>
  <c r="H162" i="8"/>
  <c r="AL28" i="3"/>
  <c r="AN28" i="3" s="1"/>
  <c r="AK28" i="3"/>
  <c r="AM28" i="3" s="1"/>
  <c r="X40" i="15"/>
  <c r="AB40" i="15" s="1"/>
  <c r="W40" i="15"/>
  <c r="AA40" i="15" s="1"/>
  <c r="M120" i="8"/>
  <c r="AG450" i="12"/>
  <c r="AI450" i="12" s="1"/>
  <c r="R491" i="8"/>
  <c r="AH450" i="12"/>
  <c r="AJ450" i="12" s="1"/>
  <c r="R532" i="8"/>
  <c r="AG491" i="12"/>
  <c r="AI491" i="12" s="1"/>
  <c r="AH491" i="12"/>
  <c r="AJ491" i="12" s="1"/>
  <c r="AL8" i="12"/>
  <c r="AN8" i="12" s="1"/>
  <c r="S49" i="8"/>
  <c r="AK8" i="12"/>
  <c r="AM8" i="12" s="1"/>
  <c r="G404" i="8"/>
  <c r="T363" i="12"/>
  <c r="AD363" i="12" s="1"/>
  <c r="F404" i="8"/>
  <c r="S363" i="12"/>
  <c r="AC363" i="12" s="1"/>
  <c r="R39" i="15"/>
  <c r="W396" i="12"/>
  <c r="AA396" i="12" s="1"/>
  <c r="Q437" i="8"/>
  <c r="O437" i="8"/>
  <c r="X396" i="12"/>
  <c r="AB396" i="12" s="1"/>
  <c r="M93" i="8"/>
  <c r="R415" i="8"/>
  <c r="AG374" i="12"/>
  <c r="AH374" i="12"/>
  <c r="AJ374" i="12" s="1"/>
  <c r="U17" i="15"/>
  <c r="Y17" i="15" s="1"/>
  <c r="V17" i="15"/>
  <c r="Z17" i="15" s="1"/>
  <c r="AL142" i="12"/>
  <c r="AN142" i="12" s="1"/>
  <c r="AK142" i="12"/>
  <c r="AM142" i="12" s="1"/>
  <c r="S183" i="8"/>
  <c r="E97" i="8"/>
  <c r="U9" i="15"/>
  <c r="Y9" i="15" s="1"/>
  <c r="V9" i="15"/>
  <c r="Z9" i="15" s="1"/>
  <c r="K348" i="8"/>
  <c r="I432" i="8"/>
  <c r="M140" i="8"/>
  <c r="D218" i="8"/>
  <c r="X13" i="13"/>
  <c r="AB13" i="13" s="1"/>
  <c r="W13" i="13"/>
  <c r="AA13" i="13" s="1"/>
  <c r="E413" i="8"/>
  <c r="AK242" i="12"/>
  <c r="AM242" i="12" s="1"/>
  <c r="S283" i="8"/>
  <c r="AL242" i="12"/>
  <c r="AN242" i="12" s="1"/>
  <c r="L392" i="8"/>
  <c r="N392" i="8"/>
  <c r="U351" i="12"/>
  <c r="Y351" i="12" s="1"/>
  <c r="V351" i="12"/>
  <c r="Z351" i="12" s="1"/>
  <c r="D447" i="8"/>
  <c r="R369" i="8"/>
  <c r="AG328" i="12"/>
  <c r="AH328" i="12"/>
  <c r="AJ328" i="12" s="1"/>
  <c r="E172" i="8"/>
  <c r="D479" i="8"/>
  <c r="T202" i="12"/>
  <c r="AD202" i="12" s="1"/>
  <c r="S202" i="12"/>
  <c r="F243" i="8"/>
  <c r="G243" i="8"/>
  <c r="AK188" i="12"/>
  <c r="AM188" i="12" s="1"/>
  <c r="S229" i="8"/>
  <c r="AL188" i="12"/>
  <c r="AN188" i="12" s="1"/>
  <c r="I429" i="8"/>
  <c r="AG69" i="3"/>
  <c r="AH69" i="3"/>
  <c r="AJ69" i="3" s="1"/>
  <c r="E463" i="8"/>
  <c r="AK272" i="12"/>
  <c r="AM272" i="12" s="1"/>
  <c r="S313" i="8"/>
  <c r="AL272" i="12"/>
  <c r="AN272" i="12" s="1"/>
  <c r="O313" i="8"/>
  <c r="W272" i="12"/>
  <c r="AA272" i="12" s="1"/>
  <c r="X272" i="12"/>
  <c r="AB272" i="12" s="1"/>
  <c r="Q313" i="8"/>
  <c r="AK8" i="15"/>
  <c r="AM8" i="15" s="1"/>
  <c r="AL8" i="15"/>
  <c r="AN8" i="15" s="1"/>
  <c r="T217" i="12"/>
  <c r="AD217" i="12" s="1"/>
  <c r="S217" i="12"/>
  <c r="AC217" i="12" s="1"/>
  <c r="F258" i="8"/>
  <c r="G258" i="8"/>
  <c r="P215" i="8"/>
  <c r="X252" i="12"/>
  <c r="AB252" i="12" s="1"/>
  <c r="Q293" i="8"/>
  <c r="O293" i="8"/>
  <c r="W252" i="12"/>
  <c r="H510" i="8"/>
  <c r="R318" i="8"/>
  <c r="AG277" i="12"/>
  <c r="AH277" i="12"/>
  <c r="AJ277" i="12" s="1"/>
  <c r="X330" i="12"/>
  <c r="AB330" i="12" s="1"/>
  <c r="W330" i="12"/>
  <c r="AA330" i="12" s="1"/>
  <c r="O371" i="8"/>
  <c r="Q371" i="8"/>
  <c r="F167" i="8"/>
  <c r="G167" i="8"/>
  <c r="S126" i="12"/>
  <c r="T126" i="12"/>
  <c r="AD126" i="12" s="1"/>
  <c r="I310" i="8"/>
  <c r="Q172" i="8"/>
  <c r="X131" i="12"/>
  <c r="O172" i="8"/>
  <c r="W131" i="12"/>
  <c r="AA131" i="12" s="1"/>
  <c r="E499" i="8"/>
  <c r="P332" i="8"/>
  <c r="R258" i="12"/>
  <c r="J299" i="8"/>
  <c r="X265" i="12"/>
  <c r="Q306" i="8"/>
  <c r="O306" i="8"/>
  <c r="W265" i="12"/>
  <c r="AA265" i="12" s="1"/>
  <c r="D246" i="8"/>
  <c r="S35" i="15"/>
  <c r="T35" i="15"/>
  <c r="AD35" i="15" s="1"/>
  <c r="R309" i="12"/>
  <c r="J350" i="8"/>
  <c r="D201" i="8"/>
  <c r="E69" i="8"/>
  <c r="C57" i="8"/>
  <c r="D86" i="8"/>
  <c r="V30" i="13"/>
  <c r="Z30" i="13" s="1"/>
  <c r="U30" i="13"/>
  <c r="Y30" i="13" s="1"/>
  <c r="M249" i="8"/>
  <c r="M526" i="8"/>
  <c r="R20" i="12"/>
  <c r="J61" i="8"/>
  <c r="D407" i="8"/>
  <c r="D348" i="8"/>
  <c r="K191" i="8"/>
  <c r="H200" i="8"/>
  <c r="I393" i="8"/>
  <c r="AK18" i="3"/>
  <c r="AM18" i="3" s="1"/>
  <c r="AL18" i="3"/>
  <c r="AN18" i="3" s="1"/>
  <c r="J483" i="8"/>
  <c r="R442" i="12"/>
  <c r="AK89" i="15"/>
  <c r="AM89" i="15" s="1"/>
  <c r="AL89" i="15"/>
  <c r="AN89" i="15" s="1"/>
  <c r="AL185" i="12"/>
  <c r="AN185" i="12" s="1"/>
  <c r="S226" i="8"/>
  <c r="AK185" i="12"/>
  <c r="AM185" i="12" s="1"/>
  <c r="F506" i="8"/>
  <c r="S465" i="12"/>
  <c r="AC465" i="12" s="1"/>
  <c r="T465" i="12"/>
  <c r="AD465" i="12" s="1"/>
  <c r="G506" i="8"/>
  <c r="U165" i="12"/>
  <c r="Y165" i="12" s="1"/>
  <c r="V165" i="12"/>
  <c r="Z165" i="12" s="1"/>
  <c r="L206" i="8"/>
  <c r="N206" i="8"/>
  <c r="X9" i="14"/>
  <c r="AB9" i="14" s="1"/>
  <c r="W9" i="14"/>
  <c r="R512" i="8"/>
  <c r="AG471" i="12"/>
  <c r="AH471" i="12"/>
  <c r="AJ471" i="12" s="1"/>
  <c r="W29" i="13"/>
  <c r="AA29" i="13" s="1"/>
  <c r="X29" i="13"/>
  <c r="AB29" i="13" s="1"/>
  <c r="S128" i="8"/>
  <c r="AL87" i="12"/>
  <c r="AN87" i="12" s="1"/>
  <c r="AK87" i="12"/>
  <c r="AM87" i="12" s="1"/>
  <c r="T78" i="3"/>
  <c r="AD78" i="3" s="1"/>
  <c r="S78" i="3"/>
  <c r="AC78" i="3" s="1"/>
  <c r="R509" i="12"/>
  <c r="J550" i="8"/>
  <c r="Q550" i="8"/>
  <c r="X509" i="12"/>
  <c r="AB509" i="12" s="1"/>
  <c r="O550" i="8"/>
  <c r="W509" i="12"/>
  <c r="AA509" i="12" s="1"/>
  <c r="U60" i="15"/>
  <c r="Y60" i="15" s="1"/>
  <c r="V60" i="15"/>
  <c r="Z60" i="15" s="1"/>
  <c r="D487" i="8"/>
  <c r="R78" i="15"/>
  <c r="R106" i="3"/>
  <c r="E487" i="8"/>
  <c r="I295" i="8"/>
  <c r="D234" i="8"/>
  <c r="W348" i="12"/>
  <c r="Q389" i="8"/>
  <c r="O389" i="8"/>
  <c r="X348" i="12"/>
  <c r="AB348" i="12" s="1"/>
  <c r="AL206" i="12"/>
  <c r="AN206" i="12" s="1"/>
  <c r="S247" i="8"/>
  <c r="AK206" i="12"/>
  <c r="AM206" i="12" s="1"/>
  <c r="U45" i="15"/>
  <c r="Y45" i="15" s="1"/>
  <c r="V45" i="15"/>
  <c r="Z45" i="15" s="1"/>
  <c r="K447" i="8"/>
  <c r="S307" i="8"/>
  <c r="AL266" i="12"/>
  <c r="AN266" i="12" s="1"/>
  <c r="AK266" i="12"/>
  <c r="AM266" i="12" s="1"/>
  <c r="J172" i="8"/>
  <c r="R131" i="12"/>
  <c r="K535" i="8"/>
  <c r="C168" i="8"/>
  <c r="P502" i="8"/>
  <c r="H421" i="8"/>
  <c r="K361" i="8"/>
  <c r="R10" i="15"/>
  <c r="AG11" i="13"/>
  <c r="AI11" i="13" s="1"/>
  <c r="AH11" i="13"/>
  <c r="AJ11" i="13" s="1"/>
  <c r="J181" i="8"/>
  <c r="R140" i="12"/>
  <c r="W209" i="12"/>
  <c r="AA209" i="12" s="1"/>
  <c r="O250" i="8"/>
  <c r="X209" i="12"/>
  <c r="AB209" i="12" s="1"/>
  <c r="Q250" i="8"/>
  <c r="K68" i="8"/>
  <c r="D288" i="8"/>
  <c r="X21" i="16"/>
  <c r="AB21" i="16" s="1"/>
  <c r="W21" i="16"/>
  <c r="AA21" i="16" s="1"/>
  <c r="AK218" i="12"/>
  <c r="AM218" i="12" s="1"/>
  <c r="S259" i="8"/>
  <c r="AL218" i="12"/>
  <c r="AN218" i="12" s="1"/>
  <c r="G515" i="8"/>
  <c r="T474" i="12"/>
  <c r="AD474" i="12" s="1"/>
  <c r="S474" i="12"/>
  <c r="AC474" i="12" s="1"/>
  <c r="F515" i="8"/>
  <c r="Q319" i="8"/>
  <c r="X278" i="12"/>
  <c r="W278" i="12"/>
  <c r="AA278" i="12" s="1"/>
  <c r="O319" i="8"/>
  <c r="P195" i="8"/>
  <c r="U10" i="15"/>
  <c r="Y10" i="15" s="1"/>
  <c r="V10" i="15"/>
  <c r="Z10" i="15" s="1"/>
  <c r="Q129" i="8"/>
  <c r="W88" i="12"/>
  <c r="AA88" i="12" s="1"/>
  <c r="O129" i="8"/>
  <c r="X88" i="12"/>
  <c r="V507" i="12"/>
  <c r="Z507" i="12" s="1"/>
  <c r="U507" i="12"/>
  <c r="Y507" i="12" s="1"/>
  <c r="N548" i="8"/>
  <c r="L548" i="8"/>
  <c r="M432" i="8"/>
  <c r="R402" i="12"/>
  <c r="J443" i="8"/>
  <c r="L538" i="8"/>
  <c r="U497" i="12"/>
  <c r="Y497" i="12" s="1"/>
  <c r="N538" i="8"/>
  <c r="V497" i="12"/>
  <c r="Z497" i="12" s="1"/>
  <c r="E75" i="8"/>
  <c r="K97" i="8"/>
  <c r="I389" i="8"/>
  <c r="R521" i="8"/>
  <c r="AH480" i="12"/>
  <c r="AJ480" i="12" s="1"/>
  <c r="AG480" i="12"/>
  <c r="AI480" i="12" s="1"/>
  <c r="C83" i="8"/>
  <c r="J548" i="8"/>
  <c r="R507" i="12"/>
  <c r="AH267" i="12"/>
  <c r="AJ267" i="12" s="1"/>
  <c r="AG267" i="12"/>
  <c r="AI267" i="12" s="1"/>
  <c r="R308" i="8"/>
  <c r="AH229" i="12"/>
  <c r="AJ229" i="12" s="1"/>
  <c r="AG229" i="12"/>
  <c r="AI229" i="12" s="1"/>
  <c r="R270" i="8"/>
  <c r="W14" i="15"/>
  <c r="AA14" i="15" s="1"/>
  <c r="X14" i="15"/>
  <c r="AB14" i="15" s="1"/>
  <c r="H209" i="8"/>
  <c r="S66" i="3"/>
  <c r="T66" i="3"/>
  <c r="AD66" i="3" s="1"/>
  <c r="I297" i="8"/>
  <c r="AK80" i="12"/>
  <c r="AM80" i="12" s="1"/>
  <c r="S121" i="8"/>
  <c r="AL80" i="12"/>
  <c r="AN80" i="12" s="1"/>
  <c r="AK36" i="14"/>
  <c r="AM36" i="14" s="1"/>
  <c r="AL36" i="14"/>
  <c r="AN36" i="14" s="1"/>
  <c r="H388" i="8"/>
  <c r="S9" i="16"/>
  <c r="T9" i="16"/>
  <c r="AD9" i="16" s="1"/>
  <c r="R220" i="12"/>
  <c r="J261" i="8"/>
  <c r="V311" i="12"/>
  <c r="Z311" i="12" s="1"/>
  <c r="L352" i="8"/>
  <c r="U311" i="12"/>
  <c r="Y311" i="12" s="1"/>
  <c r="N352" i="8"/>
  <c r="I472" i="8"/>
  <c r="X85" i="3"/>
  <c r="W85" i="3"/>
  <c r="AA85" i="3" s="1"/>
  <c r="T26" i="13"/>
  <c r="AD26" i="13" s="1"/>
  <c r="S26" i="13"/>
  <c r="V7" i="15"/>
  <c r="Z7" i="15" s="1"/>
  <c r="U7" i="15"/>
  <c r="Y7" i="15" s="1"/>
  <c r="H476" i="8"/>
  <c r="D408" i="8"/>
  <c r="AH66" i="3"/>
  <c r="AJ66" i="3" s="1"/>
  <c r="AG66" i="3"/>
  <c r="AI66" i="3" s="1"/>
  <c r="X10" i="14"/>
  <c r="W10" i="14"/>
  <c r="AA10" i="14" s="1"/>
  <c r="I464" i="8"/>
  <c r="G457" i="8"/>
  <c r="S416" i="12"/>
  <c r="AC416" i="12" s="1"/>
  <c r="F457" i="8"/>
  <c r="T416" i="12"/>
  <c r="AD416" i="12" s="1"/>
  <c r="M529" i="8"/>
  <c r="F274" i="8"/>
  <c r="S233" i="12"/>
  <c r="G274" i="8"/>
  <c r="T233" i="12"/>
  <c r="AD233" i="12" s="1"/>
  <c r="AH258" i="12"/>
  <c r="AJ258" i="12" s="1"/>
  <c r="R299" i="8"/>
  <c r="AG258" i="12"/>
  <c r="G418" i="8"/>
  <c r="T377" i="12"/>
  <c r="AD377" i="12" s="1"/>
  <c r="S377" i="12"/>
  <c r="F418" i="8"/>
  <c r="U386" i="12"/>
  <c r="Y386" i="12" s="1"/>
  <c r="N427" i="8"/>
  <c r="L427" i="8"/>
  <c r="V386" i="12"/>
  <c r="Z386" i="12" s="1"/>
  <c r="AG67" i="15"/>
  <c r="AI67" i="15" s="1"/>
  <c r="AH67" i="15"/>
  <c r="AJ67" i="15" s="1"/>
  <c r="AG62" i="15"/>
  <c r="AH62" i="15"/>
  <c r="AJ62" i="15" s="1"/>
  <c r="I308" i="8"/>
  <c r="AG53" i="3"/>
  <c r="AI53" i="3" s="1"/>
  <c r="AH53" i="3"/>
  <c r="AJ53" i="3" s="1"/>
  <c r="X25" i="3"/>
  <c r="W25" i="3"/>
  <c r="AA25" i="3" s="1"/>
  <c r="D480" i="8"/>
  <c r="AG106" i="3"/>
  <c r="AI106" i="3" s="1"/>
  <c r="AH106" i="3"/>
  <c r="AJ106" i="3" s="1"/>
  <c r="AH79" i="3"/>
  <c r="AJ79" i="3" s="1"/>
  <c r="AG79" i="3"/>
  <c r="D181" i="8"/>
  <c r="I271" i="8"/>
  <c r="X14" i="13"/>
  <c r="W14" i="13"/>
  <c r="AA14" i="13" s="1"/>
  <c r="X38" i="15"/>
  <c r="AB38" i="15" s="1"/>
  <c r="W38" i="15"/>
  <c r="X487" i="12"/>
  <c r="O528" i="8"/>
  <c r="Q528" i="8"/>
  <c r="W487" i="12"/>
  <c r="AA487" i="12" s="1"/>
  <c r="R107" i="8"/>
  <c r="AG66" i="12"/>
  <c r="AH66" i="12"/>
  <c r="AJ66" i="12" s="1"/>
  <c r="H401" i="8"/>
  <c r="AK13" i="14"/>
  <c r="AM13" i="14" s="1"/>
  <c r="AL13" i="14"/>
  <c r="AN13" i="14" s="1"/>
  <c r="AL367" i="12"/>
  <c r="AN367" i="12" s="1"/>
  <c r="AK367" i="12"/>
  <c r="AM367" i="12" s="1"/>
  <c r="S408" i="8"/>
  <c r="C267" i="8"/>
  <c r="D342" i="8"/>
  <c r="H135" i="8"/>
  <c r="AH362" i="12"/>
  <c r="AJ362" i="12" s="1"/>
  <c r="AG362" i="12"/>
  <c r="R403" i="8"/>
  <c r="AK98" i="3"/>
  <c r="AL98" i="3"/>
  <c r="AN98" i="3" s="1"/>
  <c r="K96" i="8"/>
  <c r="M237" i="8"/>
  <c r="AL65" i="15"/>
  <c r="AN65" i="15" s="1"/>
  <c r="AK65" i="15"/>
  <c r="AM65" i="15" s="1"/>
  <c r="AG89" i="3"/>
  <c r="AH89" i="3"/>
  <c r="AJ89" i="3" s="1"/>
  <c r="J146" i="8"/>
  <c r="R105" i="12"/>
  <c r="O431" i="8"/>
  <c r="W390" i="12"/>
  <c r="AA390" i="12" s="1"/>
  <c r="X390" i="12"/>
  <c r="Q431" i="8"/>
  <c r="J101" i="8"/>
  <c r="R60" i="12"/>
  <c r="U370" i="12"/>
  <c r="Y370" i="12" s="1"/>
  <c r="V370" i="12"/>
  <c r="Z370" i="12" s="1"/>
  <c r="N411" i="8"/>
  <c r="L411" i="8"/>
  <c r="M150" i="8"/>
  <c r="P339" i="8"/>
  <c r="K136" i="8"/>
  <c r="S55" i="15"/>
  <c r="T55" i="15"/>
  <c r="AD55" i="15" s="1"/>
  <c r="P496" i="8"/>
  <c r="C101" i="8"/>
  <c r="M481" i="8"/>
  <c r="K297" i="8"/>
  <c r="W61" i="3"/>
  <c r="AA61" i="3" s="1"/>
  <c r="X61" i="3"/>
  <c r="AB61" i="3" s="1"/>
  <c r="V100" i="12"/>
  <c r="Z100" i="12" s="1"/>
  <c r="L141" i="8"/>
  <c r="U100" i="12"/>
  <c r="Y100" i="12" s="1"/>
  <c r="N141" i="8"/>
  <c r="D82" i="8"/>
  <c r="P540" i="8"/>
  <c r="AG475" i="12"/>
  <c r="AH475" i="12"/>
  <c r="AJ475" i="12" s="1"/>
  <c r="R516" i="8"/>
  <c r="S24" i="13"/>
  <c r="T24" i="13"/>
  <c r="AD24" i="13" s="1"/>
  <c r="S82" i="8"/>
  <c r="AL41" i="12"/>
  <c r="AN41" i="12" s="1"/>
  <c r="AK41" i="12"/>
  <c r="AM41" i="12" s="1"/>
  <c r="X72" i="12"/>
  <c r="O113" i="8"/>
  <c r="Q113" i="8"/>
  <c r="W72" i="12"/>
  <c r="AA72" i="12" s="1"/>
  <c r="P346" i="8"/>
  <c r="P110" i="8"/>
  <c r="X75" i="3"/>
  <c r="AB75" i="3" s="1"/>
  <c r="W75" i="3"/>
  <c r="AK408" i="12"/>
  <c r="AM408" i="12" s="1"/>
  <c r="AL408" i="12"/>
  <c r="AN408" i="12" s="1"/>
  <c r="S449" i="8"/>
  <c r="AH19" i="14"/>
  <c r="AJ19" i="14" s="1"/>
  <c r="AG19" i="14"/>
  <c r="H333" i="8"/>
  <c r="H221" i="8"/>
  <c r="X29" i="3"/>
  <c r="AB29" i="3" s="1"/>
  <c r="W29" i="3"/>
  <c r="AA29" i="3" s="1"/>
  <c r="K508" i="8"/>
  <c r="E495" i="8"/>
  <c r="H409" i="8"/>
  <c r="R326" i="12"/>
  <c r="J367" i="8"/>
  <c r="AK217" i="12"/>
  <c r="AM217" i="12" s="1"/>
  <c r="AL217" i="12"/>
  <c r="AN217" i="12" s="1"/>
  <c r="S258" i="8"/>
  <c r="V16" i="12"/>
  <c r="Z16" i="12" s="1"/>
  <c r="U16" i="12"/>
  <c r="Y16" i="12" s="1"/>
  <c r="N57" i="8"/>
  <c r="L57" i="8"/>
  <c r="G233" i="8"/>
  <c r="T192" i="12"/>
  <c r="AD192" i="12" s="1"/>
  <c r="S192" i="12"/>
  <c r="F233" i="8"/>
  <c r="E415" i="8"/>
  <c r="W234" i="12"/>
  <c r="AA234" i="12" s="1"/>
  <c r="Q275" i="8"/>
  <c r="O275" i="8"/>
  <c r="X234" i="12"/>
  <c r="AB234" i="12" s="1"/>
  <c r="AK26" i="15"/>
  <c r="AM26" i="15" s="1"/>
  <c r="AL26" i="15"/>
  <c r="AN26" i="15" s="1"/>
  <c r="C136" i="8"/>
  <c r="F81" i="8"/>
  <c r="T40" i="12"/>
  <c r="AD40" i="12" s="1"/>
  <c r="S40" i="12"/>
  <c r="G81" i="8"/>
  <c r="W60" i="3"/>
  <c r="AA60" i="3" s="1"/>
  <c r="X60" i="3"/>
  <c r="AB60" i="3" s="1"/>
  <c r="R242" i="12"/>
  <c r="J283" i="8"/>
  <c r="I333" i="8"/>
  <c r="X50" i="15"/>
  <c r="AB50" i="15" s="1"/>
  <c r="W50" i="15"/>
  <c r="E132" i="8"/>
  <c r="M282" i="8"/>
  <c r="X494" i="12"/>
  <c r="Q535" i="8"/>
  <c r="O535" i="8"/>
  <c r="W494" i="12"/>
  <c r="AA494" i="12" s="1"/>
  <c r="H550" i="8"/>
  <c r="K394" i="8"/>
  <c r="S395" i="8"/>
  <c r="AK354" i="12"/>
  <c r="AM354" i="12" s="1"/>
  <c r="AL354" i="12"/>
  <c r="AN354" i="12" s="1"/>
  <c r="M111" i="8"/>
  <c r="H54" i="8"/>
  <c r="R352" i="8"/>
  <c r="AH311" i="12"/>
  <c r="AJ311" i="12" s="1"/>
  <c r="AG311" i="12"/>
  <c r="AI311" i="12" s="1"/>
  <c r="V63" i="15"/>
  <c r="Z63" i="15" s="1"/>
  <c r="U63" i="15"/>
  <c r="Y63" i="15" s="1"/>
  <c r="D444" i="8"/>
  <c r="I186" i="8"/>
  <c r="AG35" i="13"/>
  <c r="AH35" i="13"/>
  <c r="AJ35" i="13" s="1"/>
  <c r="G370" i="8"/>
  <c r="F370" i="8"/>
  <c r="S329" i="12"/>
  <c r="T329" i="12"/>
  <c r="AD329" i="12" s="1"/>
  <c r="J432" i="8"/>
  <c r="R391" i="12"/>
  <c r="AG323" i="12"/>
  <c r="AI323" i="12" s="1"/>
  <c r="AH323" i="12"/>
  <c r="AJ323" i="12" s="1"/>
  <c r="R364" i="8"/>
  <c r="S151" i="12"/>
  <c r="AC151" i="12" s="1"/>
  <c r="G192" i="8"/>
  <c r="T151" i="12"/>
  <c r="AD151" i="12" s="1"/>
  <c r="F192" i="8"/>
  <c r="H203" i="8"/>
  <c r="K382" i="8"/>
  <c r="C287" i="8"/>
  <c r="H446" i="8"/>
  <c r="AL387" i="12"/>
  <c r="AN387" i="12" s="1"/>
  <c r="S428" i="8"/>
  <c r="AK387" i="12"/>
  <c r="AM387" i="12" s="1"/>
  <c r="R108" i="8"/>
  <c r="AH67" i="12"/>
  <c r="AJ67" i="12" s="1"/>
  <c r="AG67" i="12"/>
  <c r="AI67" i="12" s="1"/>
  <c r="AH85" i="12"/>
  <c r="AJ85" i="12" s="1"/>
  <c r="AG85" i="12"/>
  <c r="R126" i="8"/>
  <c r="E139" i="8"/>
  <c r="E155" i="8"/>
  <c r="T8" i="15"/>
  <c r="AD8" i="15" s="1"/>
  <c r="S8" i="15"/>
  <c r="O186" i="8"/>
  <c r="X145" i="12"/>
  <c r="AB145" i="12" s="1"/>
  <c r="Q186" i="8"/>
  <c r="W145" i="12"/>
  <c r="AA145" i="12" s="1"/>
  <c r="O396" i="8"/>
  <c r="W355" i="12"/>
  <c r="AA355" i="12" s="1"/>
  <c r="X355" i="12"/>
  <c r="Q396" i="8"/>
  <c r="M362" i="8"/>
  <c r="AH25" i="13"/>
  <c r="AJ25" i="13" s="1"/>
  <c r="AG25" i="13"/>
  <c r="AI25" i="13" s="1"/>
  <c r="X358" i="12"/>
  <c r="AB358" i="12" s="1"/>
  <c r="W358" i="12"/>
  <c r="Q399" i="8"/>
  <c r="O399" i="8"/>
  <c r="S29" i="15"/>
  <c r="AC29" i="15" s="1"/>
  <c r="T29" i="15"/>
  <c r="AD29" i="15" s="1"/>
  <c r="C111" i="8"/>
  <c r="O147" i="8"/>
  <c r="Q147" i="8"/>
  <c r="W106" i="12"/>
  <c r="AA106" i="12" s="1"/>
  <c r="X106" i="12"/>
  <c r="AB106" i="12" s="1"/>
  <c r="AK233" i="12"/>
  <c r="S274" i="8"/>
  <c r="AL233" i="12"/>
  <c r="AN233" i="12" s="1"/>
  <c r="S29" i="14"/>
  <c r="T29" i="14"/>
  <c r="AD29" i="14" s="1"/>
  <c r="M97" i="8"/>
  <c r="H404" i="8"/>
  <c r="C236" i="8"/>
  <c r="E272" i="8"/>
  <c r="D277" i="8"/>
  <c r="P308" i="8"/>
  <c r="K352" i="8"/>
  <c r="R443" i="8"/>
  <c r="AG402" i="12"/>
  <c r="AH402" i="12"/>
  <c r="AJ402" i="12" s="1"/>
  <c r="H364" i="8"/>
  <c r="C391" i="8"/>
  <c r="I446" i="8"/>
  <c r="X30" i="14"/>
  <c r="W30" i="14"/>
  <c r="AA30" i="14" s="1"/>
  <c r="X148" i="12"/>
  <c r="AB148" i="12" s="1"/>
  <c r="W148" i="12"/>
  <c r="AA148" i="12" s="1"/>
  <c r="Q189" i="8"/>
  <c r="O189" i="8"/>
  <c r="W442" i="12"/>
  <c r="AA442" i="12" s="1"/>
  <c r="Q483" i="8"/>
  <c r="O483" i="8"/>
  <c r="X442" i="12"/>
  <c r="W276" i="12"/>
  <c r="AA276" i="12" s="1"/>
  <c r="X276" i="12"/>
  <c r="Q317" i="8"/>
  <c r="O317" i="8"/>
  <c r="E488" i="8"/>
  <c r="O258" i="8"/>
  <c r="X217" i="12"/>
  <c r="AB217" i="12" s="1"/>
  <c r="W217" i="12"/>
  <c r="AA217" i="12" s="1"/>
  <c r="Q258" i="8"/>
  <c r="H466" i="8"/>
  <c r="M157" i="8"/>
  <c r="X83" i="12"/>
  <c r="O124" i="8"/>
  <c r="W83" i="12"/>
  <c r="AA83" i="12" s="1"/>
  <c r="Q124" i="8"/>
  <c r="C369" i="8"/>
  <c r="C235" i="8"/>
  <c r="R92" i="15"/>
  <c r="C364" i="8"/>
  <c r="P329" i="8"/>
  <c r="U35" i="3"/>
  <c r="Y35" i="3" s="1"/>
  <c r="V35" i="3"/>
  <c r="Z35" i="3" s="1"/>
  <c r="S258" i="12"/>
  <c r="AC258" i="12" s="1"/>
  <c r="G299" i="8"/>
  <c r="T258" i="12"/>
  <c r="AD258" i="12" s="1"/>
  <c r="F299" i="8"/>
  <c r="L278" i="8"/>
  <c r="U237" i="12"/>
  <c r="Y237" i="12" s="1"/>
  <c r="N278" i="8"/>
  <c r="V237" i="12"/>
  <c r="Z237" i="12" s="1"/>
  <c r="S23" i="15"/>
  <c r="T23" i="15"/>
  <c r="AD23" i="15" s="1"/>
  <c r="O545" i="8"/>
  <c r="X504" i="12"/>
  <c r="Q545" i="8"/>
  <c r="W504" i="12"/>
  <c r="AA504" i="12" s="1"/>
  <c r="AK21" i="16"/>
  <c r="AM21" i="16" s="1"/>
  <c r="AL21" i="16"/>
  <c r="AN21" i="16" s="1"/>
  <c r="AG440" i="12"/>
  <c r="AI440" i="12" s="1"/>
  <c r="AH440" i="12"/>
  <c r="AJ440" i="12" s="1"/>
  <c r="R481" i="8"/>
  <c r="C293" i="8"/>
  <c r="J498" i="8"/>
  <c r="R457" i="12"/>
  <c r="AK228" i="12"/>
  <c r="AL228" i="12"/>
  <c r="AN228" i="12" s="1"/>
  <c r="S269" i="8"/>
  <c r="D164" i="8"/>
  <c r="K285" i="8"/>
  <c r="M314" i="8"/>
  <c r="K334" i="8"/>
  <c r="AL419" i="12"/>
  <c r="AN419" i="12" s="1"/>
  <c r="AK419" i="12"/>
  <c r="AM419" i="12" s="1"/>
  <c r="S460" i="8"/>
  <c r="N421" i="8"/>
  <c r="L421" i="8"/>
  <c r="U380" i="12"/>
  <c r="Y380" i="12" s="1"/>
  <c r="V380" i="12"/>
  <c r="Z380" i="12" s="1"/>
  <c r="AH25" i="16"/>
  <c r="AJ25" i="16" s="1"/>
  <c r="AG25" i="16"/>
  <c r="H320" i="8"/>
  <c r="M138" i="8"/>
  <c r="I266" i="8"/>
  <c r="V484" i="12"/>
  <c r="Z484" i="12" s="1"/>
  <c r="L525" i="8"/>
  <c r="N525" i="8"/>
  <c r="U484" i="12"/>
  <c r="Y484" i="12" s="1"/>
  <c r="R38" i="3"/>
  <c r="P280" i="8"/>
  <c r="L305" i="8"/>
  <c r="V264" i="12"/>
  <c r="Z264" i="12" s="1"/>
  <c r="U264" i="12"/>
  <c r="Y264" i="12" s="1"/>
  <c r="N305" i="8"/>
  <c r="D434" i="8"/>
  <c r="V87" i="3"/>
  <c r="Z87" i="3" s="1"/>
  <c r="U87" i="3"/>
  <c r="Y87" i="3" s="1"/>
  <c r="I92" i="8"/>
  <c r="AH114" i="12"/>
  <c r="AJ114" i="12" s="1"/>
  <c r="R155" i="8"/>
  <c r="AG114" i="12"/>
  <c r="D108" i="8"/>
  <c r="L390" i="8"/>
  <c r="U349" i="12"/>
  <c r="Y349" i="12" s="1"/>
  <c r="V349" i="12"/>
  <c r="Z349" i="12" s="1"/>
  <c r="N390" i="8"/>
  <c r="I369" i="8"/>
  <c r="AL93" i="12"/>
  <c r="AN93" i="12" s="1"/>
  <c r="AK93" i="12"/>
  <c r="AM93" i="12" s="1"/>
  <c r="S134" i="8"/>
  <c r="V72" i="3"/>
  <c r="Z72" i="3" s="1"/>
  <c r="U72" i="3"/>
  <c r="Y72" i="3" s="1"/>
  <c r="E385" i="8"/>
  <c r="N470" i="8"/>
  <c r="L470" i="8"/>
  <c r="V429" i="12"/>
  <c r="Z429" i="12" s="1"/>
  <c r="U429" i="12"/>
  <c r="Y429" i="12" s="1"/>
  <c r="S203" i="8"/>
  <c r="AK162" i="12"/>
  <c r="AM162" i="12" s="1"/>
  <c r="AL162" i="12"/>
  <c r="AN162" i="12" s="1"/>
  <c r="K188" i="8"/>
  <c r="J488" i="8"/>
  <c r="R447" i="12"/>
  <c r="F490" i="8"/>
  <c r="G490" i="8"/>
  <c r="T449" i="12"/>
  <c r="AD449" i="12" s="1"/>
  <c r="S449" i="12"/>
  <c r="AC449" i="12" s="1"/>
  <c r="J481" i="8"/>
  <c r="R440" i="12"/>
  <c r="AG37" i="14"/>
  <c r="AH37" i="14"/>
  <c r="AJ37" i="14" s="1"/>
  <c r="X288" i="12"/>
  <c r="Q329" i="8"/>
  <c r="O329" i="8"/>
  <c r="W288" i="12"/>
  <c r="AA288" i="12" s="1"/>
  <c r="X137" i="12"/>
  <c r="AB137" i="12" s="1"/>
  <c r="O178" i="8"/>
  <c r="W137" i="12"/>
  <c r="AA137" i="12" s="1"/>
  <c r="Q178" i="8"/>
  <c r="AK10" i="14"/>
  <c r="AM10" i="14" s="1"/>
  <c r="AL10" i="14"/>
  <c r="AN10" i="14" s="1"/>
  <c r="C376" i="8"/>
  <c r="S22" i="12"/>
  <c r="AC22" i="12" s="1"/>
  <c r="F63" i="8"/>
  <c r="T22" i="12"/>
  <c r="AD22" i="12" s="1"/>
  <c r="G63" i="8"/>
  <c r="C160" i="8"/>
  <c r="X45" i="3"/>
  <c r="AB45" i="3" s="1"/>
  <c r="W45" i="3"/>
  <c r="AA45" i="3" s="1"/>
  <c r="W26" i="15"/>
  <c r="X26" i="15"/>
  <c r="AB26" i="15" s="1"/>
  <c r="E422" i="8"/>
  <c r="E96" i="8"/>
  <c r="R92" i="8"/>
  <c r="AH51" i="12"/>
  <c r="AJ51" i="12" s="1"/>
  <c r="AG51" i="12"/>
  <c r="AH23" i="3"/>
  <c r="AJ23" i="3" s="1"/>
  <c r="AG23" i="3"/>
  <c r="AI23" i="3" s="1"/>
  <c r="X181" i="12"/>
  <c r="O222" i="8"/>
  <c r="W181" i="12"/>
  <c r="AA181" i="12" s="1"/>
  <c r="Q222" i="8"/>
  <c r="T17" i="13"/>
  <c r="AD17" i="13" s="1"/>
  <c r="S17" i="13"/>
  <c r="AC17" i="13" s="1"/>
  <c r="K211" i="8"/>
  <c r="E451" i="8"/>
  <c r="U231" i="12"/>
  <c r="Y231" i="12" s="1"/>
  <c r="V231" i="12"/>
  <c r="Z231" i="12" s="1"/>
  <c r="L272" i="8"/>
  <c r="N272" i="8"/>
  <c r="R104" i="12"/>
  <c r="J145" i="8"/>
  <c r="X82" i="3"/>
  <c r="AB82" i="3" s="1"/>
  <c r="W82" i="3"/>
  <c r="AA82" i="3" s="1"/>
  <c r="AH15" i="16"/>
  <c r="AJ15" i="16" s="1"/>
  <c r="AG15" i="16"/>
  <c r="AI15" i="16" s="1"/>
  <c r="E434" i="8"/>
  <c r="P148" i="8"/>
  <c r="C432" i="8"/>
  <c r="D315" i="8"/>
  <c r="AL57" i="12"/>
  <c r="AN57" i="12" s="1"/>
  <c r="S98" i="8"/>
  <c r="AK57" i="12"/>
  <c r="AM57" i="12" s="1"/>
  <c r="K532" i="8"/>
  <c r="H134" i="8"/>
  <c r="M217" i="8"/>
  <c r="R122" i="12"/>
  <c r="J163" i="8"/>
  <c r="M71" i="8"/>
  <c r="S502" i="8"/>
  <c r="AL461" i="12"/>
  <c r="AN461" i="12" s="1"/>
  <c r="AK461" i="12"/>
  <c r="AM461" i="12" s="1"/>
  <c r="D462" i="8"/>
  <c r="J371" i="8"/>
  <c r="R330" i="12"/>
  <c r="D488" i="8"/>
  <c r="D545" i="8"/>
  <c r="K354" i="8"/>
  <c r="T49" i="3"/>
  <c r="AD49" i="3" s="1"/>
  <c r="S49" i="3"/>
  <c r="AC49" i="3" s="1"/>
  <c r="M161" i="8"/>
  <c r="F176" i="8"/>
  <c r="S135" i="12"/>
  <c r="G176" i="8"/>
  <c r="T135" i="12"/>
  <c r="AD135" i="12" s="1"/>
  <c r="E310" i="8"/>
  <c r="F276" i="8"/>
  <c r="T235" i="12"/>
  <c r="AD235" i="12" s="1"/>
  <c r="S235" i="12"/>
  <c r="G276" i="8"/>
  <c r="D172" i="8"/>
  <c r="AH7" i="13"/>
  <c r="AJ7" i="13" s="1"/>
  <c r="AG7" i="13"/>
  <c r="AI7" i="13" s="1"/>
  <c r="M309" i="8"/>
  <c r="S180" i="8"/>
  <c r="AL139" i="12"/>
  <c r="AN139" i="12" s="1"/>
  <c r="AK139" i="12"/>
  <c r="K522" i="8"/>
  <c r="S413" i="8"/>
  <c r="AL372" i="12"/>
  <c r="AN372" i="12" s="1"/>
  <c r="AK372" i="12"/>
  <c r="AM372" i="12" s="1"/>
  <c r="P395" i="8"/>
  <c r="AK34" i="13"/>
  <c r="AM34" i="13" s="1"/>
  <c r="AL34" i="13"/>
  <c r="AN34" i="13" s="1"/>
  <c r="AH274" i="12"/>
  <c r="AJ274" i="12" s="1"/>
  <c r="AG274" i="12"/>
  <c r="R315" i="8"/>
  <c r="E230" i="8"/>
  <c r="U499" i="12"/>
  <c r="Y499" i="12" s="1"/>
  <c r="V499" i="12"/>
  <c r="Z499" i="12" s="1"/>
  <c r="L540" i="8"/>
  <c r="N540" i="8"/>
  <c r="H102" i="8"/>
  <c r="M334" i="8"/>
  <c r="R7" i="15"/>
  <c r="P235" i="8"/>
  <c r="S52" i="3"/>
  <c r="T52" i="3"/>
  <c r="AD52" i="3" s="1"/>
  <c r="E104" i="8"/>
  <c r="L112" i="8"/>
  <c r="V71" i="12"/>
  <c r="Z71" i="12" s="1"/>
  <c r="U71" i="12"/>
  <c r="Y71" i="12" s="1"/>
  <c r="N112" i="8"/>
  <c r="W65" i="3"/>
  <c r="AA65" i="3" s="1"/>
  <c r="X65" i="3"/>
  <c r="I96" i="8"/>
  <c r="D109" i="8"/>
  <c r="C549" i="8"/>
  <c r="AL174" i="12"/>
  <c r="AN174" i="12" s="1"/>
  <c r="S215" i="8"/>
  <c r="AK174" i="12"/>
  <c r="AM174" i="12" s="1"/>
  <c r="AK26" i="16"/>
  <c r="AM26" i="16" s="1"/>
  <c r="AL26" i="16"/>
  <c r="AN26" i="16" s="1"/>
  <c r="P452" i="8"/>
  <c r="P525" i="8"/>
  <c r="AK57" i="15"/>
  <c r="AM57" i="15" s="1"/>
  <c r="AL57" i="15"/>
  <c r="AN57" i="15" s="1"/>
  <c r="U23" i="14"/>
  <c r="Y23" i="14" s="1"/>
  <c r="V23" i="14"/>
  <c r="Z23" i="14" s="1"/>
  <c r="C438" i="8"/>
  <c r="K338" i="8"/>
  <c r="S10" i="16"/>
  <c r="T10" i="16"/>
  <c r="AD10" i="16" s="1"/>
  <c r="J528" i="8"/>
  <c r="R487" i="12"/>
  <c r="P382" i="8"/>
  <c r="H225" i="8"/>
  <c r="P529" i="8"/>
  <c r="W92" i="15"/>
  <c r="X92" i="15"/>
  <c r="AB92" i="15" s="1"/>
  <c r="V210" i="12"/>
  <c r="Z210" i="12" s="1"/>
  <c r="N251" i="8"/>
  <c r="L251" i="8"/>
  <c r="U210" i="12"/>
  <c r="Y210" i="12" s="1"/>
  <c r="AG174" i="12"/>
  <c r="AI174" i="12" s="1"/>
  <c r="AH174" i="12"/>
  <c r="AJ174" i="12" s="1"/>
  <c r="R215" i="8"/>
  <c r="AL326" i="12"/>
  <c r="AN326" i="12" s="1"/>
  <c r="S367" i="8"/>
  <c r="AK326" i="12"/>
  <c r="AM326" i="12" s="1"/>
  <c r="D320" i="8"/>
  <c r="J336" i="8"/>
  <c r="R295" i="12"/>
  <c r="J154" i="8"/>
  <c r="R113" i="12"/>
  <c r="AG14" i="13"/>
  <c r="AH14" i="13"/>
  <c r="AJ14" i="13" s="1"/>
  <c r="N330" i="8"/>
  <c r="U289" i="12"/>
  <c r="Y289" i="12" s="1"/>
  <c r="L330" i="8"/>
  <c r="V289" i="12"/>
  <c r="Z289" i="12" s="1"/>
  <c r="G308" i="8"/>
  <c r="S267" i="12"/>
  <c r="AC267" i="12" s="1"/>
  <c r="T267" i="12"/>
  <c r="AD267" i="12" s="1"/>
  <c r="F308" i="8"/>
  <c r="P532" i="8"/>
  <c r="H338" i="8"/>
  <c r="W97" i="15"/>
  <c r="AA97" i="15" s="1"/>
  <c r="X97" i="15"/>
  <c r="AB97" i="15" s="1"/>
  <c r="Q171" i="8"/>
  <c r="O171" i="8"/>
  <c r="W130" i="12"/>
  <c r="X130" i="12"/>
  <c r="AB130" i="12" s="1"/>
  <c r="T24" i="14"/>
  <c r="AD24" i="14" s="1"/>
  <c r="S24" i="14"/>
  <c r="H164" i="8"/>
  <c r="M436" i="8"/>
  <c r="J64" i="8"/>
  <c r="R23" i="12"/>
  <c r="AG218" i="12"/>
  <c r="AI218" i="12" s="1"/>
  <c r="AH218" i="12"/>
  <c r="AJ218" i="12" s="1"/>
  <c r="R259" i="8"/>
  <c r="E186" i="8"/>
  <c r="X422" i="12"/>
  <c r="AB422" i="12" s="1"/>
  <c r="Q463" i="8"/>
  <c r="W422" i="12"/>
  <c r="AA422" i="12" s="1"/>
  <c r="O463" i="8"/>
  <c r="R72" i="3"/>
  <c r="H277" i="8"/>
  <c r="N397" i="8"/>
  <c r="U356" i="12"/>
  <c r="L397" i="8"/>
  <c r="V356" i="12"/>
  <c r="Z356" i="12" s="1"/>
  <c r="R26" i="15"/>
  <c r="AK415" i="12"/>
  <c r="AM415" i="12" s="1"/>
  <c r="S456" i="8"/>
  <c r="AL415" i="12"/>
  <c r="AN415" i="12" s="1"/>
  <c r="P162" i="8"/>
  <c r="J248" i="8"/>
  <c r="R207" i="12"/>
  <c r="R97" i="3"/>
  <c r="M374" i="8"/>
  <c r="V39" i="15"/>
  <c r="Z39" i="15" s="1"/>
  <c r="U39" i="15"/>
  <c r="Y39" i="15" s="1"/>
  <c r="M467" i="8"/>
  <c r="R387" i="12"/>
  <c r="J428" i="8"/>
  <c r="AK14" i="13"/>
  <c r="AM14" i="13" s="1"/>
  <c r="AL14" i="13"/>
  <c r="AN14" i="13" s="1"/>
  <c r="AH447" i="12"/>
  <c r="AJ447" i="12" s="1"/>
  <c r="AG447" i="12"/>
  <c r="AI447" i="12" s="1"/>
  <c r="R488" i="8"/>
  <c r="S63" i="15"/>
  <c r="AC63" i="15" s="1"/>
  <c r="T63" i="15"/>
  <c r="AD63" i="15" s="1"/>
  <c r="E396" i="8"/>
  <c r="M125" i="8"/>
  <c r="R341" i="8"/>
  <c r="AH300" i="12"/>
  <c r="AJ300" i="12" s="1"/>
  <c r="AG300" i="12"/>
  <c r="AH101" i="15"/>
  <c r="AJ101" i="15" s="1"/>
  <c r="AG101" i="15"/>
  <c r="R405" i="8"/>
  <c r="AH364" i="12"/>
  <c r="AJ364" i="12" s="1"/>
  <c r="AG364" i="12"/>
  <c r="R535" i="8"/>
  <c r="AG494" i="12"/>
  <c r="AH494" i="12"/>
  <c r="AJ494" i="12" s="1"/>
  <c r="K299" i="8"/>
  <c r="K244" i="8"/>
  <c r="V22" i="3"/>
  <c r="Z22" i="3" s="1"/>
  <c r="U22" i="3"/>
  <c r="H206" i="8"/>
  <c r="R335" i="8"/>
  <c r="AH294" i="12"/>
  <c r="AJ294" i="12" s="1"/>
  <c r="AG294" i="12"/>
  <c r="AG76" i="12"/>
  <c r="AI76" i="12" s="1"/>
  <c r="R117" i="8"/>
  <c r="AH76" i="12"/>
  <c r="AJ76" i="12" s="1"/>
  <c r="V16" i="15"/>
  <c r="Z16" i="15" s="1"/>
  <c r="U16" i="15"/>
  <c r="Y16" i="15" s="1"/>
  <c r="J414" i="8"/>
  <c r="R373" i="12"/>
  <c r="H289" i="8"/>
  <c r="X95" i="15"/>
  <c r="AB95" i="15" s="1"/>
  <c r="W95" i="15"/>
  <c r="F93" i="8"/>
  <c r="G93" i="8"/>
  <c r="T52" i="12"/>
  <c r="AD52" i="12" s="1"/>
  <c r="S52" i="12"/>
  <c r="V24" i="15"/>
  <c r="Z24" i="15" s="1"/>
  <c r="U24" i="15"/>
  <c r="D79" i="8"/>
  <c r="M352" i="8"/>
  <c r="U19" i="15"/>
  <c r="Y19" i="15" s="1"/>
  <c r="V19" i="15"/>
  <c r="Z19" i="15" s="1"/>
  <c r="AL43" i="14"/>
  <c r="AN43" i="14" s="1"/>
  <c r="AK43" i="14"/>
  <c r="AM43" i="14" s="1"/>
  <c r="S269" i="12"/>
  <c r="AC269" i="12" s="1"/>
  <c r="F310" i="8"/>
  <c r="T269" i="12"/>
  <c r="AD269" i="12" s="1"/>
  <c r="G310" i="8"/>
  <c r="C519" i="8"/>
  <c r="U95" i="3"/>
  <c r="Y95" i="3" s="1"/>
  <c r="V95" i="3"/>
  <c r="Z95" i="3" s="1"/>
  <c r="P330" i="8"/>
  <c r="P117" i="8"/>
  <c r="M119" i="8"/>
  <c r="E330" i="8"/>
  <c r="S241" i="8"/>
  <c r="AK200" i="12"/>
  <c r="AM200" i="12" s="1"/>
  <c r="AL200" i="12"/>
  <c r="AN200" i="12" s="1"/>
  <c r="L524" i="8"/>
  <c r="U483" i="12"/>
  <c r="V483" i="12"/>
  <c r="Z483" i="12" s="1"/>
  <c r="N524" i="8"/>
  <c r="S100" i="3"/>
  <c r="T100" i="3"/>
  <c r="AD100" i="3" s="1"/>
  <c r="I204" i="8"/>
  <c r="H231" i="8"/>
  <c r="AK370" i="12"/>
  <c r="AM370" i="12" s="1"/>
  <c r="S411" i="8"/>
  <c r="AL370" i="12"/>
  <c r="AN370" i="12" s="1"/>
  <c r="H308" i="8"/>
  <c r="D138" i="8"/>
  <c r="L319" i="8"/>
  <c r="U278" i="12"/>
  <c r="Y278" i="12" s="1"/>
  <c r="V278" i="12"/>
  <c r="Z278" i="12" s="1"/>
  <c r="N319" i="8"/>
  <c r="S66" i="15"/>
  <c r="AC66" i="15" s="1"/>
  <c r="T66" i="15"/>
  <c r="AD66" i="15" s="1"/>
  <c r="M510" i="8"/>
  <c r="AH32" i="15"/>
  <c r="AJ32" i="15" s="1"/>
  <c r="AG32" i="15"/>
  <c r="U61" i="15"/>
  <c r="Y61" i="15" s="1"/>
  <c r="V61" i="15"/>
  <c r="Z61" i="15" s="1"/>
  <c r="W367" i="12"/>
  <c r="AA367" i="12" s="1"/>
  <c r="O408" i="8"/>
  <c r="X367" i="12"/>
  <c r="AB367" i="12" s="1"/>
  <c r="Q408" i="8"/>
  <c r="AG473" i="12"/>
  <c r="AI473" i="12" s="1"/>
  <c r="R514" i="8"/>
  <c r="AH473" i="12"/>
  <c r="AJ473" i="12" s="1"/>
  <c r="P118" i="8"/>
  <c r="T210" i="12"/>
  <c r="AD210" i="12" s="1"/>
  <c r="F251" i="8"/>
  <c r="G251" i="8"/>
  <c r="S210" i="12"/>
  <c r="AC210" i="12" s="1"/>
  <c r="Q400" i="8"/>
  <c r="W359" i="12"/>
  <c r="AA359" i="12" s="1"/>
  <c r="X359" i="12"/>
  <c r="O400" i="8"/>
  <c r="O472" i="8"/>
  <c r="Q472" i="8"/>
  <c r="X431" i="12"/>
  <c r="AB431" i="12" s="1"/>
  <c r="W431" i="12"/>
  <c r="N240" i="8"/>
  <c r="V199" i="12"/>
  <c r="Z199" i="12" s="1"/>
  <c r="U199" i="12"/>
  <c r="Y199" i="12" s="1"/>
  <c r="L240" i="8"/>
  <c r="W275" i="12"/>
  <c r="X275" i="12"/>
  <c r="AB275" i="12" s="1"/>
  <c r="Q316" i="8"/>
  <c r="O316" i="8"/>
  <c r="K179" i="8"/>
  <c r="AL459" i="12"/>
  <c r="AN459" i="12" s="1"/>
  <c r="AK459" i="12"/>
  <c r="AM459" i="12" s="1"/>
  <c r="S500" i="8"/>
  <c r="N156" i="8"/>
  <c r="L156" i="8"/>
  <c r="U115" i="12"/>
  <c r="Y115" i="12" s="1"/>
  <c r="V115" i="12"/>
  <c r="Z115" i="12" s="1"/>
  <c r="C532" i="8"/>
  <c r="P186" i="8"/>
  <c r="C433" i="8"/>
  <c r="C104" i="8"/>
  <c r="AL22" i="3"/>
  <c r="AN22" i="3" s="1"/>
  <c r="AK22" i="3"/>
  <c r="AM22" i="3" s="1"/>
  <c r="H362" i="8"/>
  <c r="D92" i="8"/>
  <c r="AH32" i="3"/>
  <c r="AJ32" i="3" s="1"/>
  <c r="AG32" i="3"/>
  <c r="AI32" i="3" s="1"/>
  <c r="H246" i="8"/>
  <c r="R18" i="14"/>
  <c r="D503" i="8"/>
  <c r="H144" i="8"/>
  <c r="E345" i="8"/>
  <c r="R395" i="8"/>
  <c r="AG354" i="12"/>
  <c r="AH354" i="12"/>
  <c r="AJ354" i="12" s="1"/>
  <c r="M292" i="8"/>
  <c r="R274" i="12"/>
  <c r="J315" i="8"/>
  <c r="R153" i="12"/>
  <c r="J194" i="8"/>
  <c r="H312" i="8"/>
  <c r="F363" i="8"/>
  <c r="S322" i="12"/>
  <c r="AC322" i="12" s="1"/>
  <c r="T322" i="12"/>
  <c r="AD322" i="12" s="1"/>
  <c r="G363" i="8"/>
  <c r="E331" i="8"/>
  <c r="R130" i="12"/>
  <c r="J171" i="8"/>
  <c r="K341" i="8"/>
  <c r="G534" i="8"/>
  <c r="F534" i="8"/>
  <c r="S493" i="12"/>
  <c r="T493" i="12"/>
  <c r="AD493" i="12" s="1"/>
  <c r="H503" i="8"/>
  <c r="L362" i="8"/>
  <c r="U321" i="12"/>
  <c r="Y321" i="12" s="1"/>
  <c r="N362" i="8"/>
  <c r="V321" i="12"/>
  <c r="Z321" i="12" s="1"/>
  <c r="V9" i="14"/>
  <c r="Z9" i="14" s="1"/>
  <c r="U9" i="14"/>
  <c r="Y9" i="14" s="1"/>
  <c r="J169" i="8"/>
  <c r="R128" i="12"/>
  <c r="C324" i="8"/>
  <c r="J234" i="8"/>
  <c r="R193" i="12"/>
  <c r="P103" i="8"/>
  <c r="AL15" i="3"/>
  <c r="AN15" i="3" s="1"/>
  <c r="AK15" i="3"/>
  <c r="AM15" i="3" s="1"/>
  <c r="G228" i="8"/>
  <c r="T187" i="12"/>
  <c r="AD187" i="12" s="1"/>
  <c r="S187" i="12"/>
  <c r="F228" i="8"/>
  <c r="P478" i="8"/>
  <c r="M494" i="8"/>
  <c r="X99" i="15"/>
  <c r="AB99" i="15" s="1"/>
  <c r="W99" i="15"/>
  <c r="AA99" i="15" s="1"/>
  <c r="V293" i="12"/>
  <c r="Z293" i="12" s="1"/>
  <c r="U293" i="12"/>
  <c r="Y293" i="12" s="1"/>
  <c r="N334" i="8"/>
  <c r="L334" i="8"/>
  <c r="M163" i="8"/>
  <c r="O220" i="8"/>
  <c r="Q220" i="8"/>
  <c r="W179" i="12"/>
  <c r="AA179" i="12" s="1"/>
  <c r="X179" i="12"/>
  <c r="H447" i="8"/>
  <c r="S89" i="3"/>
  <c r="T89" i="3"/>
  <c r="AD89" i="3" s="1"/>
  <c r="T64" i="15"/>
  <c r="AD64" i="15" s="1"/>
  <c r="S64" i="15"/>
  <c r="E253" i="8"/>
  <c r="J87" i="8"/>
  <c r="R46" i="12"/>
  <c r="M482" i="8"/>
  <c r="C322" i="8"/>
  <c r="R468" i="12"/>
  <c r="J509" i="8"/>
  <c r="S195" i="8"/>
  <c r="AL154" i="12"/>
  <c r="AK154" i="12"/>
  <c r="AM154" i="12" s="1"/>
  <c r="AK26" i="13"/>
  <c r="AM26" i="13" s="1"/>
  <c r="AL26" i="13"/>
  <c r="AN26" i="13" s="1"/>
  <c r="S324" i="8"/>
  <c r="AL283" i="12"/>
  <c r="AN283" i="12" s="1"/>
  <c r="AK283" i="12"/>
  <c r="AM283" i="12" s="1"/>
  <c r="P499" i="8"/>
  <c r="T8" i="3"/>
  <c r="AD8" i="3" s="1"/>
  <c r="S8" i="3"/>
  <c r="AC8" i="3" s="1"/>
  <c r="E276" i="8"/>
  <c r="E222" i="8"/>
  <c r="I182" i="8"/>
  <c r="E226" i="8"/>
  <c r="P177" i="8"/>
  <c r="P146" i="8"/>
  <c r="N126" i="8"/>
  <c r="V85" i="12"/>
  <c r="Z85" i="12" s="1"/>
  <c r="L126" i="8"/>
  <c r="U85" i="12"/>
  <c r="Y85" i="12" s="1"/>
  <c r="W28" i="3"/>
  <c r="AA28" i="3" s="1"/>
  <c r="X28" i="3"/>
  <c r="R39" i="12"/>
  <c r="J80" i="8"/>
  <c r="C161" i="8"/>
  <c r="C478" i="8"/>
  <c r="O308" i="8"/>
  <c r="Q308" i="8"/>
  <c r="X267" i="12"/>
  <c r="W267" i="12"/>
  <c r="AA267" i="12" s="1"/>
  <c r="F529" i="8"/>
  <c r="S488" i="12"/>
  <c r="AC488" i="12" s="1"/>
  <c r="T488" i="12"/>
  <c r="AD488" i="12" s="1"/>
  <c r="G529" i="8"/>
  <c r="J436" i="8"/>
  <c r="R395" i="12"/>
  <c r="AK293" i="12"/>
  <c r="AM293" i="12" s="1"/>
  <c r="AL293" i="12"/>
  <c r="AN293" i="12" s="1"/>
  <c r="S334" i="8"/>
  <c r="R108" i="12"/>
  <c r="J149" i="8"/>
  <c r="U157" i="12"/>
  <c r="Y157" i="12" s="1"/>
  <c r="V157" i="12"/>
  <c r="Z157" i="12" s="1"/>
  <c r="L198" i="8"/>
  <c r="N198" i="8"/>
  <c r="AH160" i="12"/>
  <c r="AJ160" i="12" s="1"/>
  <c r="R201" i="8"/>
  <c r="AG160" i="12"/>
  <c r="AL71" i="12"/>
  <c r="AN71" i="12" s="1"/>
  <c r="AK71" i="12"/>
  <c r="AM71" i="12" s="1"/>
  <c r="S112" i="8"/>
  <c r="AH70" i="15"/>
  <c r="AJ70" i="15" s="1"/>
  <c r="AG70" i="15"/>
  <c r="X419" i="12"/>
  <c r="AB419" i="12" s="1"/>
  <c r="Q460" i="8"/>
  <c r="O460" i="8"/>
  <c r="W419" i="12"/>
  <c r="W68" i="3"/>
  <c r="AA68" i="3" s="1"/>
  <c r="X68" i="3"/>
  <c r="K473" i="8"/>
  <c r="R410" i="12"/>
  <c r="J451" i="8"/>
  <c r="Q296" i="8"/>
  <c r="O296" i="8"/>
  <c r="X255" i="12"/>
  <c r="W255" i="12"/>
  <c r="AA255" i="12" s="1"/>
  <c r="P315" i="8"/>
  <c r="J94" i="8"/>
  <c r="R53" i="12"/>
  <c r="I76" i="8"/>
  <c r="X10" i="3"/>
  <c r="AB10" i="3" s="1"/>
  <c r="W10" i="3"/>
  <c r="AA10" i="3" s="1"/>
  <c r="C249" i="8"/>
  <c r="J320" i="8"/>
  <c r="R279" i="12"/>
  <c r="M384" i="8"/>
  <c r="J422" i="8"/>
  <c r="R381" i="12"/>
  <c r="K220" i="8"/>
  <c r="M270" i="8"/>
  <c r="O290" i="8"/>
  <c r="Q290" i="8"/>
  <c r="W249" i="12"/>
  <c r="X249" i="12"/>
  <c r="AB249" i="12" s="1"/>
  <c r="M544" i="8"/>
  <c r="E92" i="8"/>
  <c r="U69" i="15"/>
  <c r="Y69" i="15" s="1"/>
  <c r="V69" i="15"/>
  <c r="Z69" i="15" s="1"/>
  <c r="G355" i="8"/>
  <c r="F355" i="8"/>
  <c r="T314" i="12"/>
  <c r="AD314" i="12" s="1"/>
  <c r="S314" i="12"/>
  <c r="C284" i="8"/>
  <c r="X35" i="12"/>
  <c r="AB35" i="12" s="1"/>
  <c r="Q76" i="8"/>
  <c r="O76" i="8"/>
  <c r="W35" i="12"/>
  <c r="AA35" i="12" s="1"/>
  <c r="O487" i="8"/>
  <c r="W446" i="12"/>
  <c r="AA446" i="12" s="1"/>
  <c r="Q487" i="8"/>
  <c r="X446" i="12"/>
  <c r="M546" i="8"/>
  <c r="AL164" i="12"/>
  <c r="AN164" i="12" s="1"/>
  <c r="AK164" i="12"/>
  <c r="AM164" i="12" s="1"/>
  <c r="S205" i="8"/>
  <c r="W211" i="12"/>
  <c r="AA211" i="12" s="1"/>
  <c r="X211" i="12"/>
  <c r="O252" i="8"/>
  <c r="Q252" i="8"/>
  <c r="X38" i="3"/>
  <c r="AB38" i="3" s="1"/>
  <c r="W38" i="3"/>
  <c r="AA38" i="3" s="1"/>
  <c r="E64" i="8"/>
  <c r="H452" i="8"/>
  <c r="H57" i="8"/>
  <c r="Q236" i="8"/>
  <c r="X195" i="12"/>
  <c r="AB195" i="12" s="1"/>
  <c r="W195" i="12"/>
  <c r="AA195" i="12" s="1"/>
  <c r="O236" i="8"/>
  <c r="R263" i="12"/>
  <c r="J304" i="8"/>
  <c r="M193" i="8"/>
  <c r="Q99" i="8"/>
  <c r="W58" i="12"/>
  <c r="X58" i="12"/>
  <c r="AB58" i="12" s="1"/>
  <c r="O99" i="8"/>
  <c r="I482" i="8"/>
  <c r="AL304" i="12"/>
  <c r="AN304" i="12" s="1"/>
  <c r="S345" i="8"/>
  <c r="AK304" i="12"/>
  <c r="AM304" i="12" s="1"/>
  <c r="AK34" i="15"/>
  <c r="AM34" i="15" s="1"/>
  <c r="AL34" i="15"/>
  <c r="AN34" i="15" s="1"/>
  <c r="W230" i="12"/>
  <c r="O271" i="8"/>
  <c r="X230" i="12"/>
  <c r="AB230" i="12" s="1"/>
  <c r="Q271" i="8"/>
  <c r="S550" i="8"/>
  <c r="AK509" i="12"/>
  <c r="AM509" i="12" s="1"/>
  <c r="AL509" i="12"/>
  <c r="AN509" i="12" s="1"/>
  <c r="AK55" i="3"/>
  <c r="AM55" i="3" s="1"/>
  <c r="AL55" i="3"/>
  <c r="AN55" i="3" s="1"/>
  <c r="C321" i="8"/>
  <c r="M391" i="8"/>
  <c r="R73" i="12"/>
  <c r="J114" i="8"/>
  <c r="R54" i="15"/>
  <c r="O297" i="8"/>
  <c r="Q297" i="8"/>
  <c r="X256" i="12"/>
  <c r="AB256" i="12" s="1"/>
  <c r="W256" i="12"/>
  <c r="S94" i="12"/>
  <c r="AC94" i="12" s="1"/>
  <c r="G135" i="8"/>
  <c r="F135" i="8"/>
  <c r="T94" i="12"/>
  <c r="AD94" i="12" s="1"/>
  <c r="D99" i="8"/>
  <c r="V9" i="13"/>
  <c r="Z9" i="13" s="1"/>
  <c r="U9" i="13"/>
  <c r="Y9" i="13" s="1"/>
  <c r="V68" i="15"/>
  <c r="Z68" i="15" s="1"/>
  <c r="U68" i="15"/>
  <c r="Y68" i="15" s="1"/>
  <c r="D110" i="8"/>
  <c r="R350" i="12"/>
  <c r="J391" i="8"/>
  <c r="V48" i="3"/>
  <c r="Z48" i="3" s="1"/>
  <c r="U48" i="3"/>
  <c r="Y48" i="3" s="1"/>
  <c r="J347" i="8"/>
  <c r="R306" i="12"/>
  <c r="M261" i="8"/>
  <c r="R414" i="8"/>
  <c r="AG373" i="12"/>
  <c r="AH373" i="12"/>
  <c r="AJ373" i="12" s="1"/>
  <c r="M329" i="8"/>
  <c r="T32" i="14"/>
  <c r="AD32" i="14" s="1"/>
  <c r="S32" i="14"/>
  <c r="W187" i="12"/>
  <c r="AA187" i="12" s="1"/>
  <c r="X187" i="12"/>
  <c r="O228" i="8"/>
  <c r="Q228" i="8"/>
  <c r="C70" i="8"/>
  <c r="U34" i="3"/>
  <c r="Y34" i="3" s="1"/>
  <c r="V34" i="3"/>
  <c r="Z34" i="3" s="1"/>
  <c r="C523" i="8"/>
  <c r="M496" i="8"/>
  <c r="D150" i="8"/>
  <c r="C497" i="8"/>
  <c r="C162" i="8"/>
  <c r="R510" i="12"/>
  <c r="J551" i="8"/>
  <c r="T91" i="15"/>
  <c r="AD91" i="15" s="1"/>
  <c r="S91" i="15"/>
  <c r="W350" i="12"/>
  <c r="AA350" i="12" s="1"/>
  <c r="Q391" i="8"/>
  <c r="O391" i="8"/>
  <c r="X350" i="12"/>
  <c r="AB350" i="12" s="1"/>
  <c r="M133" i="8"/>
  <c r="E300" i="8"/>
  <c r="AH32" i="14"/>
  <c r="AJ32" i="14" s="1"/>
  <c r="AG32" i="14"/>
  <c r="J289" i="8"/>
  <c r="R248" i="12"/>
  <c r="C262" i="8"/>
  <c r="U64" i="3"/>
  <c r="Y64" i="3" s="1"/>
  <c r="V64" i="3"/>
  <c r="Z64" i="3" s="1"/>
  <c r="AH42" i="3"/>
  <c r="AJ42" i="3" s="1"/>
  <c r="AG42" i="3"/>
  <c r="C538" i="8"/>
  <c r="H249" i="8"/>
  <c r="W218" i="12"/>
  <c r="Q259" i="8"/>
  <c r="O259" i="8"/>
  <c r="X218" i="12"/>
  <c r="AB218" i="12" s="1"/>
  <c r="H366" i="8"/>
  <c r="D230" i="8"/>
  <c r="AG65" i="3"/>
  <c r="AH65" i="3"/>
  <c r="AJ65" i="3" s="1"/>
  <c r="K290" i="8"/>
  <c r="M385" i="8"/>
  <c r="N261" i="8"/>
  <c r="V220" i="12"/>
  <c r="Z220" i="12" s="1"/>
  <c r="L261" i="8"/>
  <c r="U220" i="12"/>
  <c r="Y220" i="12" s="1"/>
  <c r="R44" i="14"/>
  <c r="K157" i="8"/>
  <c r="I54" i="8"/>
  <c r="H389" i="8"/>
  <c r="E395" i="8"/>
  <c r="I159" i="8"/>
  <c r="E369" i="8"/>
  <c r="S37" i="14"/>
  <c r="AC37" i="14" s="1"/>
  <c r="T37" i="14"/>
  <c r="AD37" i="14" s="1"/>
  <c r="C435" i="8"/>
  <c r="C331" i="8"/>
  <c r="U476" i="12"/>
  <c r="Y476" i="12" s="1"/>
  <c r="N517" i="8"/>
  <c r="L517" i="8"/>
  <c r="V476" i="12"/>
  <c r="Z476" i="12" s="1"/>
  <c r="T31" i="12"/>
  <c r="AD31" i="12" s="1"/>
  <c r="S31" i="12"/>
  <c r="F72" i="8"/>
  <c r="G72" i="8"/>
  <c r="X384" i="12"/>
  <c r="AB384" i="12" s="1"/>
  <c r="Q425" i="8"/>
  <c r="O425" i="8"/>
  <c r="W384" i="12"/>
  <c r="AA384" i="12" s="1"/>
  <c r="V60" i="12"/>
  <c r="Z60" i="12" s="1"/>
  <c r="L101" i="8"/>
  <c r="N101" i="8"/>
  <c r="U60" i="12"/>
  <c r="Y60" i="12" s="1"/>
  <c r="M548" i="8"/>
  <c r="N79" i="8"/>
  <c r="V38" i="12"/>
  <c r="Z38" i="12" s="1"/>
  <c r="L79" i="8"/>
  <c r="U38" i="12"/>
  <c r="Y38" i="12" s="1"/>
  <c r="N533" i="8"/>
  <c r="L533" i="8"/>
  <c r="V492" i="12"/>
  <c r="Z492" i="12" s="1"/>
  <c r="U492" i="12"/>
  <c r="Y492" i="12" s="1"/>
  <c r="C500" i="8"/>
  <c r="J446" i="8"/>
  <c r="R405" i="12"/>
  <c r="R85" i="12"/>
  <c r="J126" i="8"/>
  <c r="R40" i="12"/>
  <c r="J81" i="8"/>
  <c r="AH497" i="12"/>
  <c r="AJ497" i="12" s="1"/>
  <c r="R538" i="8"/>
  <c r="AG497" i="12"/>
  <c r="K256" i="8"/>
  <c r="R334" i="8"/>
  <c r="AH293" i="12"/>
  <c r="AJ293" i="12" s="1"/>
  <c r="AG293" i="12"/>
  <c r="AH9" i="14"/>
  <c r="AJ9" i="14" s="1"/>
  <c r="AG9" i="14"/>
  <c r="N203" i="8"/>
  <c r="U162" i="12"/>
  <c r="Y162" i="12" s="1"/>
  <c r="L203" i="8"/>
  <c r="V162" i="12"/>
  <c r="Z162" i="12" s="1"/>
  <c r="M484" i="8"/>
  <c r="M74" i="8"/>
  <c r="D504" i="8"/>
  <c r="AH181" i="12"/>
  <c r="AJ181" i="12" s="1"/>
  <c r="AG181" i="12"/>
  <c r="AI181" i="12" s="1"/>
  <c r="R222" i="8"/>
  <c r="U18" i="3"/>
  <c r="Y18" i="3" s="1"/>
  <c r="V18" i="3"/>
  <c r="Z18" i="3" s="1"/>
  <c r="G242" i="8"/>
  <c r="F242" i="8"/>
  <c r="T201" i="12"/>
  <c r="AD201" i="12" s="1"/>
  <c r="S201" i="12"/>
  <c r="AC201" i="12" s="1"/>
  <c r="I127" i="8"/>
  <c r="R89" i="12"/>
  <c r="J130" i="8"/>
  <c r="H318" i="8"/>
  <c r="K465" i="8"/>
  <c r="W71" i="3"/>
  <c r="AA71" i="3" s="1"/>
  <c r="X71" i="3"/>
  <c r="S510" i="12"/>
  <c r="T510" i="12"/>
  <c r="AD510" i="12" s="1"/>
  <c r="F551" i="8"/>
  <c r="G551" i="8"/>
  <c r="M366" i="8"/>
  <c r="S65" i="8"/>
  <c r="AL24" i="12"/>
  <c r="AN24" i="12" s="1"/>
  <c r="AK24" i="12"/>
  <c r="AM24" i="12" s="1"/>
  <c r="R109" i="8"/>
  <c r="AG68" i="12"/>
  <c r="AH68" i="12"/>
  <c r="AJ68" i="12" s="1"/>
  <c r="K221" i="8"/>
  <c r="AH72" i="3"/>
  <c r="AJ72" i="3" s="1"/>
  <c r="AG72" i="3"/>
  <c r="AI72" i="3" s="1"/>
  <c r="R68" i="3"/>
  <c r="H257" i="8"/>
  <c r="C536" i="8"/>
  <c r="C205" i="8"/>
  <c r="D268" i="8"/>
  <c r="C143" i="8"/>
  <c r="J322" i="8"/>
  <c r="R281" i="12"/>
  <c r="K458" i="8"/>
  <c r="AH178" i="12"/>
  <c r="AJ178" i="12" s="1"/>
  <c r="R219" i="8"/>
  <c r="AG178" i="12"/>
  <c r="AI178" i="12" s="1"/>
  <c r="D271" i="8"/>
  <c r="AL23" i="3"/>
  <c r="AN23" i="3" s="1"/>
  <c r="AK23" i="3"/>
  <c r="AM23" i="3" s="1"/>
  <c r="J537" i="8"/>
  <c r="R496" i="12"/>
  <c r="H302" i="8"/>
  <c r="S423" i="12"/>
  <c r="G464" i="8"/>
  <c r="T423" i="12"/>
  <c r="AD423" i="12" s="1"/>
  <c r="F464" i="8"/>
  <c r="E297" i="8"/>
  <c r="AH36" i="13"/>
  <c r="AJ36" i="13" s="1"/>
  <c r="AG36" i="13"/>
  <c r="Q71" i="8"/>
  <c r="O71" i="8"/>
  <c r="W30" i="12"/>
  <c r="AA30" i="12" s="1"/>
  <c r="X30" i="12"/>
  <c r="AB30" i="12" s="1"/>
  <c r="C546" i="8"/>
  <c r="R339" i="12"/>
  <c r="J380" i="8"/>
  <c r="AK17" i="16"/>
  <c r="AM17" i="16" s="1"/>
  <c r="AL17" i="16"/>
  <c r="AN17" i="16" s="1"/>
  <c r="V276" i="12"/>
  <c r="Z276" i="12" s="1"/>
  <c r="N317" i="8"/>
  <c r="L317" i="8"/>
  <c r="U276" i="12"/>
  <c r="Y276" i="12" s="1"/>
  <c r="I324" i="8"/>
  <c r="R78" i="8"/>
  <c r="AG37" i="12"/>
  <c r="AI37" i="12" s="1"/>
  <c r="AH37" i="12"/>
  <c r="AJ37" i="12" s="1"/>
  <c r="I250" i="8"/>
  <c r="K319" i="8"/>
  <c r="D347" i="8"/>
  <c r="O238" i="8"/>
  <c r="X197" i="12"/>
  <c r="AB197" i="12" s="1"/>
  <c r="W197" i="12"/>
  <c r="AA197" i="12" s="1"/>
  <c r="Q238" i="8"/>
  <c r="AG127" i="12"/>
  <c r="AH127" i="12"/>
  <c r="AJ127" i="12" s="1"/>
  <c r="R168" i="8"/>
  <c r="AG271" i="12"/>
  <c r="AH271" i="12"/>
  <c r="AJ271" i="12" s="1"/>
  <c r="R312" i="8"/>
  <c r="C97" i="8"/>
  <c r="K321" i="8"/>
  <c r="AH176" i="12"/>
  <c r="AJ176" i="12" s="1"/>
  <c r="AG176" i="12"/>
  <c r="AI176" i="12" s="1"/>
  <c r="R217" i="8"/>
  <c r="P350" i="8"/>
  <c r="AL29" i="3"/>
  <c r="AN29" i="3" s="1"/>
  <c r="AK29" i="3"/>
  <c r="AM29" i="3" s="1"/>
  <c r="I84" i="8"/>
  <c r="P404" i="8"/>
  <c r="D54" i="8"/>
  <c r="C135" i="8"/>
  <c r="P124" i="8"/>
  <c r="R72" i="15"/>
  <c r="P513" i="8"/>
  <c r="P102" i="8"/>
  <c r="D279" i="8"/>
  <c r="E416" i="8"/>
  <c r="T74" i="12"/>
  <c r="AD74" i="12" s="1"/>
  <c r="F115" i="8"/>
  <c r="S74" i="12"/>
  <c r="G115" i="8"/>
  <c r="T211" i="12"/>
  <c r="AD211" i="12" s="1"/>
  <c r="F252" i="8"/>
  <c r="S211" i="12"/>
  <c r="G252" i="8"/>
  <c r="H367" i="8"/>
  <c r="M461" i="8"/>
  <c r="U45" i="3"/>
  <c r="Y45" i="3" s="1"/>
  <c r="V45" i="3"/>
  <c r="Z45" i="3" s="1"/>
  <c r="E311" i="8"/>
  <c r="V298" i="12"/>
  <c r="Z298" i="12" s="1"/>
  <c r="N339" i="8"/>
  <c r="L339" i="8"/>
  <c r="U298" i="12"/>
  <c r="Y298" i="12" s="1"/>
  <c r="E95" i="8"/>
  <c r="X46" i="14"/>
  <c r="AB46" i="14" s="1"/>
  <c r="W46" i="14"/>
  <c r="D212" i="8"/>
  <c r="C440" i="8"/>
  <c r="R21" i="14"/>
  <c r="Q331" i="8"/>
  <c r="W290" i="12"/>
  <c r="AA290" i="12" s="1"/>
  <c r="O331" i="8"/>
  <c r="X290" i="12"/>
  <c r="S304" i="8"/>
  <c r="AL263" i="12"/>
  <c r="AN263" i="12" s="1"/>
  <c r="AK263" i="12"/>
  <c r="AM263" i="12" s="1"/>
  <c r="K174" i="8"/>
  <c r="H129" i="8"/>
  <c r="I147" i="8"/>
  <c r="K151" i="8"/>
  <c r="AL248" i="12"/>
  <c r="AN248" i="12" s="1"/>
  <c r="AK248" i="12"/>
  <c r="AM248" i="12" s="1"/>
  <c r="S289" i="8"/>
  <c r="X292" i="12"/>
  <c r="AB292" i="12" s="1"/>
  <c r="W292" i="12"/>
  <c r="Q333" i="8"/>
  <c r="O333" i="8"/>
  <c r="R54" i="12"/>
  <c r="J95" i="8"/>
  <c r="V36" i="3"/>
  <c r="Z36" i="3" s="1"/>
  <c r="U36" i="3"/>
  <c r="Y36" i="3" s="1"/>
  <c r="E378" i="8"/>
  <c r="G216" i="8"/>
  <c r="F216" i="8"/>
  <c r="T175" i="12"/>
  <c r="AD175" i="12" s="1"/>
  <c r="S175" i="12"/>
  <c r="AC175" i="12" s="1"/>
  <c r="AL15" i="16"/>
  <c r="AN15" i="16" s="1"/>
  <c r="AK15" i="16"/>
  <c r="AM15" i="16" s="1"/>
  <c r="M90" i="8"/>
  <c r="C385" i="8"/>
  <c r="X65" i="12"/>
  <c r="AB65" i="12" s="1"/>
  <c r="O106" i="8"/>
  <c r="Q106" i="8"/>
  <c r="W65" i="12"/>
  <c r="W203" i="12"/>
  <c r="X203" i="12"/>
  <c r="AB203" i="12" s="1"/>
  <c r="Q244" i="8"/>
  <c r="O244" i="8"/>
  <c r="I220" i="8"/>
  <c r="D221" i="8"/>
  <c r="AK63" i="3"/>
  <c r="AM63" i="3" s="1"/>
  <c r="AL63" i="3"/>
  <c r="AN63" i="3" s="1"/>
  <c r="C530" i="8"/>
  <c r="P213" i="8"/>
  <c r="I206" i="8"/>
  <c r="D304" i="8"/>
  <c r="AG306" i="12"/>
  <c r="AI306" i="12" s="1"/>
  <c r="R347" i="8"/>
  <c r="AH306" i="12"/>
  <c r="AJ306" i="12" s="1"/>
  <c r="L403" i="8"/>
  <c r="N403" i="8"/>
  <c r="V362" i="12"/>
  <c r="Z362" i="12" s="1"/>
  <c r="U362" i="12"/>
  <c r="Y362" i="12" s="1"/>
  <c r="J489" i="8"/>
  <c r="R448" i="12"/>
  <c r="H448" i="8"/>
  <c r="V17" i="3"/>
  <c r="Z17" i="3" s="1"/>
  <c r="U17" i="3"/>
  <c r="Y17" i="3" s="1"/>
  <c r="H301" i="8"/>
  <c r="W413" i="12"/>
  <c r="AA413" i="12" s="1"/>
  <c r="O454" i="8"/>
  <c r="X413" i="12"/>
  <c r="AB413" i="12" s="1"/>
  <c r="Q454" i="8"/>
  <c r="N105" i="8"/>
  <c r="L105" i="8"/>
  <c r="U64" i="12"/>
  <c r="Y64" i="12" s="1"/>
  <c r="V64" i="12"/>
  <c r="Z64" i="12" s="1"/>
  <c r="N312" i="8"/>
  <c r="V271" i="12"/>
  <c r="Z271" i="12" s="1"/>
  <c r="U271" i="12"/>
  <c r="Y271" i="12" s="1"/>
  <c r="L312" i="8"/>
  <c r="AL369" i="12"/>
  <c r="AN369" i="12" s="1"/>
  <c r="AK369" i="12"/>
  <c r="AM369" i="12" s="1"/>
  <c r="S410" i="8"/>
  <c r="AH385" i="12"/>
  <c r="AJ385" i="12" s="1"/>
  <c r="R426" i="8"/>
  <c r="AG385" i="12"/>
  <c r="E195" i="8"/>
  <c r="R10" i="13"/>
  <c r="L163" i="8"/>
  <c r="N163" i="8"/>
  <c r="U122" i="12"/>
  <c r="Y122" i="12" s="1"/>
  <c r="V122" i="12"/>
  <c r="Z122" i="12" s="1"/>
  <c r="J196" i="8"/>
  <c r="R155" i="12"/>
  <c r="I188" i="8"/>
  <c r="N187" i="8"/>
  <c r="L187" i="8"/>
  <c r="U146" i="12"/>
  <c r="Y146" i="12" s="1"/>
  <c r="V146" i="12"/>
  <c r="Z146" i="12" s="1"/>
  <c r="D397" i="8"/>
  <c r="AK35" i="12"/>
  <c r="AM35" i="12" s="1"/>
  <c r="AL35" i="12"/>
  <c r="AN35" i="12" s="1"/>
  <c r="S76" i="8"/>
  <c r="R484" i="12"/>
  <c r="J525" i="8"/>
  <c r="L185" i="8"/>
  <c r="U144" i="12"/>
  <c r="Y144" i="12" s="1"/>
  <c r="N185" i="8"/>
  <c r="V144" i="12"/>
  <c r="Z144" i="12" s="1"/>
  <c r="W331" i="12"/>
  <c r="AA331" i="12" s="1"/>
  <c r="O372" i="8"/>
  <c r="Q372" i="8"/>
  <c r="X331" i="12"/>
  <c r="AB331" i="12" s="1"/>
  <c r="H230" i="8"/>
  <c r="S111" i="8"/>
  <c r="AK70" i="12"/>
  <c r="AM70" i="12" s="1"/>
  <c r="AL70" i="12"/>
  <c r="AN70" i="12" s="1"/>
  <c r="E206" i="8"/>
  <c r="J389" i="8"/>
  <c r="R348" i="12"/>
  <c r="P208" i="8"/>
  <c r="T317" i="12"/>
  <c r="AD317" i="12" s="1"/>
  <c r="S317" i="12"/>
  <c r="AC317" i="12" s="1"/>
  <c r="G358" i="8"/>
  <c r="F358" i="8"/>
  <c r="AL489" i="12"/>
  <c r="AN489" i="12" s="1"/>
  <c r="S530" i="8"/>
  <c r="AK489" i="12"/>
  <c r="AM489" i="12" s="1"/>
  <c r="AK12" i="15"/>
  <c r="AM12" i="15" s="1"/>
  <c r="AL12" i="15"/>
  <c r="AN12" i="15" s="1"/>
  <c r="C196" i="8"/>
  <c r="R340" i="8"/>
  <c r="AG299" i="12"/>
  <c r="AI299" i="12" s="1"/>
  <c r="AH299" i="12"/>
  <c r="AJ299" i="12" s="1"/>
  <c r="AG57" i="3"/>
  <c r="AI57" i="3" s="1"/>
  <c r="AH57" i="3"/>
  <c r="AJ57" i="3" s="1"/>
  <c r="D499" i="8"/>
  <c r="T305" i="12"/>
  <c r="AD305" i="12" s="1"/>
  <c r="G346" i="8"/>
  <c r="F346" i="8"/>
  <c r="S305" i="12"/>
  <c r="M420" i="8"/>
  <c r="D118" i="8"/>
  <c r="K493" i="8"/>
  <c r="R67" i="15"/>
  <c r="E548" i="8"/>
  <c r="E93" i="8"/>
  <c r="I133" i="8"/>
  <c r="C140" i="8"/>
  <c r="AG506" i="12"/>
  <c r="R547" i="8"/>
  <c r="AH506" i="12"/>
  <c r="AJ506" i="12" s="1"/>
  <c r="D329" i="8"/>
  <c r="R87" i="3"/>
  <c r="K537" i="8"/>
  <c r="D470" i="8"/>
  <c r="AL44" i="15"/>
  <c r="AN44" i="15" s="1"/>
  <c r="AK44" i="15"/>
  <c r="AM44" i="15" s="1"/>
  <c r="M103" i="8"/>
  <c r="X291" i="12"/>
  <c r="AB291" i="12" s="1"/>
  <c r="W291" i="12"/>
  <c r="Q332" i="8"/>
  <c r="O332" i="8"/>
  <c r="S115" i="12"/>
  <c r="AC115" i="12" s="1"/>
  <c r="T115" i="12"/>
  <c r="AD115" i="12" s="1"/>
  <c r="F156" i="8"/>
  <c r="G156" i="8"/>
  <c r="T482" i="12"/>
  <c r="AD482" i="12" s="1"/>
  <c r="S482" i="12"/>
  <c r="AC482" i="12" s="1"/>
  <c r="G523" i="8"/>
  <c r="F523" i="8"/>
  <c r="I146" i="8"/>
  <c r="K320" i="8"/>
  <c r="K227" i="8"/>
  <c r="M463" i="8"/>
  <c r="R104" i="3"/>
  <c r="J305" i="8"/>
  <c r="R264" i="12"/>
  <c r="I193" i="8"/>
  <c r="AK15" i="13"/>
  <c r="AM15" i="13" s="1"/>
  <c r="AL15" i="13"/>
  <c r="AN15" i="13" s="1"/>
  <c r="Q416" i="8"/>
  <c r="O416" i="8"/>
  <c r="X375" i="12"/>
  <c r="W375" i="12"/>
  <c r="AA375" i="12" s="1"/>
  <c r="S167" i="8"/>
  <c r="AK126" i="12"/>
  <c r="AM126" i="12" s="1"/>
  <c r="AL126" i="12"/>
  <c r="AN126" i="12" s="1"/>
  <c r="D463" i="8"/>
  <c r="U38" i="14"/>
  <c r="Y38" i="14" s="1"/>
  <c r="V38" i="14"/>
  <c r="Z38" i="14" s="1"/>
  <c r="K233" i="8"/>
  <c r="R44" i="15"/>
  <c r="S145" i="8"/>
  <c r="AK104" i="12"/>
  <c r="AM104" i="12" s="1"/>
  <c r="AL104" i="12"/>
  <c r="AN104" i="12" s="1"/>
  <c r="J524" i="8"/>
  <c r="R483" i="12"/>
  <c r="C484" i="8"/>
  <c r="O94" i="8"/>
  <c r="X53" i="12"/>
  <c r="Q94" i="8"/>
  <c r="W53" i="12"/>
  <c r="AA53" i="12" s="1"/>
  <c r="S98" i="3"/>
  <c r="AC98" i="3" s="1"/>
  <c r="T98" i="3"/>
  <c r="AD98" i="3" s="1"/>
  <c r="W386" i="12"/>
  <c r="AA386" i="12" s="1"/>
  <c r="X386" i="12"/>
  <c r="AB386" i="12" s="1"/>
  <c r="Q427" i="8"/>
  <c r="O427" i="8"/>
  <c r="AK332" i="12"/>
  <c r="AM332" i="12" s="1"/>
  <c r="S373" i="8"/>
  <c r="AL332" i="12"/>
  <c r="AN332" i="12" s="1"/>
  <c r="C446" i="8"/>
  <c r="P405" i="8"/>
  <c r="M51" i="8"/>
  <c r="C485" i="8"/>
  <c r="S410" i="12"/>
  <c r="AC410" i="12" s="1"/>
  <c r="G451" i="8"/>
  <c r="F451" i="8"/>
  <c r="T410" i="12"/>
  <c r="AD410" i="12" s="1"/>
  <c r="C112" i="8"/>
  <c r="R77" i="15"/>
  <c r="J187" i="8"/>
  <c r="R146" i="12"/>
  <c r="K239" i="8"/>
  <c r="AG470" i="12"/>
  <c r="AI470" i="12" s="1"/>
  <c r="AH470" i="12"/>
  <c r="AJ470" i="12" s="1"/>
  <c r="R511" i="8"/>
  <c r="M473" i="8"/>
  <c r="R353" i="8"/>
  <c r="AH312" i="12"/>
  <c r="AJ312" i="12" s="1"/>
  <c r="AG312" i="12"/>
  <c r="W52" i="15"/>
  <c r="X52" i="15"/>
  <c r="AB52" i="15" s="1"/>
  <c r="AH418" i="12"/>
  <c r="AJ418" i="12" s="1"/>
  <c r="AG418" i="12"/>
  <c r="R459" i="8"/>
  <c r="R7" i="14"/>
  <c r="K372" i="8"/>
  <c r="AL68" i="15"/>
  <c r="AN68" i="15" s="1"/>
  <c r="AK68" i="15"/>
  <c r="AM68" i="15" s="1"/>
  <c r="D511" i="8"/>
  <c r="T22" i="14"/>
  <c r="AD22" i="14" s="1"/>
  <c r="S22" i="14"/>
  <c r="E318" i="8"/>
  <c r="P476" i="8"/>
  <c r="K507" i="8"/>
  <c r="AG9" i="13"/>
  <c r="AH9" i="13"/>
  <c r="AJ9" i="13" s="1"/>
  <c r="K80" i="8"/>
  <c r="W13" i="3"/>
  <c r="AA13" i="3" s="1"/>
  <c r="X13" i="3"/>
  <c r="V272" i="12"/>
  <c r="Z272" i="12" s="1"/>
  <c r="U272" i="12"/>
  <c r="Y272" i="12" s="1"/>
  <c r="L313" i="8"/>
  <c r="N313" i="8"/>
  <c r="AK100" i="3"/>
  <c r="AM100" i="3" s="1"/>
  <c r="AL100" i="3"/>
  <c r="AN100" i="3" s="1"/>
  <c r="P361" i="8"/>
  <c r="P385" i="8"/>
  <c r="R446" i="12"/>
  <c r="J487" i="8"/>
  <c r="X385" i="12"/>
  <c r="Q426" i="8"/>
  <c r="W385" i="12"/>
  <c r="AA385" i="12" s="1"/>
  <c r="O426" i="8"/>
  <c r="R154" i="8"/>
  <c r="AH113" i="12"/>
  <c r="AJ113" i="12" s="1"/>
  <c r="AG113" i="12"/>
  <c r="W15" i="16"/>
  <c r="X15" i="16"/>
  <c r="AB15" i="16" s="1"/>
  <c r="E49" i="8"/>
  <c r="AK75" i="15"/>
  <c r="AM75" i="15" s="1"/>
  <c r="AL75" i="15"/>
  <c r="AN75" i="15" s="1"/>
  <c r="H133" i="8"/>
  <c r="I300" i="8"/>
  <c r="J329" i="8"/>
  <c r="R288" i="12"/>
  <c r="I372" i="8"/>
  <c r="T32" i="13"/>
  <c r="AD32" i="13" s="1"/>
  <c r="S32" i="13"/>
  <c r="AL511" i="12"/>
  <c r="AN511" i="12" s="1"/>
  <c r="S552" i="8"/>
  <c r="AK511" i="12"/>
  <c r="AM511" i="12" s="1"/>
  <c r="H299" i="8"/>
  <c r="R432" i="8"/>
  <c r="AH391" i="12"/>
  <c r="AJ391" i="12" s="1"/>
  <c r="AG391" i="12"/>
  <c r="AI391" i="12" s="1"/>
  <c r="AK31" i="15"/>
  <c r="AM31" i="15" s="1"/>
  <c r="AL31" i="15"/>
  <c r="AN31" i="15" s="1"/>
  <c r="X20" i="13"/>
  <c r="W20" i="13"/>
  <c r="AA20" i="13" s="1"/>
  <c r="D409" i="8"/>
  <c r="K289" i="8"/>
  <c r="E213" i="8"/>
  <c r="AH13" i="14"/>
  <c r="AJ13" i="14" s="1"/>
  <c r="AG13" i="14"/>
  <c r="R461" i="8"/>
  <c r="AH420" i="12"/>
  <c r="AJ420" i="12" s="1"/>
  <c r="AG420" i="12"/>
  <c r="C371" i="8"/>
  <c r="H126" i="8"/>
  <c r="R428" i="8"/>
  <c r="AG387" i="12"/>
  <c r="AH387" i="12"/>
  <c r="AJ387" i="12" s="1"/>
  <c r="W34" i="3"/>
  <c r="AA34" i="3" s="1"/>
  <c r="X34" i="3"/>
  <c r="AB34" i="3" s="1"/>
  <c r="R27" i="15"/>
  <c r="K314" i="8"/>
  <c r="U46" i="14"/>
  <c r="Y46" i="14" s="1"/>
  <c r="V46" i="14"/>
  <c r="Z46" i="14" s="1"/>
  <c r="P463" i="8"/>
  <c r="E417" i="8"/>
  <c r="T67" i="15"/>
  <c r="AD67" i="15" s="1"/>
  <c r="S67" i="15"/>
  <c r="M296" i="8"/>
  <c r="U22" i="14"/>
  <c r="Y22" i="14" s="1"/>
  <c r="V22" i="14"/>
  <c r="Z22" i="14" s="1"/>
  <c r="W61" i="15"/>
  <c r="X61" i="15"/>
  <c r="AB61" i="15" s="1"/>
  <c r="I268" i="8"/>
  <c r="C116" i="8"/>
  <c r="R36" i="13"/>
  <c r="V196" i="12"/>
  <c r="Z196" i="12" s="1"/>
  <c r="N237" i="8"/>
  <c r="U196" i="12"/>
  <c r="Y196" i="12" s="1"/>
  <c r="L237" i="8"/>
  <c r="F366" i="8"/>
  <c r="G366" i="8"/>
  <c r="S325" i="12"/>
  <c r="T325" i="12"/>
  <c r="AD325" i="12" s="1"/>
  <c r="AK33" i="3"/>
  <c r="AM33" i="3" s="1"/>
  <c r="AL33" i="3"/>
  <c r="AN33" i="3" s="1"/>
  <c r="O501" i="8"/>
  <c r="W460" i="12"/>
  <c r="X460" i="12"/>
  <c r="AB460" i="12" s="1"/>
  <c r="Q501" i="8"/>
  <c r="AK398" i="12"/>
  <c r="AM398" i="12" s="1"/>
  <c r="S439" i="8"/>
  <c r="AL398" i="12"/>
  <c r="AN398" i="12" s="1"/>
  <c r="E355" i="8"/>
  <c r="D367" i="8"/>
  <c r="R362" i="12"/>
  <c r="J403" i="8"/>
  <c r="K478" i="8"/>
  <c r="K251" i="8"/>
  <c r="J200" i="8"/>
  <c r="R159" i="12"/>
  <c r="AL78" i="3"/>
  <c r="AN78" i="3" s="1"/>
  <c r="AK78" i="3"/>
  <c r="AM78" i="3" s="1"/>
  <c r="AK305" i="12"/>
  <c r="AM305" i="12" s="1"/>
  <c r="S346" i="8"/>
  <c r="AL305" i="12"/>
  <c r="AN305" i="12" s="1"/>
  <c r="K217" i="8"/>
  <c r="U197" i="12"/>
  <c r="Y197" i="12" s="1"/>
  <c r="V197" i="12"/>
  <c r="Z197" i="12" s="1"/>
  <c r="N238" i="8"/>
  <c r="L238" i="8"/>
  <c r="R322" i="12"/>
  <c r="J363" i="8"/>
  <c r="R34" i="15"/>
  <c r="O484" i="8"/>
  <c r="Q484" i="8"/>
  <c r="X443" i="12"/>
  <c r="W443" i="12"/>
  <c r="AA443" i="12" s="1"/>
  <c r="P269" i="8"/>
  <c r="I69" i="8"/>
  <c r="E406" i="8"/>
  <c r="T492" i="12"/>
  <c r="AD492" i="12" s="1"/>
  <c r="S492" i="12"/>
  <c r="AC492" i="12" s="1"/>
  <c r="F533" i="8"/>
  <c r="G533" i="8"/>
  <c r="J426" i="8"/>
  <c r="R385" i="12"/>
  <c r="AG219" i="12"/>
  <c r="R260" i="8"/>
  <c r="AH219" i="12"/>
  <c r="AJ219" i="12" s="1"/>
  <c r="K95" i="8"/>
  <c r="P447" i="8"/>
  <c r="K298" i="8"/>
  <c r="I461" i="8"/>
  <c r="C298" i="8"/>
  <c r="R30" i="3"/>
  <c r="AK284" i="12"/>
  <c r="AM284" i="12" s="1"/>
  <c r="AL284" i="12"/>
  <c r="AN284" i="12" s="1"/>
  <c r="S325" i="8"/>
  <c r="AL243" i="12"/>
  <c r="AN243" i="12" s="1"/>
  <c r="AK243" i="12"/>
  <c r="AM243" i="12" s="1"/>
  <c r="S284" i="8"/>
  <c r="C460" i="8"/>
  <c r="R18" i="3"/>
  <c r="U184" i="12"/>
  <c r="Y184" i="12" s="1"/>
  <c r="N225" i="8"/>
  <c r="L225" i="8"/>
  <c r="V184" i="12"/>
  <c r="Z184" i="12" s="1"/>
  <c r="E479" i="8"/>
  <c r="O64" i="8"/>
  <c r="W23" i="12"/>
  <c r="AA23" i="12" s="1"/>
  <c r="Q64" i="8"/>
  <c r="X23" i="12"/>
  <c r="R522" i="8"/>
  <c r="AH481" i="12"/>
  <c r="AJ481" i="12" s="1"/>
  <c r="AG481" i="12"/>
  <c r="AI481" i="12" s="1"/>
  <c r="N369" i="8"/>
  <c r="V328" i="12"/>
  <c r="Z328" i="12" s="1"/>
  <c r="U328" i="12"/>
  <c r="Y328" i="12" s="1"/>
  <c r="L369" i="8"/>
  <c r="W397" i="12"/>
  <c r="AA397" i="12" s="1"/>
  <c r="Q438" i="8"/>
  <c r="X397" i="12"/>
  <c r="O438" i="8"/>
  <c r="E281" i="8"/>
  <c r="R98" i="3"/>
  <c r="H423" i="8"/>
  <c r="P60" i="8"/>
  <c r="P481" i="8"/>
  <c r="H356" i="8"/>
  <c r="AK7" i="15"/>
  <c r="AM7" i="15" s="1"/>
  <c r="AL7" i="15"/>
  <c r="AN7" i="15" s="1"/>
  <c r="E86" i="8"/>
  <c r="I379" i="8"/>
  <c r="P304" i="8"/>
  <c r="S316" i="8"/>
  <c r="AK275" i="12"/>
  <c r="AM275" i="12" s="1"/>
  <c r="AL275" i="12"/>
  <c r="AN275" i="12" s="1"/>
  <c r="H274" i="8"/>
  <c r="K391" i="8"/>
  <c r="H111" i="8"/>
  <c r="O214" i="8"/>
  <c r="X173" i="12"/>
  <c r="AB173" i="12" s="1"/>
  <c r="W173" i="12"/>
  <c r="Q214" i="8"/>
  <c r="C142" i="8"/>
  <c r="F513" i="8"/>
  <c r="S472" i="12"/>
  <c r="T472" i="12"/>
  <c r="AD472" i="12" s="1"/>
  <c r="G513" i="8"/>
  <c r="J118" i="8"/>
  <c r="R77" i="12"/>
  <c r="X305" i="12"/>
  <c r="AB305" i="12" s="1"/>
  <c r="O346" i="8"/>
  <c r="W305" i="12"/>
  <c r="Q346" i="8"/>
  <c r="J82" i="8"/>
  <c r="R41" i="12"/>
  <c r="X15" i="13"/>
  <c r="W15" i="13"/>
  <c r="AA15" i="13" s="1"/>
  <c r="L318" i="8"/>
  <c r="U277" i="12"/>
  <c r="Y277" i="12" s="1"/>
  <c r="V277" i="12"/>
  <c r="Z277" i="12" s="1"/>
  <c r="N318" i="8"/>
  <c r="P498" i="8"/>
  <c r="R95" i="3"/>
  <c r="H185" i="8"/>
  <c r="H371" i="8"/>
  <c r="C370" i="8"/>
  <c r="F496" i="8"/>
  <c r="T455" i="12"/>
  <c r="AD455" i="12" s="1"/>
  <c r="S455" i="12"/>
  <c r="G496" i="8"/>
  <c r="M156" i="8"/>
  <c r="AG197" i="12"/>
  <c r="AH197" i="12"/>
  <c r="AJ197" i="12" s="1"/>
  <c r="R238" i="8"/>
  <c r="P368" i="8"/>
  <c r="M105" i="8"/>
  <c r="R86" i="15"/>
  <c r="W14" i="3"/>
  <c r="AA14" i="3" s="1"/>
  <c r="X14" i="3"/>
  <c r="AB14" i="3" s="1"/>
  <c r="T25" i="3"/>
  <c r="AD25" i="3" s="1"/>
  <c r="S25" i="3"/>
  <c r="AC25" i="3" s="1"/>
  <c r="S328" i="8"/>
  <c r="AK287" i="12"/>
  <c r="AM287" i="12" s="1"/>
  <c r="AL287" i="12"/>
  <c r="AN287" i="12" s="1"/>
  <c r="L234" i="8"/>
  <c r="U193" i="12"/>
  <c r="Y193" i="12" s="1"/>
  <c r="V193" i="12"/>
  <c r="Z193" i="12" s="1"/>
  <c r="N234" i="8"/>
  <c r="W89" i="15"/>
  <c r="AA89" i="15" s="1"/>
  <c r="X89" i="15"/>
  <c r="S267" i="8"/>
  <c r="AL226" i="12"/>
  <c r="AN226" i="12" s="1"/>
  <c r="AK226" i="12"/>
  <c r="AM226" i="12" s="1"/>
  <c r="E493" i="8"/>
  <c r="D280" i="8"/>
  <c r="R470" i="12"/>
  <c r="J511" i="8"/>
  <c r="D175" i="8"/>
  <c r="T70" i="3"/>
  <c r="AD70" i="3" s="1"/>
  <c r="S70" i="3"/>
  <c r="AC70" i="3" s="1"/>
  <c r="E238" i="8"/>
  <c r="H467" i="8"/>
  <c r="C308" i="8"/>
  <c r="W49" i="3"/>
  <c r="AA49" i="3" s="1"/>
  <c r="X49" i="3"/>
  <c r="AB49" i="3" s="1"/>
  <c r="I152" i="8"/>
  <c r="J54" i="8"/>
  <c r="R13" i="12"/>
  <c r="AL54" i="3"/>
  <c r="AN54" i="3" s="1"/>
  <c r="AK54" i="3"/>
  <c r="AM54" i="3" s="1"/>
  <c r="S480" i="12"/>
  <c r="AC480" i="12" s="1"/>
  <c r="G521" i="8"/>
  <c r="F521" i="8"/>
  <c r="T480" i="12"/>
  <c r="AD480" i="12" s="1"/>
  <c r="D126" i="8"/>
  <c r="D442" i="8"/>
  <c r="S10" i="3"/>
  <c r="AC10" i="3" s="1"/>
  <c r="T10" i="3"/>
  <c r="AD10" i="3" s="1"/>
  <c r="P300" i="8"/>
  <c r="U363" i="12"/>
  <c r="Y363" i="12" s="1"/>
  <c r="L404" i="8"/>
  <c r="N404" i="8"/>
  <c r="V363" i="12"/>
  <c r="Z363" i="12" s="1"/>
  <c r="E201" i="8"/>
  <c r="R47" i="15"/>
  <c r="AG9" i="16"/>
  <c r="AH9" i="16"/>
  <c r="AJ9" i="16" s="1"/>
  <c r="M62" i="8"/>
  <c r="J86" i="8"/>
  <c r="R45" i="12"/>
  <c r="U93" i="3"/>
  <c r="Y93" i="3" s="1"/>
  <c r="V93" i="3"/>
  <c r="Z93" i="3" s="1"/>
  <c r="D417" i="8"/>
  <c r="G85" i="8"/>
  <c r="F85" i="8"/>
  <c r="T44" i="12"/>
  <c r="AD44" i="12" s="1"/>
  <c r="S44" i="12"/>
  <c r="AC44" i="12" s="1"/>
  <c r="H66" i="8"/>
  <c r="R15" i="14"/>
  <c r="H521" i="8"/>
  <c r="X13" i="14"/>
  <c r="AB13" i="14" s="1"/>
  <c r="W13" i="14"/>
  <c r="AA13" i="14" s="1"/>
  <c r="U42" i="15"/>
  <c r="Y42" i="15" s="1"/>
  <c r="V42" i="15"/>
  <c r="Z42" i="15" s="1"/>
  <c r="T427" i="12"/>
  <c r="AD427" i="12" s="1"/>
  <c r="F468" i="8"/>
  <c r="G468" i="8"/>
  <c r="S427" i="12"/>
  <c r="AC427" i="12" s="1"/>
  <c r="V31" i="13"/>
  <c r="Z31" i="13" s="1"/>
  <c r="U31" i="13"/>
  <c r="Y31" i="13" s="1"/>
  <c r="O376" i="8"/>
  <c r="Q376" i="8"/>
  <c r="W335" i="12"/>
  <c r="AA335" i="12" s="1"/>
  <c r="X335" i="12"/>
  <c r="AB335" i="12" s="1"/>
  <c r="D111" i="8"/>
  <c r="U343" i="12"/>
  <c r="Y343" i="12" s="1"/>
  <c r="L384" i="8"/>
  <c r="N384" i="8"/>
  <c r="V343" i="12"/>
  <c r="Z343" i="12" s="1"/>
  <c r="Q496" i="8"/>
  <c r="W455" i="12"/>
  <c r="AA455" i="12" s="1"/>
  <c r="X455" i="12"/>
  <c r="O496" i="8"/>
  <c r="AL92" i="12"/>
  <c r="AN92" i="12" s="1"/>
  <c r="AK92" i="12"/>
  <c r="AM92" i="12" s="1"/>
  <c r="S133" i="8"/>
  <c r="AK67" i="3"/>
  <c r="AM67" i="3" s="1"/>
  <c r="AL67" i="3"/>
  <c r="AN67" i="3" s="1"/>
  <c r="E412" i="8"/>
  <c r="M65" i="8"/>
  <c r="H241" i="8"/>
  <c r="I396" i="8"/>
  <c r="P487" i="8"/>
  <c r="AG16" i="15"/>
  <c r="AH16" i="15"/>
  <c r="AJ16" i="15" s="1"/>
  <c r="C106" i="8"/>
  <c r="J62" i="8"/>
  <c r="R21" i="12"/>
  <c r="S273" i="12"/>
  <c r="F314" i="8"/>
  <c r="G314" i="8"/>
  <c r="T273" i="12"/>
  <c r="AD273" i="12" s="1"/>
  <c r="E60" i="8"/>
  <c r="R20" i="15"/>
  <c r="F329" i="8"/>
  <c r="S288" i="12"/>
  <c r="G329" i="8"/>
  <c r="T288" i="12"/>
  <c r="AD288" i="12" s="1"/>
  <c r="P248" i="8"/>
  <c r="F497" i="8"/>
  <c r="G497" i="8"/>
  <c r="S456" i="12"/>
  <c r="AC456" i="12" s="1"/>
  <c r="T456" i="12"/>
  <c r="AD456" i="12" s="1"/>
  <c r="E519" i="8"/>
  <c r="AH332" i="12"/>
  <c r="AJ332" i="12" s="1"/>
  <c r="AG332" i="12"/>
  <c r="AI332" i="12" s="1"/>
  <c r="R373" i="8"/>
  <c r="E180" i="8"/>
  <c r="AG273" i="12"/>
  <c r="R314" i="8"/>
  <c r="AH273" i="12"/>
  <c r="AJ273" i="12" s="1"/>
  <c r="D415" i="8"/>
  <c r="AL225" i="12"/>
  <c r="AN225" i="12" s="1"/>
  <c r="S266" i="8"/>
  <c r="AK225" i="12"/>
  <c r="AM225" i="12" s="1"/>
  <c r="R10" i="14"/>
  <c r="H353" i="8"/>
  <c r="C427" i="8"/>
  <c r="T34" i="3"/>
  <c r="AD34" i="3" s="1"/>
  <c r="S34" i="3"/>
  <c r="AC34" i="3" s="1"/>
  <c r="J520" i="8"/>
  <c r="R479" i="12"/>
  <c r="E501" i="8"/>
  <c r="P283" i="8"/>
  <c r="S40" i="3"/>
  <c r="T40" i="3"/>
  <c r="AD40" i="3" s="1"/>
  <c r="D169" i="8"/>
  <c r="C63" i="8"/>
  <c r="D469" i="8"/>
  <c r="X126" i="12"/>
  <c r="AB126" i="12" s="1"/>
  <c r="O167" i="8"/>
  <c r="Q167" i="8"/>
  <c r="W126" i="12"/>
  <c r="T430" i="12"/>
  <c r="AD430" i="12" s="1"/>
  <c r="F471" i="8"/>
  <c r="G471" i="8"/>
  <c r="S430" i="12"/>
  <c r="D206" i="8"/>
  <c r="R35" i="12"/>
  <c r="J76" i="8"/>
  <c r="H173" i="8"/>
  <c r="J150" i="8"/>
  <c r="R109" i="12"/>
  <c r="M184" i="8"/>
  <c r="H153" i="8"/>
  <c r="T415" i="12"/>
  <c r="AD415" i="12" s="1"/>
  <c r="G456" i="8"/>
  <c r="S415" i="12"/>
  <c r="AC415" i="12" s="1"/>
  <c r="F456" i="8"/>
  <c r="AG99" i="15"/>
  <c r="AH99" i="15"/>
  <c r="AJ99" i="15" s="1"/>
  <c r="M492" i="8"/>
  <c r="C89" i="8"/>
  <c r="W71" i="12"/>
  <c r="Q112" i="8"/>
  <c r="X71" i="12"/>
  <c r="AB71" i="12" s="1"/>
  <c r="O112" i="8"/>
  <c r="H449" i="8"/>
  <c r="AL41" i="15"/>
  <c r="AN41" i="15" s="1"/>
  <c r="AK41" i="15"/>
  <c r="AM41" i="15" s="1"/>
  <c r="F376" i="8"/>
  <c r="G376" i="8"/>
  <c r="S335" i="12"/>
  <c r="T335" i="12"/>
  <c r="AD335" i="12" s="1"/>
  <c r="I541" i="8"/>
  <c r="AK67" i="15"/>
  <c r="AM67" i="15" s="1"/>
  <c r="AL67" i="15"/>
  <c r="AN67" i="15" s="1"/>
  <c r="I52" i="8"/>
  <c r="S142" i="8"/>
  <c r="AL101" i="12"/>
  <c r="AN101" i="12" s="1"/>
  <c r="AK101" i="12"/>
  <c r="AM101" i="12" s="1"/>
  <c r="AK47" i="12"/>
  <c r="AM47" i="12" s="1"/>
  <c r="AL47" i="12"/>
  <c r="AN47" i="12" s="1"/>
  <c r="S88" i="8"/>
  <c r="W199" i="12"/>
  <c r="O240" i="8"/>
  <c r="X199" i="12"/>
  <c r="AB199" i="12" s="1"/>
  <c r="Q240" i="8"/>
  <c r="AK79" i="3"/>
  <c r="AM79" i="3" s="1"/>
  <c r="AL79" i="3"/>
  <c r="AN79" i="3" s="1"/>
  <c r="W56" i="12"/>
  <c r="AA56" i="12" s="1"/>
  <c r="Q97" i="8"/>
  <c r="O97" i="8"/>
  <c r="X56" i="12"/>
  <c r="I480" i="8"/>
  <c r="W344" i="12"/>
  <c r="Q385" i="8"/>
  <c r="O385" i="8"/>
  <c r="X344" i="12"/>
  <c r="AB344" i="12" s="1"/>
  <c r="Q239" i="8"/>
  <c r="O239" i="8"/>
  <c r="X198" i="12"/>
  <c r="W198" i="12"/>
  <c r="AA198" i="12" s="1"/>
  <c r="V19" i="3"/>
  <c r="Z19" i="3" s="1"/>
  <c r="U19" i="3"/>
  <c r="Y19" i="3" s="1"/>
  <c r="E532" i="8"/>
  <c r="W34" i="15"/>
  <c r="X34" i="15"/>
  <c r="AB34" i="15" s="1"/>
  <c r="V41" i="3"/>
  <c r="Z41" i="3" s="1"/>
  <c r="U41" i="3"/>
  <c r="Y41" i="3" s="1"/>
  <c r="AL24" i="14"/>
  <c r="AN24" i="14" s="1"/>
  <c r="AK24" i="14"/>
  <c r="AM24" i="14" s="1"/>
  <c r="H516" i="8"/>
  <c r="I145" i="8"/>
  <c r="AH60" i="3"/>
  <c r="AJ60" i="3" s="1"/>
  <c r="AG60" i="3"/>
  <c r="AI60" i="3" s="1"/>
  <c r="F104" i="8"/>
  <c r="G104" i="8"/>
  <c r="T63" i="12"/>
  <c r="AD63" i="12" s="1"/>
  <c r="S63" i="12"/>
  <c r="R500" i="8"/>
  <c r="AH459" i="12"/>
  <c r="AJ459" i="12" s="1"/>
  <c r="AG459" i="12"/>
  <c r="AI459" i="12" s="1"/>
  <c r="V11" i="13"/>
  <c r="Z11" i="13" s="1"/>
  <c r="U11" i="13"/>
  <c r="R425" i="8"/>
  <c r="AH384" i="12"/>
  <c r="AJ384" i="12" s="1"/>
  <c r="AG384" i="12"/>
  <c r="AI384" i="12" s="1"/>
  <c r="AL285" i="12"/>
  <c r="AN285" i="12" s="1"/>
  <c r="AK285" i="12"/>
  <c r="AM285" i="12" s="1"/>
  <c r="S326" i="8"/>
  <c r="R21" i="16"/>
  <c r="M264" i="8"/>
  <c r="S70" i="15"/>
  <c r="AC70" i="15" s="1"/>
  <c r="T70" i="15"/>
  <c r="AD70" i="15" s="1"/>
  <c r="K316" i="8"/>
  <c r="C241" i="8"/>
  <c r="S48" i="3"/>
  <c r="T48" i="3"/>
  <c r="AD48" i="3" s="1"/>
  <c r="M509" i="8"/>
  <c r="X83" i="3"/>
  <c r="W83" i="3"/>
  <c r="AA83" i="3" s="1"/>
  <c r="R424" i="12"/>
  <c r="J465" i="8"/>
  <c r="E542" i="8"/>
  <c r="AG339" i="12"/>
  <c r="AH339" i="12"/>
  <c r="AJ339" i="12" s="1"/>
  <c r="R380" i="8"/>
  <c r="K497" i="8"/>
  <c r="AK168" i="12"/>
  <c r="AM168" i="12" s="1"/>
  <c r="S209" i="8"/>
  <c r="AL168" i="12"/>
  <c r="AN168" i="12" s="1"/>
  <c r="T183" i="12"/>
  <c r="AD183" i="12" s="1"/>
  <c r="G224" i="8"/>
  <c r="F224" i="8"/>
  <c r="S183" i="12"/>
  <c r="AC183" i="12" s="1"/>
  <c r="X55" i="3"/>
  <c r="AB55" i="3" s="1"/>
  <c r="W55" i="3"/>
  <c r="AA55" i="3" s="1"/>
  <c r="R61" i="15"/>
  <c r="K550" i="8"/>
  <c r="H499" i="8"/>
  <c r="U20" i="3"/>
  <c r="Y20" i="3" s="1"/>
  <c r="V20" i="3"/>
  <c r="Z20" i="3" s="1"/>
  <c r="K107" i="8"/>
  <c r="I340" i="8"/>
  <c r="O498" i="8"/>
  <c r="Q498" i="8"/>
  <c r="X457" i="12"/>
  <c r="AB457" i="12" s="1"/>
  <c r="W457" i="12"/>
  <c r="AA457" i="12" s="1"/>
  <c r="I319" i="8"/>
  <c r="K140" i="8"/>
  <c r="P310" i="8"/>
  <c r="AK433" i="12"/>
  <c r="AM433" i="12" s="1"/>
  <c r="AL433" i="12"/>
  <c r="AN433" i="12" s="1"/>
  <c r="S474" i="8"/>
  <c r="C526" i="8"/>
  <c r="I517" i="8"/>
  <c r="D72" i="8"/>
  <c r="K181" i="8"/>
  <c r="S11" i="16"/>
  <c r="T11" i="16"/>
  <c r="AD11" i="16" s="1"/>
  <c r="C465" i="8"/>
  <c r="X472" i="12"/>
  <c r="Q513" i="8"/>
  <c r="O513" i="8"/>
  <c r="W472" i="12"/>
  <c r="AA472" i="12" s="1"/>
  <c r="X410" i="12"/>
  <c r="AB410" i="12" s="1"/>
  <c r="O451" i="8"/>
  <c r="W410" i="12"/>
  <c r="Q451" i="8"/>
  <c r="I177" i="8"/>
  <c r="K184" i="8"/>
  <c r="K139" i="8"/>
  <c r="V147" i="12"/>
  <c r="Z147" i="12" s="1"/>
  <c r="N188" i="8"/>
  <c r="U147" i="12"/>
  <c r="Y147" i="12" s="1"/>
  <c r="L188" i="8"/>
  <c r="W44" i="14"/>
  <c r="AA44" i="14" s="1"/>
  <c r="X44" i="14"/>
  <c r="AB44" i="14" s="1"/>
  <c r="C420" i="8"/>
  <c r="D242" i="8"/>
  <c r="P450" i="8"/>
  <c r="M311" i="8"/>
  <c r="C402" i="8"/>
  <c r="M406" i="8"/>
  <c r="C428" i="8"/>
  <c r="AL429" i="12"/>
  <c r="AN429" i="12" s="1"/>
  <c r="AK429" i="12"/>
  <c r="AM429" i="12" s="1"/>
  <c r="S470" i="8"/>
  <c r="I143" i="8"/>
  <c r="L486" i="8"/>
  <c r="U445" i="12"/>
  <c r="Y445" i="12" s="1"/>
  <c r="V445" i="12"/>
  <c r="Z445" i="12" s="1"/>
  <c r="N486" i="8"/>
  <c r="S167" i="12"/>
  <c r="AC167" i="12" s="1"/>
  <c r="F208" i="8"/>
  <c r="T167" i="12"/>
  <c r="AD167" i="12" s="1"/>
  <c r="G208" i="8"/>
  <c r="E420" i="8"/>
  <c r="I438" i="8"/>
  <c r="C299" i="8"/>
  <c r="AK16" i="12"/>
  <c r="AM16" i="12" s="1"/>
  <c r="S57" i="8"/>
  <c r="AL16" i="12"/>
  <c r="AN16" i="12" s="1"/>
  <c r="K155" i="8"/>
  <c r="W37" i="15"/>
  <c r="AA37" i="15" s="1"/>
  <c r="X37" i="15"/>
  <c r="S16" i="14"/>
  <c r="T16" i="14"/>
  <c r="AD16" i="14" s="1"/>
  <c r="E279" i="8"/>
  <c r="W118" i="12"/>
  <c r="AA118" i="12" s="1"/>
  <c r="Q159" i="8"/>
  <c r="O159" i="8"/>
  <c r="X118" i="12"/>
  <c r="D223" i="8"/>
  <c r="I286" i="8"/>
  <c r="M63" i="8"/>
  <c r="C509" i="8"/>
  <c r="AG26" i="13"/>
  <c r="AH26" i="13"/>
  <c r="AJ26" i="13" s="1"/>
  <c r="I336" i="8"/>
  <c r="Q311" i="8"/>
  <c r="X270" i="12"/>
  <c r="AB270" i="12" s="1"/>
  <c r="W270" i="12"/>
  <c r="AA270" i="12" s="1"/>
  <c r="O311" i="8"/>
  <c r="R33" i="3"/>
  <c r="P456" i="8"/>
  <c r="M505" i="8"/>
  <c r="AG19" i="16"/>
  <c r="AH19" i="16"/>
  <c r="AJ19" i="16" s="1"/>
  <c r="U97" i="3"/>
  <c r="Y97" i="3" s="1"/>
  <c r="V97" i="3"/>
  <c r="Z97" i="3" s="1"/>
  <c r="X493" i="12"/>
  <c r="AB493" i="12" s="1"/>
  <c r="O534" i="8"/>
  <c r="W493" i="12"/>
  <c r="AA493" i="12" s="1"/>
  <c r="Q534" i="8"/>
  <c r="S91" i="3"/>
  <c r="T91" i="3"/>
  <c r="AD91" i="3" s="1"/>
  <c r="H148" i="8"/>
  <c r="W352" i="12"/>
  <c r="AA352" i="12" s="1"/>
  <c r="X352" i="12"/>
  <c r="Q393" i="8"/>
  <c r="O393" i="8"/>
  <c r="C303" i="8"/>
  <c r="M400" i="8"/>
  <c r="I403" i="8"/>
  <c r="K538" i="8"/>
  <c r="F375" i="8"/>
  <c r="T334" i="12"/>
  <c r="AD334" i="12" s="1"/>
  <c r="S334" i="12"/>
  <c r="G375" i="8"/>
  <c r="O526" i="8"/>
  <c r="Q526" i="8"/>
  <c r="W485" i="12"/>
  <c r="X485" i="12"/>
  <c r="AB485" i="12" s="1"/>
  <c r="D252" i="8"/>
  <c r="K343" i="8"/>
  <c r="AK14" i="16"/>
  <c r="AM14" i="16" s="1"/>
  <c r="AL14" i="16"/>
  <c r="AN14" i="16" s="1"/>
  <c r="S307" i="12"/>
  <c r="AC307" i="12" s="1"/>
  <c r="G348" i="8"/>
  <c r="F348" i="8"/>
  <c r="T307" i="12"/>
  <c r="AD307" i="12" s="1"/>
  <c r="P420" i="8"/>
  <c r="H410" i="8"/>
  <c r="S512" i="8"/>
  <c r="AL471" i="12"/>
  <c r="AN471" i="12" s="1"/>
  <c r="AK471" i="12"/>
  <c r="AM471" i="12" s="1"/>
  <c r="X101" i="3"/>
  <c r="W101" i="3"/>
  <c r="AA101" i="3" s="1"/>
  <c r="U68" i="3"/>
  <c r="Y68" i="3" s="1"/>
  <c r="V68" i="3"/>
  <c r="Z68" i="3" s="1"/>
  <c r="K326" i="8"/>
  <c r="P526" i="8"/>
  <c r="I481" i="8"/>
  <c r="T43" i="15"/>
  <c r="AD43" i="15" s="1"/>
  <c r="S43" i="15"/>
  <c r="AC43" i="15" s="1"/>
  <c r="M281" i="8"/>
  <c r="AL308" i="12"/>
  <c r="AN308" i="12" s="1"/>
  <c r="AK308" i="12"/>
  <c r="AM308" i="12" s="1"/>
  <c r="S349" i="8"/>
  <c r="R56" i="15"/>
  <c r="AG411" i="12"/>
  <c r="AI411" i="12" s="1"/>
  <c r="AH411" i="12"/>
  <c r="AJ411" i="12" s="1"/>
  <c r="R452" i="8"/>
  <c r="E530" i="8"/>
  <c r="R11" i="14"/>
  <c r="G377" i="8"/>
  <c r="T336" i="12"/>
  <c r="AD336" i="12" s="1"/>
  <c r="S336" i="12"/>
  <c r="F377" i="8"/>
  <c r="G403" i="8"/>
  <c r="T362" i="12"/>
  <c r="AD362" i="12" s="1"/>
  <c r="F403" i="8"/>
  <c r="S362" i="12"/>
  <c r="X91" i="15"/>
  <c r="AB91" i="15" s="1"/>
  <c r="W91" i="15"/>
  <c r="AA91" i="15" s="1"/>
  <c r="E266" i="8"/>
  <c r="AH365" i="12"/>
  <c r="AJ365" i="12" s="1"/>
  <c r="AG365" i="12"/>
  <c r="R406" i="8"/>
  <c r="M98" i="8"/>
  <c r="G112" i="8"/>
  <c r="S71" i="12"/>
  <c r="AC71" i="12" s="1"/>
  <c r="F112" i="8"/>
  <c r="T71" i="12"/>
  <c r="AD71" i="12" s="1"/>
  <c r="P506" i="8"/>
  <c r="G337" i="8"/>
  <c r="S296" i="12"/>
  <c r="F337" i="8"/>
  <c r="T296" i="12"/>
  <c r="AD296" i="12" s="1"/>
  <c r="C164" i="8"/>
  <c r="R439" i="8"/>
  <c r="AH398" i="12"/>
  <c r="AJ398" i="12" s="1"/>
  <c r="AG398" i="12"/>
  <c r="E232" i="8"/>
  <c r="K406" i="8"/>
  <c r="AL45" i="3"/>
  <c r="AN45" i="3" s="1"/>
  <c r="AK45" i="3"/>
  <c r="AM45" i="3" s="1"/>
  <c r="I529" i="8"/>
  <c r="AG485" i="12"/>
  <c r="AI485" i="12" s="1"/>
  <c r="AH485" i="12"/>
  <c r="AJ485" i="12" s="1"/>
  <c r="R526" i="8"/>
  <c r="AK97" i="3"/>
  <c r="AM97" i="3" s="1"/>
  <c r="AL97" i="3"/>
  <c r="AN97" i="3" s="1"/>
  <c r="G538" i="8"/>
  <c r="T497" i="12"/>
  <c r="AD497" i="12" s="1"/>
  <c r="S497" i="12"/>
  <c r="F538" i="8"/>
  <c r="S57" i="12"/>
  <c r="G98" i="8"/>
  <c r="T57" i="12"/>
  <c r="AD57" i="12" s="1"/>
  <c r="F98" i="8"/>
  <c r="X170" i="12"/>
  <c r="AB170" i="12" s="1"/>
  <c r="W170" i="12"/>
  <c r="AA170" i="12" s="1"/>
  <c r="O211" i="8"/>
  <c r="Q211" i="8"/>
  <c r="AL478" i="12"/>
  <c r="AN478" i="12" s="1"/>
  <c r="S519" i="8"/>
  <c r="AK478" i="12"/>
  <c r="AM478" i="12" s="1"/>
  <c r="D255" i="8"/>
  <c r="AL316" i="12"/>
  <c r="AN316" i="12" s="1"/>
  <c r="AK316" i="12"/>
  <c r="AM316" i="12" s="1"/>
  <c r="S357" i="8"/>
  <c r="V192" i="12"/>
  <c r="Z192" i="12" s="1"/>
  <c r="L233" i="8"/>
  <c r="N233" i="8"/>
  <c r="U192" i="12"/>
  <c r="Y192" i="12" s="1"/>
  <c r="I361" i="8"/>
  <c r="M511" i="8"/>
  <c r="C475" i="8"/>
  <c r="D524" i="8"/>
  <c r="AK56" i="15"/>
  <c r="AM56" i="15" s="1"/>
  <c r="AL56" i="15"/>
  <c r="AN56" i="15" s="1"/>
  <c r="I97" i="8"/>
  <c r="C455" i="8"/>
  <c r="D90" i="8"/>
  <c r="N425" i="8"/>
  <c r="L425" i="8"/>
  <c r="V384" i="12"/>
  <c r="Z384" i="12" s="1"/>
  <c r="U384" i="12"/>
  <c r="Y384" i="12" s="1"/>
  <c r="AG92" i="15"/>
  <c r="AH92" i="15"/>
  <c r="AJ92" i="15" s="1"/>
  <c r="I263" i="8"/>
  <c r="P72" i="8"/>
  <c r="K144" i="8"/>
  <c r="D494" i="8"/>
  <c r="M50" i="8"/>
  <c r="P246" i="8"/>
  <c r="G539" i="8"/>
  <c r="F539" i="8"/>
  <c r="S498" i="12"/>
  <c r="AC498" i="12" s="1"/>
  <c r="T498" i="12"/>
  <c r="AD498" i="12" s="1"/>
  <c r="M135" i="8"/>
  <c r="D240" i="8"/>
  <c r="N291" i="8"/>
  <c r="U250" i="12"/>
  <c r="Y250" i="12" s="1"/>
  <c r="L291" i="8"/>
  <c r="V250" i="12"/>
  <c r="Z250" i="12" s="1"/>
  <c r="AH104" i="12"/>
  <c r="AJ104" i="12" s="1"/>
  <c r="AG104" i="12"/>
  <c r="AI104" i="12" s="1"/>
  <c r="R145" i="8"/>
  <c r="R92" i="12"/>
  <c r="J133" i="8"/>
  <c r="P383" i="8"/>
  <c r="E156" i="8"/>
  <c r="W45" i="14"/>
  <c r="AA45" i="14" s="1"/>
  <c r="X45" i="14"/>
  <c r="AG23" i="14"/>
  <c r="AI23" i="14" s="1"/>
  <c r="AH23" i="14"/>
  <c r="AJ23" i="14" s="1"/>
  <c r="S502" i="12"/>
  <c r="AC502" i="12" s="1"/>
  <c r="F543" i="8"/>
  <c r="T502" i="12"/>
  <c r="AD502" i="12" s="1"/>
  <c r="G543" i="8"/>
  <c r="I417" i="8"/>
  <c r="R319" i="12"/>
  <c r="J360" i="8"/>
  <c r="Q404" i="8"/>
  <c r="W363" i="12"/>
  <c r="O404" i="8"/>
  <c r="X363" i="12"/>
  <c r="AB363" i="12" s="1"/>
  <c r="AL25" i="16"/>
  <c r="AN25" i="16" s="1"/>
  <c r="AK25" i="16"/>
  <c r="AM25" i="16" s="1"/>
  <c r="C315" i="8"/>
  <c r="R271" i="8"/>
  <c r="AG230" i="12"/>
  <c r="AH230" i="12"/>
  <c r="AJ230" i="12" s="1"/>
  <c r="AG422" i="12"/>
  <c r="AH422" i="12"/>
  <c r="AJ422" i="12" s="1"/>
  <c r="R463" i="8"/>
  <c r="X486" i="12"/>
  <c r="O527" i="8"/>
  <c r="Q527" i="8"/>
  <c r="W486" i="12"/>
  <c r="AA486" i="12" s="1"/>
  <c r="C335" i="8"/>
  <c r="G385" i="8"/>
  <c r="F385" i="8"/>
  <c r="T344" i="12"/>
  <c r="AD344" i="12" s="1"/>
  <c r="S344" i="12"/>
  <c r="P363" i="8"/>
  <c r="AG100" i="3"/>
  <c r="AI100" i="3" s="1"/>
  <c r="AH100" i="3"/>
  <c r="AJ100" i="3" s="1"/>
  <c r="R53" i="8"/>
  <c r="AG12" i="12"/>
  <c r="AI12" i="12" s="1"/>
  <c r="AH12" i="12"/>
  <c r="AJ12" i="12" s="1"/>
  <c r="S30" i="13"/>
  <c r="T30" i="13"/>
  <c r="AD30" i="13" s="1"/>
  <c r="M137" i="8"/>
  <c r="F221" i="8"/>
  <c r="S180" i="12"/>
  <c r="AC180" i="12" s="1"/>
  <c r="T180" i="12"/>
  <c r="AD180" i="12" s="1"/>
  <c r="G221" i="8"/>
  <c r="AK442" i="12"/>
  <c r="AM442" i="12" s="1"/>
  <c r="AL442" i="12"/>
  <c r="AN442" i="12" s="1"/>
  <c r="S483" i="8"/>
  <c r="R500" i="12"/>
  <c r="J541" i="8"/>
  <c r="E332" i="8"/>
  <c r="H546" i="8"/>
  <c r="P442" i="8"/>
  <c r="AL87" i="15"/>
  <c r="AN87" i="15" s="1"/>
  <c r="AK87" i="15"/>
  <c r="AM87" i="15" s="1"/>
  <c r="K108" i="8"/>
  <c r="M403" i="8"/>
  <c r="R365" i="12"/>
  <c r="J406" i="8"/>
  <c r="AK28" i="14"/>
  <c r="AM28" i="14" s="1"/>
  <c r="AL28" i="14"/>
  <c r="AN28" i="14" s="1"/>
  <c r="F283" i="8"/>
  <c r="G283" i="8"/>
  <c r="T242" i="12"/>
  <c r="AD242" i="12" s="1"/>
  <c r="S242" i="12"/>
  <c r="AC242" i="12" s="1"/>
  <c r="AK38" i="14"/>
  <c r="AM38" i="14" s="1"/>
  <c r="AL38" i="14"/>
  <c r="AN38" i="14" s="1"/>
  <c r="M316" i="8"/>
  <c r="K76" i="8"/>
  <c r="M240" i="8"/>
  <c r="P256" i="8"/>
  <c r="X81" i="3"/>
  <c r="W81" i="3"/>
  <c r="AA81" i="3" s="1"/>
  <c r="AH45" i="15"/>
  <c r="AJ45" i="15" s="1"/>
  <c r="AG45" i="15"/>
  <c r="G82" i="8"/>
  <c r="S41" i="12"/>
  <c r="F82" i="8"/>
  <c r="T41" i="12"/>
  <c r="AD41" i="12" s="1"/>
  <c r="X475" i="12"/>
  <c r="AB475" i="12" s="1"/>
  <c r="O516" i="8"/>
  <c r="Q516" i="8"/>
  <c r="W475" i="12"/>
  <c r="AG370" i="12"/>
  <c r="R411" i="8"/>
  <c r="AH370" i="12"/>
  <c r="AJ370" i="12" s="1"/>
  <c r="R42" i="3"/>
  <c r="N133" i="8"/>
  <c r="L133" i="8"/>
  <c r="U92" i="12"/>
  <c r="Y92" i="12" s="1"/>
  <c r="V92" i="12"/>
  <c r="Z92" i="12" s="1"/>
  <c r="AL309" i="12"/>
  <c r="AN309" i="12" s="1"/>
  <c r="AK309" i="12"/>
  <c r="AM309" i="12" s="1"/>
  <c r="S350" i="8"/>
  <c r="D327" i="8"/>
  <c r="N138" i="8"/>
  <c r="L138" i="8"/>
  <c r="V97" i="12"/>
  <c r="Z97" i="12" s="1"/>
  <c r="U97" i="12"/>
  <c r="Y97" i="12" s="1"/>
  <c r="O95" i="8"/>
  <c r="X54" i="12"/>
  <c r="AB54" i="12" s="1"/>
  <c r="Q95" i="8"/>
  <c r="W54" i="12"/>
  <c r="E193" i="8"/>
  <c r="C483" i="8"/>
  <c r="I426" i="8"/>
  <c r="V83" i="15"/>
  <c r="Z83" i="15" s="1"/>
  <c r="U83" i="15"/>
  <c r="M253" i="8"/>
  <c r="S485" i="12"/>
  <c r="AC485" i="12" s="1"/>
  <c r="T485" i="12"/>
  <c r="AD485" i="12" s="1"/>
  <c r="F526" i="8"/>
  <c r="G526" i="8"/>
  <c r="V31" i="15"/>
  <c r="Z31" i="15" s="1"/>
  <c r="U31" i="15"/>
  <c r="Y31" i="15" s="1"/>
  <c r="T435" i="12"/>
  <c r="AD435" i="12" s="1"/>
  <c r="F476" i="8"/>
  <c r="S435" i="12"/>
  <c r="AC435" i="12" s="1"/>
  <c r="G476" i="8"/>
  <c r="X165" i="12"/>
  <c r="O206" i="8"/>
  <c r="Q206" i="8"/>
  <c r="W165" i="12"/>
  <c r="AA165" i="12" s="1"/>
  <c r="E470" i="8"/>
  <c r="S161" i="8"/>
  <c r="AK120" i="12"/>
  <c r="AM120" i="12" s="1"/>
  <c r="AL120" i="12"/>
  <c r="AN120" i="12" s="1"/>
  <c r="K442" i="8"/>
  <c r="T268" i="12"/>
  <c r="AD268" i="12" s="1"/>
  <c r="S268" i="12"/>
  <c r="AC268" i="12" s="1"/>
  <c r="G309" i="8"/>
  <c r="F309" i="8"/>
  <c r="S30" i="14"/>
  <c r="T30" i="14"/>
  <c r="AD30" i="14" s="1"/>
  <c r="R13" i="16"/>
  <c r="T442" i="12"/>
  <c r="AD442" i="12" s="1"/>
  <c r="S442" i="12"/>
  <c r="AC442" i="12" s="1"/>
  <c r="F483" i="8"/>
  <c r="G483" i="8"/>
  <c r="C96" i="8"/>
  <c r="R82" i="3"/>
  <c r="S220" i="12"/>
  <c r="AC220" i="12" s="1"/>
  <c r="F261" i="8"/>
  <c r="G261" i="8"/>
  <c r="T220" i="12"/>
  <c r="AD220" i="12" s="1"/>
  <c r="AL62" i="15"/>
  <c r="AN62" i="15" s="1"/>
  <c r="AK62" i="15"/>
  <c r="AM62" i="15" s="1"/>
  <c r="V12" i="12"/>
  <c r="Z12" i="12" s="1"/>
  <c r="N53" i="8"/>
  <c r="L53" i="8"/>
  <c r="U12" i="12"/>
  <c r="Y12" i="12" s="1"/>
  <c r="D182" i="8"/>
  <c r="E248" i="8"/>
  <c r="P343" i="8"/>
  <c r="O508" i="8"/>
  <c r="W467" i="12"/>
  <c r="AA467" i="12" s="1"/>
  <c r="Q508" i="8"/>
  <c r="X467" i="12"/>
  <c r="AB467" i="12" s="1"/>
  <c r="E57" i="8"/>
  <c r="E200" i="8"/>
  <c r="AL82" i="12"/>
  <c r="AN82" i="12" s="1"/>
  <c r="S123" i="8"/>
  <c r="AK82" i="12"/>
  <c r="AM82" i="12" s="1"/>
  <c r="X490" i="12"/>
  <c r="W490" i="12"/>
  <c r="AA490" i="12" s="1"/>
  <c r="Q531" i="8"/>
  <c r="O531" i="8"/>
  <c r="X401" i="12"/>
  <c r="AB401" i="12" s="1"/>
  <c r="Q442" i="8"/>
  <c r="W401" i="12"/>
  <c r="AA401" i="12" s="1"/>
  <c r="O442" i="8"/>
  <c r="D210" i="8"/>
  <c r="D343" i="8"/>
  <c r="S170" i="8"/>
  <c r="AK129" i="12"/>
  <c r="AL129" i="12"/>
  <c r="AN129" i="12" s="1"/>
  <c r="P133" i="8"/>
  <c r="AK437" i="12"/>
  <c r="AM437" i="12" s="1"/>
  <c r="S478" i="8"/>
  <c r="AL437" i="12"/>
  <c r="AN437" i="12" s="1"/>
  <c r="K223" i="8"/>
  <c r="S339" i="8"/>
  <c r="AL298" i="12"/>
  <c r="AN298" i="12" s="1"/>
  <c r="AK298" i="12"/>
  <c r="AM298" i="12" s="1"/>
  <c r="T146" i="12"/>
  <c r="AD146" i="12" s="1"/>
  <c r="G187" i="8"/>
  <c r="F187" i="8"/>
  <c r="S146" i="12"/>
  <c r="AC146" i="12" s="1"/>
  <c r="V29" i="14"/>
  <c r="Z29" i="14" s="1"/>
  <c r="U29" i="14"/>
  <c r="Y29" i="14" s="1"/>
  <c r="D406" i="8"/>
  <c r="R26" i="3"/>
  <c r="AL70" i="3"/>
  <c r="AN70" i="3" s="1"/>
  <c r="AK70" i="3"/>
  <c r="AM70" i="3" s="1"/>
  <c r="I493" i="8"/>
  <c r="L357" i="8"/>
  <c r="N357" i="8"/>
  <c r="V316" i="12"/>
  <c r="Z316" i="12" s="1"/>
  <c r="U316" i="12"/>
  <c r="Y316" i="12" s="1"/>
  <c r="S82" i="15"/>
  <c r="T82" i="15"/>
  <c r="AD82" i="15" s="1"/>
  <c r="AH31" i="3"/>
  <c r="AJ31" i="3" s="1"/>
  <c r="AG31" i="3"/>
  <c r="AI31" i="3" s="1"/>
  <c r="H201" i="8"/>
  <c r="C242" i="8"/>
  <c r="X283" i="12"/>
  <c r="Q324" i="8"/>
  <c r="W283" i="12"/>
  <c r="AA283" i="12" s="1"/>
  <c r="O324" i="8"/>
  <c r="N230" i="8"/>
  <c r="V189" i="12"/>
  <c r="Z189" i="12" s="1"/>
  <c r="U189" i="12"/>
  <c r="Y189" i="12" s="1"/>
  <c r="L230" i="8"/>
  <c r="N75" i="8"/>
  <c r="L75" i="8"/>
  <c r="V34" i="12"/>
  <c r="Z34" i="12" s="1"/>
  <c r="U34" i="12"/>
  <c r="Y34" i="12" s="1"/>
  <c r="C119" i="8"/>
  <c r="I534" i="8"/>
  <c r="I371" i="8"/>
  <c r="H346" i="8"/>
  <c r="W372" i="12"/>
  <c r="AA372" i="12" s="1"/>
  <c r="O413" i="8"/>
  <c r="Q413" i="8"/>
  <c r="X372" i="12"/>
  <c r="AB372" i="12" s="1"/>
  <c r="E523" i="8"/>
  <c r="X424" i="12"/>
  <c r="O465" i="8"/>
  <c r="W424" i="12"/>
  <c r="AA424" i="12" s="1"/>
  <c r="Q465" i="8"/>
  <c r="E428" i="8"/>
  <c r="K452" i="8"/>
  <c r="E387" i="8"/>
  <c r="E411" i="8"/>
  <c r="K115" i="8"/>
  <c r="AK383" i="12"/>
  <c r="AM383" i="12" s="1"/>
  <c r="AL383" i="12"/>
  <c r="AN383" i="12" s="1"/>
  <c r="S424" i="8"/>
  <c r="L527" i="8"/>
  <c r="V486" i="12"/>
  <c r="Z486" i="12" s="1"/>
  <c r="U486" i="12"/>
  <c r="Y486" i="12" s="1"/>
  <c r="N527" i="8"/>
  <c r="S499" i="12"/>
  <c r="F540" i="8"/>
  <c r="G540" i="8"/>
  <c r="T499" i="12"/>
  <c r="AD499" i="12" s="1"/>
  <c r="R100" i="12"/>
  <c r="J141" i="8"/>
  <c r="I448" i="8"/>
  <c r="C551" i="8"/>
  <c r="AH166" i="12"/>
  <c r="AJ166" i="12" s="1"/>
  <c r="R207" i="8"/>
  <c r="AG166" i="12"/>
  <c r="AI166" i="12" s="1"/>
  <c r="C208" i="8"/>
  <c r="M230" i="8"/>
  <c r="I397" i="8"/>
  <c r="R71" i="12"/>
  <c r="J112" i="8"/>
  <c r="H239" i="8"/>
  <c r="V357" i="12"/>
  <c r="Z357" i="12" s="1"/>
  <c r="U357" i="12"/>
  <c r="Y357" i="12" s="1"/>
  <c r="N398" i="8"/>
  <c r="L398" i="8"/>
  <c r="E475" i="8"/>
  <c r="Q114" i="8"/>
  <c r="X73" i="12"/>
  <c r="AB73" i="12" s="1"/>
  <c r="O114" i="8"/>
  <c r="W73" i="12"/>
  <c r="AH315" i="12"/>
  <c r="AJ315" i="12" s="1"/>
  <c r="AG315" i="12"/>
  <c r="AI315" i="12" s="1"/>
  <c r="R356" i="8"/>
  <c r="S67" i="3"/>
  <c r="T67" i="3"/>
  <c r="AD67" i="3" s="1"/>
  <c r="R331" i="12"/>
  <c r="J372" i="8"/>
  <c r="I179" i="8"/>
  <c r="X19" i="3"/>
  <c r="W19" i="3"/>
  <c r="AA19" i="3" s="1"/>
  <c r="S10" i="13"/>
  <c r="T10" i="13"/>
  <c r="AD10" i="13" s="1"/>
  <c r="P521" i="8"/>
  <c r="H370" i="8"/>
  <c r="O388" i="8"/>
  <c r="X347" i="12"/>
  <c r="AB347" i="12" s="1"/>
  <c r="W347" i="12"/>
  <c r="Q388" i="8"/>
  <c r="U81" i="15"/>
  <c r="V81" i="15"/>
  <c r="Z81" i="15" s="1"/>
  <c r="E533" i="8"/>
  <c r="E446" i="8"/>
  <c r="H166" i="8"/>
  <c r="K147" i="8"/>
  <c r="N61" i="8"/>
  <c r="U20" i="12"/>
  <c r="Y20" i="12" s="1"/>
  <c r="L61" i="8"/>
  <c r="V20" i="12"/>
  <c r="Z20" i="12" s="1"/>
  <c r="C362" i="8"/>
  <c r="V203" i="12"/>
  <c r="Z203" i="12" s="1"/>
  <c r="L244" i="8"/>
  <c r="U203" i="12"/>
  <c r="Y203" i="12" s="1"/>
  <c r="N244" i="8"/>
  <c r="G168" i="8"/>
  <c r="S127" i="12"/>
  <c r="AC127" i="12" s="1"/>
  <c r="F168" i="8"/>
  <c r="T127" i="12"/>
  <c r="AD127" i="12" s="1"/>
  <c r="N371" i="8"/>
  <c r="L371" i="8"/>
  <c r="U330" i="12"/>
  <c r="Y330" i="12" s="1"/>
  <c r="V330" i="12"/>
  <c r="Z330" i="12" s="1"/>
  <c r="AK507" i="12"/>
  <c r="AM507" i="12" s="1"/>
  <c r="AL507" i="12"/>
  <c r="AN507" i="12" s="1"/>
  <c r="S548" i="8"/>
  <c r="T31" i="14"/>
  <c r="AD31" i="14" s="1"/>
  <c r="S31" i="14"/>
  <c r="AC31" i="14" s="1"/>
  <c r="R551" i="8"/>
  <c r="AG510" i="12"/>
  <c r="AH510" i="12"/>
  <c r="AJ510" i="12" s="1"/>
  <c r="M498" i="8"/>
  <c r="N277" i="8"/>
  <c r="U236" i="12"/>
  <c r="Y236" i="12" s="1"/>
  <c r="L277" i="8"/>
  <c r="V236" i="12"/>
  <c r="Z236" i="12" s="1"/>
  <c r="U348" i="12"/>
  <c r="Y348" i="12" s="1"/>
  <c r="V348" i="12"/>
  <c r="Z348" i="12" s="1"/>
  <c r="L389" i="8"/>
  <c r="N389" i="8"/>
  <c r="X33" i="15"/>
  <c r="AB33" i="15" s="1"/>
  <c r="W33" i="15"/>
  <c r="X35" i="3"/>
  <c r="AB35" i="3" s="1"/>
  <c r="W35" i="3"/>
  <c r="AA35" i="3" s="1"/>
  <c r="M86" i="8"/>
  <c r="M502" i="8"/>
  <c r="M368" i="8"/>
  <c r="L306" i="8"/>
  <c r="N306" i="8"/>
  <c r="V265" i="12"/>
  <c r="Z265" i="12" s="1"/>
  <c r="U265" i="12"/>
  <c r="Y265" i="12" s="1"/>
  <c r="R151" i="12"/>
  <c r="J192" i="8"/>
  <c r="M518" i="8"/>
  <c r="AH147" i="12"/>
  <c r="AJ147" i="12" s="1"/>
  <c r="AG147" i="12"/>
  <c r="AI147" i="12" s="1"/>
  <c r="R188" i="8"/>
  <c r="AK470" i="12"/>
  <c r="AM470" i="12" s="1"/>
  <c r="AL470" i="12"/>
  <c r="AN470" i="12" s="1"/>
  <c r="S511" i="8"/>
  <c r="M207" i="8"/>
  <c r="R351" i="8"/>
  <c r="AH310" i="12"/>
  <c r="AJ310" i="12" s="1"/>
  <c r="AG310" i="12"/>
  <c r="AI310" i="12" s="1"/>
  <c r="S115" i="8"/>
  <c r="AL74" i="12"/>
  <c r="AN74" i="12" s="1"/>
  <c r="AK74" i="12"/>
  <c r="AM74" i="12" s="1"/>
  <c r="E489" i="8"/>
  <c r="K435" i="8"/>
  <c r="D158" i="8"/>
  <c r="E505" i="8"/>
  <c r="G74" i="8"/>
  <c r="S33" i="12"/>
  <c r="F74" i="8"/>
  <c r="T33" i="12"/>
  <c r="AD33" i="12" s="1"/>
  <c r="S236" i="8"/>
  <c r="AK195" i="12"/>
  <c r="AM195" i="12" s="1"/>
  <c r="AL195" i="12"/>
  <c r="AN195" i="12" s="1"/>
  <c r="AL29" i="14"/>
  <c r="AN29" i="14" s="1"/>
  <c r="AK29" i="14"/>
  <c r="AM29" i="14" s="1"/>
  <c r="K215" i="8"/>
  <c r="R485" i="12"/>
  <c r="J526" i="8"/>
  <c r="M151" i="8"/>
  <c r="H100" i="8"/>
  <c r="R24" i="14"/>
  <c r="H483" i="8"/>
  <c r="V74" i="15"/>
  <c r="Z74" i="15" s="1"/>
  <c r="U74" i="15"/>
  <c r="Y74" i="15" s="1"/>
  <c r="M452" i="8"/>
  <c r="X24" i="16"/>
  <c r="W24" i="16"/>
  <c r="AA24" i="16" s="1"/>
  <c r="S486" i="8"/>
  <c r="AK445" i="12"/>
  <c r="AM445" i="12" s="1"/>
  <c r="AL445" i="12"/>
  <c r="AN445" i="12" s="1"/>
  <c r="R361" i="12"/>
  <c r="J402" i="8"/>
  <c r="F318" i="8"/>
  <c r="T277" i="12"/>
  <c r="AD277" i="12" s="1"/>
  <c r="S277" i="12"/>
  <c r="AC277" i="12" s="1"/>
  <c r="G318" i="8"/>
  <c r="K169" i="8"/>
  <c r="D50" i="8"/>
  <c r="I63" i="8"/>
  <c r="AL23" i="15"/>
  <c r="AN23" i="15" s="1"/>
  <c r="AK23" i="15"/>
  <c r="AM23" i="15" s="1"/>
  <c r="M273" i="8"/>
  <c r="P351" i="8"/>
  <c r="M344" i="8"/>
  <c r="C525" i="8"/>
  <c r="M49" i="8"/>
  <c r="I108" i="8"/>
  <c r="P440" i="8"/>
  <c r="I350" i="8"/>
  <c r="R86" i="3"/>
  <c r="X304" i="12"/>
  <c r="AB304" i="12" s="1"/>
  <c r="W304" i="12"/>
  <c r="O345" i="8"/>
  <c r="Q345" i="8"/>
  <c r="M153" i="8"/>
  <c r="W368" i="12"/>
  <c r="AA368" i="12" s="1"/>
  <c r="O409" i="8"/>
  <c r="X368" i="12"/>
  <c r="AB368" i="12" s="1"/>
  <c r="Q409" i="8"/>
  <c r="W94" i="15"/>
  <c r="X94" i="15"/>
  <c r="AB94" i="15" s="1"/>
  <c r="K359" i="8"/>
  <c r="H538" i="8"/>
  <c r="M108" i="8"/>
  <c r="I302" i="8"/>
  <c r="V366" i="12"/>
  <c r="Z366" i="12" s="1"/>
  <c r="L407" i="8"/>
  <c r="U366" i="12"/>
  <c r="Y366" i="12" s="1"/>
  <c r="N407" i="8"/>
  <c r="D458" i="8"/>
  <c r="O255" i="8"/>
  <c r="Q255" i="8"/>
  <c r="W214" i="12"/>
  <c r="AA214" i="12" s="1"/>
  <c r="X214" i="12"/>
  <c r="T74" i="15"/>
  <c r="AD74" i="15" s="1"/>
  <c r="S74" i="15"/>
  <c r="AC74" i="15" s="1"/>
  <c r="AG73" i="3"/>
  <c r="AI73" i="3" s="1"/>
  <c r="AH73" i="3"/>
  <c r="AJ73" i="3" s="1"/>
  <c r="X340" i="12"/>
  <c r="Q381" i="8"/>
  <c r="O381" i="8"/>
  <c r="W340" i="12"/>
  <c r="AA340" i="12" s="1"/>
  <c r="G149" i="8"/>
  <c r="T108" i="12"/>
  <c r="AD108" i="12" s="1"/>
  <c r="F149" i="8"/>
  <c r="S108" i="12"/>
  <c r="AC108" i="12" s="1"/>
  <c r="P436" i="8"/>
  <c r="I70" i="8"/>
  <c r="V260" i="12"/>
  <c r="Z260" i="12" s="1"/>
  <c r="N301" i="8"/>
  <c r="L301" i="8"/>
  <c r="U260" i="12"/>
  <c r="Y260" i="12" s="1"/>
  <c r="K149" i="8"/>
  <c r="T11" i="15"/>
  <c r="AD11" i="15" s="1"/>
  <c r="S11" i="15"/>
  <c r="AK163" i="12"/>
  <c r="AM163" i="12" s="1"/>
  <c r="AL163" i="12"/>
  <c r="AN163" i="12" s="1"/>
  <c r="S204" i="8"/>
  <c r="Q210" i="8"/>
  <c r="X169" i="12"/>
  <c r="W169" i="12"/>
  <c r="AA169" i="12" s="1"/>
  <c r="O210" i="8"/>
  <c r="P311" i="8"/>
  <c r="AK13" i="3"/>
  <c r="AM13" i="3" s="1"/>
  <c r="AL13" i="3"/>
  <c r="AN13" i="3" s="1"/>
  <c r="M507" i="8"/>
  <c r="R83" i="12"/>
  <c r="J124" i="8"/>
  <c r="W238" i="12"/>
  <c r="AA238" i="12" s="1"/>
  <c r="X238" i="12"/>
  <c r="O279" i="8"/>
  <c r="Q279" i="8"/>
  <c r="C215" i="8"/>
  <c r="AL403" i="12"/>
  <c r="AN403" i="12" s="1"/>
  <c r="AK403" i="12"/>
  <c r="AM403" i="12" s="1"/>
  <c r="S444" i="8"/>
  <c r="AH220" i="12"/>
  <c r="AJ220" i="12" s="1"/>
  <c r="R261" i="8"/>
  <c r="AG220" i="12"/>
  <c r="K130" i="8"/>
  <c r="M350" i="8"/>
  <c r="AK45" i="12"/>
  <c r="AM45" i="12" s="1"/>
  <c r="AL45" i="12"/>
  <c r="AN45" i="12" s="1"/>
  <c r="S86" i="8"/>
  <c r="AH474" i="12"/>
  <c r="AJ474" i="12" s="1"/>
  <c r="R515" i="8"/>
  <c r="AG474" i="12"/>
  <c r="AI474" i="12" s="1"/>
  <c r="U39" i="3"/>
  <c r="Y39" i="3" s="1"/>
  <c r="V39" i="3"/>
  <c r="Z39" i="3" s="1"/>
  <c r="U69" i="3"/>
  <c r="Y69" i="3" s="1"/>
  <c r="V69" i="3"/>
  <c r="Z69" i="3" s="1"/>
  <c r="AK176" i="12"/>
  <c r="AM176" i="12" s="1"/>
  <c r="AL176" i="12"/>
  <c r="AN176" i="12" s="1"/>
  <c r="S217" i="8"/>
  <c r="I355" i="8"/>
  <c r="N444" i="8"/>
  <c r="U403" i="12"/>
  <c r="Y403" i="12" s="1"/>
  <c r="V403" i="12"/>
  <c r="Z403" i="12" s="1"/>
  <c r="L444" i="8"/>
  <c r="P377" i="8"/>
  <c r="AH112" i="12"/>
  <c r="AJ112" i="12" s="1"/>
  <c r="R153" i="8"/>
  <c r="AG112" i="12"/>
  <c r="AI112" i="12" s="1"/>
  <c r="R429" i="8"/>
  <c r="AG388" i="12"/>
  <c r="AH388" i="12"/>
  <c r="AJ388" i="12" s="1"/>
  <c r="AK381" i="12"/>
  <c r="AM381" i="12" s="1"/>
  <c r="AL381" i="12"/>
  <c r="AN381" i="12" s="1"/>
  <c r="S422" i="8"/>
  <c r="K455" i="8"/>
  <c r="H267" i="8"/>
  <c r="R45" i="15"/>
  <c r="D57" i="8"/>
  <c r="H163" i="8"/>
  <c r="D355" i="8"/>
  <c r="AL33" i="13"/>
  <c r="AN33" i="13" s="1"/>
  <c r="AK33" i="13"/>
  <c r="AM33" i="13" s="1"/>
  <c r="X479" i="12"/>
  <c r="AB479" i="12" s="1"/>
  <c r="W479" i="12"/>
  <c r="Q520" i="8"/>
  <c r="O520" i="8"/>
  <c r="R453" i="12"/>
  <c r="J494" i="8"/>
  <c r="V153" i="12"/>
  <c r="Z153" i="12" s="1"/>
  <c r="U153" i="12"/>
  <c r="Y153" i="12" s="1"/>
  <c r="N194" i="8"/>
  <c r="L194" i="8"/>
  <c r="T440" i="12"/>
  <c r="AD440" i="12" s="1"/>
  <c r="F481" i="8"/>
  <c r="S440" i="12"/>
  <c r="AC440" i="12" s="1"/>
  <c r="G481" i="8"/>
  <c r="K318" i="8"/>
  <c r="U58" i="3"/>
  <c r="Y58" i="3" s="1"/>
  <c r="V58" i="3"/>
  <c r="Z58" i="3" s="1"/>
  <c r="H295" i="8"/>
  <c r="J441" i="8"/>
  <c r="R400" i="12"/>
  <c r="R242" i="8"/>
  <c r="AG201" i="12"/>
  <c r="AI201" i="12" s="1"/>
  <c r="AH201" i="12"/>
  <c r="AJ201" i="12" s="1"/>
  <c r="R216" i="12"/>
  <c r="J257" i="8"/>
  <c r="V78" i="15"/>
  <c r="Z78" i="15" s="1"/>
  <c r="U78" i="15"/>
  <c r="Y78" i="15" s="1"/>
  <c r="R218" i="12"/>
  <c r="J259" i="8"/>
  <c r="L146" i="8"/>
  <c r="U105" i="12"/>
  <c r="Y105" i="12" s="1"/>
  <c r="V105" i="12"/>
  <c r="Z105" i="12" s="1"/>
  <c r="N146" i="8"/>
  <c r="D147" i="8"/>
  <c r="M424" i="8"/>
  <c r="I48" i="8"/>
  <c r="I74" i="8"/>
  <c r="H537" i="8"/>
  <c r="P414" i="8"/>
  <c r="R51" i="15"/>
  <c r="F532" i="8"/>
  <c r="S491" i="12"/>
  <c r="T491" i="12"/>
  <c r="AD491" i="12" s="1"/>
  <c r="G532" i="8"/>
  <c r="P446" i="8"/>
  <c r="S45" i="15"/>
  <c r="AC45" i="15" s="1"/>
  <c r="T45" i="15"/>
  <c r="AD45" i="15" s="1"/>
  <c r="W19" i="16"/>
  <c r="AA19" i="16" s="1"/>
  <c r="X19" i="16"/>
  <c r="W26" i="3"/>
  <c r="AA26" i="3" s="1"/>
  <c r="X26" i="3"/>
  <c r="AB26" i="3" s="1"/>
  <c r="C300" i="8"/>
  <c r="J505" i="8"/>
  <c r="R464" i="12"/>
  <c r="S13" i="13"/>
  <c r="T13" i="13"/>
  <c r="AD13" i="13" s="1"/>
  <c r="P144" i="8"/>
  <c r="AG489" i="12"/>
  <c r="R530" i="8"/>
  <c r="AH489" i="12"/>
  <c r="AJ489" i="12" s="1"/>
  <c r="AL205" i="12"/>
  <c r="AN205" i="12" s="1"/>
  <c r="AK205" i="12"/>
  <c r="AM205" i="12" s="1"/>
  <c r="S246" i="8"/>
  <c r="W395" i="12"/>
  <c r="AA395" i="12" s="1"/>
  <c r="X395" i="12"/>
  <c r="AB395" i="12" s="1"/>
  <c r="Q436" i="8"/>
  <c r="O436" i="8"/>
  <c r="D115" i="8"/>
  <c r="AK365" i="12"/>
  <c r="AM365" i="12" s="1"/>
  <c r="AL365" i="12"/>
  <c r="AN365" i="12" s="1"/>
  <c r="S406" i="8"/>
  <c r="C270" i="8"/>
  <c r="R277" i="12"/>
  <c r="J318" i="8"/>
  <c r="H392" i="8"/>
  <c r="P241" i="8"/>
  <c r="W162" i="12"/>
  <c r="O203" i="8"/>
  <c r="Q203" i="8"/>
  <c r="X162" i="12"/>
  <c r="AB162" i="12" s="1"/>
  <c r="N315" i="8"/>
  <c r="L315" i="8"/>
  <c r="U274" i="12"/>
  <c r="Y274" i="12" s="1"/>
  <c r="V274" i="12"/>
  <c r="Z274" i="12" s="1"/>
  <c r="E383" i="8"/>
  <c r="R81" i="15"/>
  <c r="AH478" i="12"/>
  <c r="AJ478" i="12" s="1"/>
  <c r="R519" i="8"/>
  <c r="AG478" i="12"/>
  <c r="AI478" i="12" s="1"/>
  <c r="W47" i="15"/>
  <c r="AA47" i="15" s="1"/>
  <c r="X47" i="15"/>
  <c r="M457" i="8"/>
  <c r="AL148" i="12"/>
  <c r="AN148" i="12" s="1"/>
  <c r="S189" i="8"/>
  <c r="AK148" i="12"/>
  <c r="AM148" i="12" s="1"/>
  <c r="H304" i="8"/>
  <c r="W105" i="3"/>
  <c r="AA105" i="3" s="1"/>
  <c r="X105" i="3"/>
  <c r="AB105" i="3" s="1"/>
  <c r="AL59" i="3"/>
  <c r="AN59" i="3" s="1"/>
  <c r="AK59" i="3"/>
  <c r="AM59" i="3" s="1"/>
  <c r="W63" i="15"/>
  <c r="AA63" i="15" s="1"/>
  <c r="X63" i="15"/>
  <c r="AK37" i="15"/>
  <c r="AM37" i="15" s="1"/>
  <c r="AL37" i="15"/>
  <c r="AN37" i="15" s="1"/>
  <c r="G151" i="8"/>
  <c r="S110" i="12"/>
  <c r="F151" i="8"/>
  <c r="T110" i="12"/>
  <c r="AD110" i="12" s="1"/>
  <c r="H419" i="8"/>
  <c r="AG484" i="12"/>
  <c r="AH484" i="12"/>
  <c r="AJ484" i="12" s="1"/>
  <c r="R525" i="8"/>
  <c r="AL7" i="3"/>
  <c r="AN7" i="3" s="1"/>
  <c r="AK7" i="3"/>
  <c r="AM7" i="3" s="1"/>
  <c r="AK61" i="3"/>
  <c r="AL61" i="3"/>
  <c r="AN61" i="3" s="1"/>
  <c r="AG96" i="3"/>
  <c r="AH96" i="3"/>
  <c r="AJ96" i="3" s="1"/>
  <c r="AG17" i="12"/>
  <c r="AH17" i="12"/>
  <c r="AJ17" i="12" s="1"/>
  <c r="R58" i="8"/>
  <c r="P196" i="8"/>
  <c r="AH413" i="12"/>
  <c r="AJ413" i="12" s="1"/>
  <c r="AG413" i="12"/>
  <c r="AI413" i="12" s="1"/>
  <c r="R454" i="8"/>
  <c r="T162" i="12"/>
  <c r="AD162" i="12" s="1"/>
  <c r="G203" i="8"/>
  <c r="F203" i="8"/>
  <c r="S162" i="12"/>
  <c r="W100" i="3"/>
  <c r="AA100" i="3" s="1"/>
  <c r="X100" i="3"/>
  <c r="AB100" i="3" s="1"/>
  <c r="AK51" i="12"/>
  <c r="AM51" i="12" s="1"/>
  <c r="AL51" i="12"/>
  <c r="AN51" i="12" s="1"/>
  <c r="S92" i="8"/>
  <c r="R206" i="12"/>
  <c r="J247" i="8"/>
  <c r="S277" i="8"/>
  <c r="AK236" i="12"/>
  <c r="AM236" i="12" s="1"/>
  <c r="AL236" i="12"/>
  <c r="AN236" i="12" s="1"/>
  <c r="K287" i="8"/>
  <c r="AG39" i="12"/>
  <c r="AI39" i="12" s="1"/>
  <c r="AH39" i="12"/>
  <c r="AJ39" i="12" s="1"/>
  <c r="R80" i="8"/>
  <c r="C124" i="8"/>
  <c r="H127" i="8"/>
  <c r="G351" i="8"/>
  <c r="S310" i="12"/>
  <c r="AC310" i="12" s="1"/>
  <c r="F351" i="8"/>
  <c r="T310" i="12"/>
  <c r="AD310" i="12" s="1"/>
  <c r="S69" i="3"/>
  <c r="T69" i="3"/>
  <c r="AD69" i="3" s="1"/>
  <c r="V90" i="3"/>
  <c r="Z90" i="3" s="1"/>
  <c r="U90" i="3"/>
  <c r="Y90" i="3" s="1"/>
  <c r="V308" i="12"/>
  <c r="Z308" i="12" s="1"/>
  <c r="N349" i="8"/>
  <c r="U308" i="12"/>
  <c r="Y308" i="12" s="1"/>
  <c r="L349" i="8"/>
  <c r="C406" i="8"/>
  <c r="E439" i="8"/>
  <c r="D98" i="8"/>
  <c r="X20" i="12"/>
  <c r="AB20" i="12" s="1"/>
  <c r="O61" i="8"/>
  <c r="W20" i="12"/>
  <c r="AA20" i="12" s="1"/>
  <c r="Q61" i="8"/>
  <c r="AG329" i="12"/>
  <c r="AI329" i="12" s="1"/>
  <c r="R370" i="8"/>
  <c r="AH329" i="12"/>
  <c r="AJ329" i="12" s="1"/>
  <c r="C430" i="8"/>
  <c r="R433" i="12"/>
  <c r="J474" i="8"/>
  <c r="AG18" i="3"/>
  <c r="AI18" i="3" s="1"/>
  <c r="AH18" i="3"/>
  <c r="AJ18" i="3" s="1"/>
  <c r="H61" i="8"/>
  <c r="AG24" i="16"/>
  <c r="AH24" i="16"/>
  <c r="AJ24" i="16" s="1"/>
  <c r="AH79" i="12"/>
  <c r="AJ79" i="12" s="1"/>
  <c r="AG79" i="12"/>
  <c r="AI79" i="12" s="1"/>
  <c r="R120" i="8"/>
  <c r="R533" i="8"/>
  <c r="AH492" i="12"/>
  <c r="AJ492" i="12" s="1"/>
  <c r="AG492" i="12"/>
  <c r="N111" i="8"/>
  <c r="L111" i="8"/>
  <c r="U70" i="12"/>
  <c r="Y70" i="12" s="1"/>
  <c r="V70" i="12"/>
  <c r="Z70" i="12" s="1"/>
  <c r="M124" i="8"/>
  <c r="U183" i="12"/>
  <c r="Y183" i="12" s="1"/>
  <c r="L224" i="8"/>
  <c r="N224" i="8"/>
  <c r="V183" i="12"/>
  <c r="Z183" i="12" s="1"/>
  <c r="H53" i="8"/>
  <c r="D173" i="8"/>
  <c r="G65" i="8"/>
  <c r="F65" i="8"/>
  <c r="S24" i="12"/>
  <c r="AC24" i="12" s="1"/>
  <c r="T24" i="12"/>
  <c r="AD24" i="12" s="1"/>
  <c r="E275" i="8"/>
  <c r="C250" i="8"/>
  <c r="C94" i="8"/>
  <c r="C151" i="8"/>
  <c r="D250" i="8"/>
  <c r="I285" i="8"/>
  <c r="E135" i="8"/>
  <c r="AL475" i="12"/>
  <c r="AN475" i="12" s="1"/>
  <c r="S516" i="8"/>
  <c r="AK475" i="12"/>
  <c r="AM475" i="12" s="1"/>
  <c r="AK313" i="12"/>
  <c r="AM313" i="12" s="1"/>
  <c r="AL313" i="12"/>
  <c r="AN313" i="12" s="1"/>
  <c r="S354" i="8"/>
  <c r="H65" i="8"/>
  <c r="I316" i="8"/>
  <c r="E393" i="8"/>
  <c r="W317" i="12"/>
  <c r="O358" i="8"/>
  <c r="Q358" i="8"/>
  <c r="X317" i="12"/>
  <c r="AB317" i="12" s="1"/>
  <c r="AG12" i="15"/>
  <c r="AH12" i="15"/>
  <c r="AJ12" i="15" s="1"/>
  <c r="X80" i="15"/>
  <c r="AB80" i="15" s="1"/>
  <c r="W80" i="15"/>
  <c r="M54" i="8"/>
  <c r="D335" i="8"/>
  <c r="C117" i="8"/>
  <c r="P168" i="8"/>
  <c r="R252" i="12"/>
  <c r="J293" i="8"/>
  <c r="M109" i="8"/>
  <c r="J455" i="8"/>
  <c r="R414" i="12"/>
  <c r="L158" i="8"/>
  <c r="U117" i="12"/>
  <c r="Y117" i="12" s="1"/>
  <c r="V117" i="12"/>
  <c r="Z117" i="12" s="1"/>
  <c r="N158" i="8"/>
  <c r="H180" i="8"/>
  <c r="U76" i="15"/>
  <c r="Y76" i="15" s="1"/>
  <c r="V76" i="15"/>
  <c r="Z76" i="15" s="1"/>
  <c r="K466" i="8"/>
  <c r="R63" i="15"/>
  <c r="N50" i="8"/>
  <c r="U9" i="12"/>
  <c r="Y9" i="12" s="1"/>
  <c r="L50" i="8"/>
  <c r="V9" i="12"/>
  <c r="Z9" i="12" s="1"/>
  <c r="F312" i="8"/>
  <c r="T271" i="12"/>
  <c r="AD271" i="12" s="1"/>
  <c r="S271" i="12"/>
  <c r="AC271" i="12" s="1"/>
  <c r="G312" i="8"/>
  <c r="E347" i="8"/>
  <c r="J495" i="8"/>
  <c r="R454" i="12"/>
  <c r="R435" i="12"/>
  <c r="J476" i="8"/>
  <c r="H72" i="8"/>
  <c r="P480" i="8"/>
  <c r="AK103" i="12"/>
  <c r="AM103" i="12" s="1"/>
  <c r="S144" i="8"/>
  <c r="AL103" i="12"/>
  <c r="AN103" i="12" s="1"/>
  <c r="AG61" i="15"/>
  <c r="AH61" i="15"/>
  <c r="AJ61" i="15" s="1"/>
  <c r="P453" i="8"/>
  <c r="C157" i="8"/>
  <c r="K158" i="8"/>
  <c r="T24" i="15"/>
  <c r="AD24" i="15" s="1"/>
  <c r="S24" i="15"/>
  <c r="AC24" i="15" s="1"/>
  <c r="P250" i="8"/>
  <c r="R81" i="12"/>
  <c r="J122" i="8"/>
  <c r="K241" i="8"/>
  <c r="R471" i="12"/>
  <c r="J512" i="8"/>
  <c r="H226" i="8"/>
  <c r="AL180" i="12"/>
  <c r="AN180" i="12" s="1"/>
  <c r="S221" i="8"/>
  <c r="AK180" i="12"/>
  <c r="AM180" i="12" s="1"/>
  <c r="N434" i="8"/>
  <c r="V393" i="12"/>
  <c r="Z393" i="12" s="1"/>
  <c r="L434" i="8"/>
  <c r="U393" i="12"/>
  <c r="Y393" i="12" s="1"/>
  <c r="R421" i="8"/>
  <c r="AG380" i="12"/>
  <c r="AH380" i="12"/>
  <c r="AJ380" i="12" s="1"/>
  <c r="E50" i="8"/>
  <c r="D433" i="8"/>
  <c r="AK107" i="15"/>
  <c r="AM107" i="15" s="1"/>
  <c r="AL107" i="15"/>
  <c r="AN107" i="15" s="1"/>
  <c r="K291" i="8"/>
  <c r="AG11" i="14"/>
  <c r="AH11" i="14"/>
  <c r="AJ11" i="14" s="1"/>
  <c r="AK422" i="12"/>
  <c r="AM422" i="12" s="1"/>
  <c r="S463" i="8"/>
  <c r="AL422" i="12"/>
  <c r="AN422" i="12" s="1"/>
  <c r="M430" i="8"/>
  <c r="K434" i="8"/>
  <c r="R189" i="8"/>
  <c r="AH148" i="12"/>
  <c r="AJ148" i="12" s="1"/>
  <c r="AG148" i="12"/>
  <c r="AI148" i="12" s="1"/>
  <c r="T34" i="14"/>
  <c r="AD34" i="14" s="1"/>
  <c r="S34" i="14"/>
  <c r="AC34" i="14" s="1"/>
  <c r="H332" i="8"/>
  <c r="M173" i="8"/>
  <c r="V320" i="12"/>
  <c r="Z320" i="12" s="1"/>
  <c r="N361" i="8"/>
  <c r="U320" i="12"/>
  <c r="Y320" i="12" s="1"/>
  <c r="L361" i="8"/>
  <c r="K132" i="8"/>
  <c r="R22" i="15"/>
  <c r="P373" i="8"/>
  <c r="I440" i="8"/>
  <c r="M552" i="8"/>
  <c r="AK7" i="14"/>
  <c r="AM7" i="14" s="1"/>
  <c r="AL7" i="14"/>
  <c r="AN7" i="14" s="1"/>
  <c r="U179" i="12"/>
  <c r="Y179" i="12" s="1"/>
  <c r="V179" i="12"/>
  <c r="Z179" i="12" s="1"/>
  <c r="L220" i="8"/>
  <c r="N220" i="8"/>
  <c r="AK267" i="12"/>
  <c r="AM267" i="12" s="1"/>
  <c r="S308" i="8"/>
  <c r="AL267" i="12"/>
  <c r="AN267" i="12" s="1"/>
  <c r="E164" i="8"/>
  <c r="R23" i="3"/>
  <c r="M504" i="8"/>
  <c r="M383" i="8"/>
  <c r="N283" i="8"/>
  <c r="V242" i="12"/>
  <c r="Z242" i="12" s="1"/>
  <c r="U242" i="12"/>
  <c r="Y242" i="12" s="1"/>
  <c r="L283" i="8"/>
  <c r="AH87" i="15"/>
  <c r="AJ87" i="15" s="1"/>
  <c r="AG87" i="15"/>
  <c r="O232" i="8"/>
  <c r="X191" i="12"/>
  <c r="Q232" i="8"/>
  <c r="W191" i="12"/>
  <c r="AA191" i="12" s="1"/>
  <c r="H283" i="8"/>
  <c r="U83" i="3"/>
  <c r="Y83" i="3" s="1"/>
  <c r="V83" i="3"/>
  <c r="Z83" i="3" s="1"/>
  <c r="AL16" i="16"/>
  <c r="AN16" i="16" s="1"/>
  <c r="AK16" i="16"/>
  <c r="AM16" i="16" s="1"/>
  <c r="T383" i="12"/>
  <c r="AD383" i="12" s="1"/>
  <c r="F424" i="8"/>
  <c r="S383" i="12"/>
  <c r="AC383" i="12" s="1"/>
  <c r="G424" i="8"/>
  <c r="R67" i="3"/>
  <c r="AL352" i="12"/>
  <c r="AN352" i="12" s="1"/>
  <c r="AK352" i="12"/>
  <c r="AM352" i="12" s="1"/>
  <c r="S393" i="8"/>
  <c r="C53" i="8"/>
  <c r="M92" i="8"/>
  <c r="M407" i="8"/>
  <c r="AL133" i="12"/>
  <c r="AN133" i="12" s="1"/>
  <c r="S174" i="8"/>
  <c r="AK133" i="12"/>
  <c r="AM133" i="12" s="1"/>
  <c r="X16" i="14"/>
  <c r="AB16" i="14" s="1"/>
  <c r="W16" i="14"/>
  <c r="AA16" i="14" s="1"/>
  <c r="AL21" i="15"/>
  <c r="AN21" i="15" s="1"/>
  <c r="AK21" i="15"/>
  <c r="AM21" i="15" s="1"/>
  <c r="H243" i="8"/>
  <c r="U48" i="15"/>
  <c r="Y48" i="15" s="1"/>
  <c r="V48" i="15"/>
  <c r="Z48" i="15" s="1"/>
  <c r="G58" i="8"/>
  <c r="T17" i="12"/>
  <c r="AD17" i="12" s="1"/>
  <c r="F58" i="8"/>
  <c r="S17" i="12"/>
  <c r="AC17" i="12" s="1"/>
  <c r="R162" i="12"/>
  <c r="J203" i="8"/>
  <c r="E102" i="8"/>
  <c r="M464" i="8"/>
  <c r="D97" i="8"/>
  <c r="D449" i="8"/>
  <c r="H97" i="8"/>
  <c r="R304" i="12"/>
  <c r="J345" i="8"/>
  <c r="C436" i="8"/>
  <c r="N52" i="8"/>
  <c r="U11" i="12"/>
  <c r="Y11" i="12" s="1"/>
  <c r="V11" i="12"/>
  <c r="Z11" i="12" s="1"/>
  <c r="L52" i="8"/>
  <c r="S131" i="8"/>
  <c r="AK90" i="12"/>
  <c r="AM90" i="12" s="1"/>
  <c r="AL90" i="12"/>
  <c r="AN90" i="12" s="1"/>
  <c r="AG111" i="12"/>
  <c r="R152" i="8"/>
  <c r="AH111" i="12"/>
  <c r="AJ111" i="12" s="1"/>
  <c r="S236" i="12"/>
  <c r="AC236" i="12" s="1"/>
  <c r="F277" i="8"/>
  <c r="T236" i="12"/>
  <c r="AD236" i="12" s="1"/>
  <c r="G277" i="8"/>
  <c r="K474" i="8"/>
  <c r="M462" i="8"/>
  <c r="D541" i="8"/>
  <c r="Q530" i="8"/>
  <c r="O530" i="8"/>
  <c r="X489" i="12"/>
  <c r="AB489" i="12" s="1"/>
  <c r="W489" i="12"/>
  <c r="AA489" i="12" s="1"/>
  <c r="U390" i="12"/>
  <c r="Y390" i="12" s="1"/>
  <c r="N431" i="8"/>
  <c r="L431" i="8"/>
  <c r="V390" i="12"/>
  <c r="Z390" i="12" s="1"/>
  <c r="J405" i="8"/>
  <c r="R364" i="12"/>
  <c r="I253" i="8"/>
  <c r="R74" i="15"/>
  <c r="K248" i="8"/>
  <c r="R106" i="8"/>
  <c r="AG65" i="12"/>
  <c r="AH65" i="12"/>
  <c r="AJ65" i="12" s="1"/>
  <c r="AH13" i="3"/>
  <c r="AJ13" i="3" s="1"/>
  <c r="AG13" i="3"/>
  <c r="AI13" i="3" s="1"/>
  <c r="E128" i="8"/>
  <c r="AH446" i="12"/>
  <c r="AJ446" i="12" s="1"/>
  <c r="R487" i="8"/>
  <c r="AG446" i="12"/>
  <c r="AH76" i="3"/>
  <c r="AJ76" i="3" s="1"/>
  <c r="AG76" i="3"/>
  <c r="O401" i="8"/>
  <c r="W360" i="12"/>
  <c r="AA360" i="12" s="1"/>
  <c r="Q401" i="8"/>
  <c r="X360" i="12"/>
  <c r="C510" i="8"/>
  <c r="H90" i="8"/>
  <c r="P81" i="8"/>
  <c r="AH406" i="12"/>
  <c r="AJ406" i="12" s="1"/>
  <c r="R447" i="8"/>
  <c r="AG406" i="12"/>
  <c r="AI406" i="12" s="1"/>
  <c r="M171" i="8"/>
  <c r="AL8" i="14"/>
  <c r="AN8" i="14" s="1"/>
  <c r="AK8" i="14"/>
  <c r="AM8" i="14" s="1"/>
  <c r="E464" i="8"/>
  <c r="K395" i="8"/>
  <c r="E333" i="8"/>
  <c r="E258" i="8"/>
  <c r="U37" i="15"/>
  <c r="Y37" i="15" s="1"/>
  <c r="V37" i="15"/>
  <c r="Z37" i="15" s="1"/>
  <c r="K439" i="8"/>
  <c r="C73" i="8"/>
  <c r="R105" i="3"/>
  <c r="AG74" i="15"/>
  <c r="AH74" i="15"/>
  <c r="AJ74" i="15" s="1"/>
  <c r="P136" i="8"/>
  <c r="I114" i="8"/>
  <c r="P101" i="8"/>
  <c r="I420" i="8"/>
  <c r="AG376" i="12"/>
  <c r="AI376" i="12" s="1"/>
  <c r="AH376" i="12"/>
  <c r="AJ376" i="12" s="1"/>
  <c r="R417" i="8"/>
  <c r="P229" i="8"/>
  <c r="P546" i="8"/>
  <c r="P539" i="8"/>
  <c r="C492" i="8"/>
  <c r="J69" i="8"/>
  <c r="R28" i="12"/>
  <c r="U457" i="12"/>
  <c r="Y457" i="12" s="1"/>
  <c r="L498" i="8"/>
  <c r="N498" i="8"/>
  <c r="V457" i="12"/>
  <c r="Z457" i="12" s="1"/>
  <c r="F88" i="8"/>
  <c r="T47" i="12"/>
  <c r="AD47" i="12" s="1"/>
  <c r="S47" i="12"/>
  <c r="G88" i="8"/>
  <c r="S34" i="13"/>
  <c r="T34" i="13"/>
  <c r="AD34" i="13" s="1"/>
  <c r="X343" i="12"/>
  <c r="AB343" i="12" s="1"/>
  <c r="W343" i="12"/>
  <c r="AA343" i="12" s="1"/>
  <c r="Q384" i="8"/>
  <c r="O384" i="8"/>
  <c r="R389" i="8"/>
  <c r="AH348" i="12"/>
  <c r="AJ348" i="12" s="1"/>
  <c r="AG348" i="12"/>
  <c r="AI348" i="12" s="1"/>
  <c r="M485" i="8"/>
  <c r="I500" i="8"/>
  <c r="M287" i="8"/>
  <c r="C62" i="8"/>
  <c r="M175" i="8"/>
  <c r="R33" i="12"/>
  <c r="J74" i="8"/>
  <c r="P356" i="8"/>
  <c r="W72" i="15"/>
  <c r="AA72" i="15" s="1"/>
  <c r="X72" i="15"/>
  <c r="AG10" i="14"/>
  <c r="AH10" i="14"/>
  <c r="AJ10" i="14" s="1"/>
  <c r="D552" i="8"/>
  <c r="E477" i="8"/>
  <c r="S7" i="3"/>
  <c r="T7" i="3"/>
  <c r="AD7" i="3" s="1"/>
  <c r="S437" i="8"/>
  <c r="AL396" i="12"/>
  <c r="AN396" i="12" s="1"/>
  <c r="AK396" i="12"/>
  <c r="AM396" i="12" s="1"/>
  <c r="E88" i="8"/>
  <c r="R529" i="8"/>
  <c r="AG488" i="12"/>
  <c r="AH488" i="12"/>
  <c r="AJ488" i="12" s="1"/>
  <c r="AK80" i="15"/>
  <c r="AM80" i="15" s="1"/>
  <c r="AL80" i="15"/>
  <c r="O289" i="8"/>
  <c r="W248" i="12"/>
  <c r="AA248" i="12" s="1"/>
  <c r="X248" i="12"/>
  <c r="Q289" i="8"/>
  <c r="M123" i="8"/>
  <c r="C405" i="8"/>
  <c r="G360" i="8"/>
  <c r="S319" i="12"/>
  <c r="AC319" i="12" s="1"/>
  <c r="F360" i="8"/>
  <c r="T319" i="12"/>
  <c r="AD319" i="12" s="1"/>
  <c r="X63" i="3"/>
  <c r="AB63" i="3" s="1"/>
  <c r="W63" i="3"/>
  <c r="AA63" i="3" s="1"/>
  <c r="U13" i="3"/>
  <c r="Y13" i="3" s="1"/>
  <c r="V13" i="3"/>
  <c r="Z13" i="3" s="1"/>
  <c r="V30" i="14"/>
  <c r="Z30" i="14" s="1"/>
  <c r="U30" i="14"/>
  <c r="Y30" i="14" s="1"/>
  <c r="D281" i="8"/>
  <c r="E379" i="8"/>
  <c r="H86" i="8"/>
  <c r="S27" i="3"/>
  <c r="AC27" i="3" s="1"/>
  <c r="T27" i="3"/>
  <c r="AD27" i="3" s="1"/>
  <c r="S193" i="12"/>
  <c r="AC193" i="12" s="1"/>
  <c r="F234" i="8"/>
  <c r="T193" i="12"/>
  <c r="AD193" i="12" s="1"/>
  <c r="G234" i="8"/>
  <c r="P427" i="8"/>
  <c r="G354" i="8"/>
  <c r="S313" i="12"/>
  <c r="AC313" i="12" s="1"/>
  <c r="T313" i="12"/>
  <c r="AD313" i="12" s="1"/>
  <c r="F354" i="8"/>
  <c r="O175" i="8"/>
  <c r="X134" i="12"/>
  <c r="W134" i="12"/>
  <c r="AA134" i="12" s="1"/>
  <c r="Q175" i="8"/>
  <c r="I62" i="8"/>
  <c r="J254" i="8"/>
  <c r="R213" i="12"/>
  <c r="E536" i="8"/>
  <c r="R262" i="12"/>
  <c r="J303" i="8"/>
  <c r="P142" i="8"/>
  <c r="S248" i="12"/>
  <c r="F289" i="8"/>
  <c r="T248" i="12"/>
  <c r="AD248" i="12" s="1"/>
  <c r="G289" i="8"/>
  <c r="P114" i="8"/>
  <c r="H82" i="8"/>
  <c r="E461" i="8"/>
  <c r="AG345" i="12"/>
  <c r="R386" i="8"/>
  <c r="AH345" i="12"/>
  <c r="AJ345" i="12" s="1"/>
  <c r="I419" i="8"/>
  <c r="C90" i="8"/>
  <c r="M182" i="8"/>
  <c r="M66" i="8"/>
  <c r="L324" i="8"/>
  <c r="U283" i="12"/>
  <c r="Y283" i="12" s="1"/>
  <c r="V283" i="12"/>
  <c r="Z283" i="12" s="1"/>
  <c r="N324" i="8"/>
  <c r="AH64" i="15"/>
  <c r="AJ64" i="15" s="1"/>
  <c r="AG64" i="15"/>
  <c r="D293" i="8"/>
  <c r="AK12" i="16"/>
  <c r="AM12" i="16" s="1"/>
  <c r="AL12" i="16"/>
  <c r="AN12" i="16" s="1"/>
  <c r="Q304" i="8"/>
  <c r="O304" i="8"/>
  <c r="X263" i="12"/>
  <c r="AB263" i="12" s="1"/>
  <c r="W263" i="12"/>
  <c r="AA263" i="12" s="1"/>
  <c r="H108" i="8"/>
  <c r="D190" i="8"/>
  <c r="P378" i="8"/>
  <c r="V50" i="3"/>
  <c r="Z50" i="3" s="1"/>
  <c r="U50" i="3"/>
  <c r="G499" i="8"/>
  <c r="T458" i="12"/>
  <c r="AD458" i="12" s="1"/>
  <c r="S458" i="12"/>
  <c r="F499" i="8"/>
  <c r="E496" i="8"/>
  <c r="R50" i="8"/>
  <c r="AH9" i="12"/>
  <c r="AJ9" i="12" s="1"/>
  <c r="AG9" i="12"/>
  <c r="AI9" i="12" s="1"/>
  <c r="T59" i="3"/>
  <c r="AD59" i="3" s="1"/>
  <c r="S59" i="3"/>
  <c r="AC59" i="3" s="1"/>
  <c r="H501" i="8"/>
  <c r="C88" i="8"/>
  <c r="F220" i="8"/>
  <c r="T179" i="12"/>
  <c r="AD179" i="12" s="1"/>
  <c r="G220" i="8"/>
  <c r="S179" i="12"/>
  <c r="AH75" i="3"/>
  <c r="AJ75" i="3" s="1"/>
  <c r="AG75" i="3"/>
  <c r="AI75" i="3" s="1"/>
  <c r="K309" i="8"/>
  <c r="D91" i="8"/>
  <c r="W247" i="12"/>
  <c r="AA247" i="12" s="1"/>
  <c r="X247" i="12"/>
  <c r="Q288" i="8"/>
  <c r="O288" i="8"/>
  <c r="S21" i="3"/>
  <c r="AC21" i="3" s="1"/>
  <c r="T21" i="3"/>
  <c r="AD21" i="3" s="1"/>
  <c r="AG97" i="3"/>
  <c r="AH97" i="3"/>
  <c r="AJ97" i="3" s="1"/>
  <c r="AG93" i="3"/>
  <c r="AH93" i="3"/>
  <c r="AJ93" i="3" s="1"/>
  <c r="H531" i="8"/>
  <c r="AK28" i="13"/>
  <c r="AM28" i="13" s="1"/>
  <c r="AL28" i="13"/>
  <c r="AN28" i="13" s="1"/>
  <c r="AH156" i="12"/>
  <c r="AJ156" i="12" s="1"/>
  <c r="R197" i="8"/>
  <c r="AG156" i="12"/>
  <c r="P245" i="8"/>
  <c r="E400" i="8"/>
  <c r="D354" i="8"/>
  <c r="I222" i="8"/>
  <c r="U155" i="12"/>
  <c r="Y155" i="12" s="1"/>
  <c r="N196" i="8"/>
  <c r="L196" i="8"/>
  <c r="V155" i="12"/>
  <c r="Z155" i="12" s="1"/>
  <c r="W74" i="15"/>
  <c r="X74" i="15"/>
  <c r="AB74" i="15" s="1"/>
  <c r="X80" i="12"/>
  <c r="AB80" i="12" s="1"/>
  <c r="Q121" i="8"/>
  <c r="O121" i="8"/>
  <c r="W80" i="12"/>
  <c r="AA80" i="12" s="1"/>
  <c r="H168" i="8"/>
  <c r="C110" i="8"/>
  <c r="H157" i="8"/>
  <c r="AK362" i="12"/>
  <c r="AM362" i="12" s="1"/>
  <c r="AL362" i="12"/>
  <c r="AN362" i="12" s="1"/>
  <c r="S403" i="8"/>
  <c r="S32" i="15"/>
  <c r="T32" i="15"/>
  <c r="AD32" i="15" s="1"/>
  <c r="E294" i="8"/>
  <c r="S16" i="16"/>
  <c r="AC16" i="16" s="1"/>
  <c r="T16" i="16"/>
  <c r="AD16" i="16" s="1"/>
  <c r="C466" i="8"/>
  <c r="AG65" i="15"/>
  <c r="AH65" i="15"/>
  <c r="AJ65" i="15" s="1"/>
  <c r="I265" i="8"/>
  <c r="R57" i="8"/>
  <c r="AH16" i="12"/>
  <c r="AJ16" i="12" s="1"/>
  <c r="AG16" i="12"/>
  <c r="R462" i="8"/>
  <c r="AH421" i="12"/>
  <c r="AJ421" i="12" s="1"/>
  <c r="AG421" i="12"/>
  <c r="X423" i="12"/>
  <c r="AB423" i="12" s="1"/>
  <c r="W423" i="12"/>
  <c r="O464" i="8"/>
  <c r="Q464" i="8"/>
  <c r="AH255" i="12"/>
  <c r="AJ255" i="12" s="1"/>
  <c r="R296" i="8"/>
  <c r="AG255" i="12"/>
  <c r="W254" i="12"/>
  <c r="Q295" i="8"/>
  <c r="X254" i="12"/>
  <c r="AB254" i="12" s="1"/>
  <c r="O295" i="8"/>
  <c r="R372" i="8"/>
  <c r="AG331" i="12"/>
  <c r="AH331" i="12"/>
  <c r="AJ331" i="12" s="1"/>
  <c r="M347" i="8"/>
  <c r="D385" i="8"/>
  <c r="I463" i="8"/>
  <c r="AL82" i="15"/>
  <c r="AN82" i="15" s="1"/>
  <c r="AK82" i="15"/>
  <c r="AM82" i="15" s="1"/>
  <c r="J398" i="8"/>
  <c r="R357" i="12"/>
  <c r="P533" i="8"/>
  <c r="AH172" i="12"/>
  <c r="AJ172" i="12" s="1"/>
  <c r="R213" i="8"/>
  <c r="AG172" i="12"/>
  <c r="N332" i="8"/>
  <c r="U291" i="12"/>
  <c r="Y291" i="12" s="1"/>
  <c r="L332" i="8"/>
  <c r="V291" i="12"/>
  <c r="Z291" i="12" s="1"/>
  <c r="C64" i="8"/>
  <c r="V57" i="3"/>
  <c r="U57" i="3"/>
  <c r="Y57" i="3" s="1"/>
  <c r="M293" i="8"/>
  <c r="U326" i="12"/>
  <c r="Y326" i="12" s="1"/>
  <c r="V326" i="12"/>
  <c r="Z326" i="12" s="1"/>
  <c r="N367" i="8"/>
  <c r="L367" i="8"/>
  <c r="M340" i="8"/>
  <c r="I367" i="8"/>
  <c r="R461" i="12"/>
  <c r="J502" i="8"/>
  <c r="AG109" i="12"/>
  <c r="AH109" i="12"/>
  <c r="AJ109" i="12" s="1"/>
  <c r="R150" i="8"/>
  <c r="R496" i="8"/>
  <c r="AG455" i="12"/>
  <c r="AH455" i="12"/>
  <c r="AJ455" i="12" s="1"/>
  <c r="R34" i="12"/>
  <c r="J75" i="8"/>
  <c r="AH83" i="12"/>
  <c r="AJ83" i="12" s="1"/>
  <c r="AG83" i="12"/>
  <c r="AI83" i="12" s="1"/>
  <c r="R124" i="8"/>
  <c r="AG135" i="12"/>
  <c r="R176" i="8"/>
  <c r="AH135" i="12"/>
  <c r="AJ135" i="12" s="1"/>
  <c r="S8" i="14"/>
  <c r="T8" i="14"/>
  <c r="AD8" i="14" s="1"/>
  <c r="AH358" i="12"/>
  <c r="AJ358" i="12" s="1"/>
  <c r="R399" i="8"/>
  <c r="AG358" i="12"/>
  <c r="AL311" i="12"/>
  <c r="AN311" i="12" s="1"/>
  <c r="S352" i="8"/>
  <c r="AK311" i="12"/>
  <c r="AM311" i="12" s="1"/>
  <c r="V392" i="12"/>
  <c r="Z392" i="12" s="1"/>
  <c r="N433" i="8"/>
  <c r="L433" i="8"/>
  <c r="U392" i="12"/>
  <c r="Y392" i="12" s="1"/>
  <c r="E81" i="8"/>
  <c r="I404" i="8"/>
  <c r="V40" i="14"/>
  <c r="Z40" i="14" s="1"/>
  <c r="U40" i="14"/>
  <c r="Y40" i="14" s="1"/>
  <c r="D364" i="8"/>
  <c r="M468" i="8"/>
  <c r="AG392" i="12"/>
  <c r="R433" i="8"/>
  <c r="AH392" i="12"/>
  <c r="AJ392" i="12" s="1"/>
  <c r="R26" i="14"/>
  <c r="S81" i="8"/>
  <c r="AL40" i="12"/>
  <c r="AN40" i="12" s="1"/>
  <c r="AK40" i="12"/>
  <c r="AM40" i="12" s="1"/>
  <c r="O69" i="8"/>
  <c r="W28" i="12"/>
  <c r="X28" i="12"/>
  <c r="AB28" i="12" s="1"/>
  <c r="Q69" i="8"/>
  <c r="I91" i="8"/>
  <c r="H107" i="8"/>
  <c r="K409" i="8"/>
  <c r="R86" i="12"/>
  <c r="J127" i="8"/>
  <c r="AH43" i="3"/>
  <c r="AJ43" i="3" s="1"/>
  <c r="AG43" i="3"/>
  <c r="R359" i="12"/>
  <c r="J400" i="8"/>
  <c r="R47" i="12"/>
  <c r="J88" i="8"/>
  <c r="M102" i="8"/>
  <c r="D328" i="8"/>
  <c r="S78" i="15"/>
  <c r="AC78" i="15" s="1"/>
  <c r="T78" i="15"/>
  <c r="AD78" i="15" s="1"/>
  <c r="P398" i="8"/>
  <c r="M397" i="8"/>
  <c r="AG270" i="12"/>
  <c r="R311" i="8"/>
  <c r="AH270" i="12"/>
  <c r="AJ270" i="12" s="1"/>
  <c r="X52" i="3"/>
  <c r="AB52" i="3" s="1"/>
  <c r="W52" i="3"/>
  <c r="AA52" i="3" s="1"/>
  <c r="R12" i="3"/>
  <c r="G256" i="8"/>
  <c r="T215" i="12"/>
  <c r="AD215" i="12" s="1"/>
  <c r="F256" i="8"/>
  <c r="S215" i="12"/>
  <c r="AG456" i="12"/>
  <c r="AI456" i="12" s="1"/>
  <c r="R497" i="8"/>
  <c r="AH456" i="12"/>
  <c r="AJ456" i="12" s="1"/>
  <c r="X56" i="15"/>
  <c r="AB56" i="15" s="1"/>
  <c r="W56" i="15"/>
  <c r="J492" i="8"/>
  <c r="R451" i="12"/>
  <c r="K281" i="8"/>
  <c r="I385" i="8"/>
  <c r="M446" i="8"/>
  <c r="AH153" i="12"/>
  <c r="AJ153" i="12" s="1"/>
  <c r="R194" i="8"/>
  <c r="AG153" i="12"/>
  <c r="AI153" i="12" s="1"/>
  <c r="E239" i="8"/>
  <c r="AK65" i="12"/>
  <c r="AM65" i="12" s="1"/>
  <c r="AL65" i="12"/>
  <c r="AN65" i="12" s="1"/>
  <c r="S106" i="8"/>
  <c r="R247" i="8"/>
  <c r="AG206" i="12"/>
  <c r="AI206" i="12" s="1"/>
  <c r="AH206" i="12"/>
  <c r="AJ206" i="12" s="1"/>
  <c r="AL351" i="12"/>
  <c r="AN351" i="12" s="1"/>
  <c r="AK351" i="12"/>
  <c r="AM351" i="12" s="1"/>
  <c r="S392" i="8"/>
  <c r="P58" i="8"/>
  <c r="S435" i="8"/>
  <c r="AL394" i="12"/>
  <c r="AN394" i="12" s="1"/>
  <c r="AK394" i="12"/>
  <c r="AM394" i="12" s="1"/>
  <c r="S15" i="3"/>
  <c r="AC15" i="3" s="1"/>
  <c r="T15" i="3"/>
  <c r="AD15" i="3" s="1"/>
  <c r="R467" i="12"/>
  <c r="J508" i="8"/>
  <c r="U100" i="3"/>
  <c r="Y100" i="3" s="1"/>
  <c r="V100" i="3"/>
  <c r="Z100" i="3" s="1"/>
  <c r="P337" i="8"/>
  <c r="U14" i="13"/>
  <c r="Y14" i="13" s="1"/>
  <c r="V14" i="13"/>
  <c r="Z14" i="13" s="1"/>
  <c r="W37" i="12"/>
  <c r="AA37" i="12" s="1"/>
  <c r="Q78" i="8"/>
  <c r="X37" i="12"/>
  <c r="AB37" i="12" s="1"/>
  <c r="O78" i="8"/>
  <c r="K276" i="8"/>
  <c r="D129" i="8"/>
  <c r="T45" i="14"/>
  <c r="AD45" i="14" s="1"/>
  <c r="S45" i="14"/>
  <c r="AC45" i="14" s="1"/>
  <c r="C265" i="8"/>
  <c r="AL96" i="3"/>
  <c r="AK96" i="3"/>
  <c r="AM96" i="3" s="1"/>
  <c r="F202" i="8"/>
  <c r="T161" i="12"/>
  <c r="AD161" i="12" s="1"/>
  <c r="G202" i="8"/>
  <c r="S161" i="12"/>
  <c r="S52" i="8"/>
  <c r="AK11" i="12"/>
  <c r="AM11" i="12" s="1"/>
  <c r="AL11" i="12"/>
  <c r="AN11" i="12" s="1"/>
  <c r="M415" i="8"/>
  <c r="T198" i="12"/>
  <c r="AD198" i="12" s="1"/>
  <c r="F239" i="8"/>
  <c r="S198" i="12"/>
  <c r="G239" i="8"/>
  <c r="U415" i="12"/>
  <c r="Y415" i="12" s="1"/>
  <c r="N456" i="8"/>
  <c r="L456" i="8"/>
  <c r="V415" i="12"/>
  <c r="Z415" i="12" s="1"/>
  <c r="G172" i="8"/>
  <c r="S131" i="12"/>
  <c r="AC131" i="12" s="1"/>
  <c r="F172" i="8"/>
  <c r="T131" i="12"/>
  <c r="AD131" i="12" s="1"/>
  <c r="I200" i="8"/>
  <c r="E460" i="8"/>
  <c r="AL12" i="14"/>
  <c r="AN12" i="14" s="1"/>
  <c r="AK12" i="14"/>
  <c r="AM12" i="14" s="1"/>
  <c r="G374" i="8"/>
  <c r="F374" i="8"/>
  <c r="T333" i="12"/>
  <c r="AD333" i="12" s="1"/>
  <c r="S333" i="12"/>
  <c r="E296" i="8"/>
  <c r="AH98" i="12"/>
  <c r="AJ98" i="12" s="1"/>
  <c r="R139" i="8"/>
  <c r="AG98" i="12"/>
  <c r="AI98" i="12" s="1"/>
  <c r="S197" i="8"/>
  <c r="AL156" i="12"/>
  <c r="AN156" i="12" s="1"/>
  <c r="AK156" i="12"/>
  <c r="AM156" i="12" s="1"/>
  <c r="R85" i="3"/>
  <c r="M189" i="8"/>
  <c r="K247" i="8"/>
  <c r="R89" i="15"/>
  <c r="R402" i="8"/>
  <c r="AG361" i="12"/>
  <c r="AI361" i="12" s="1"/>
  <c r="AH361" i="12"/>
  <c r="AJ361" i="12" s="1"/>
  <c r="M203" i="8"/>
  <c r="R102" i="15"/>
  <c r="AH27" i="12"/>
  <c r="AJ27" i="12" s="1"/>
  <c r="AG27" i="12"/>
  <c r="R68" i="8"/>
  <c r="L552" i="8"/>
  <c r="U511" i="12"/>
  <c r="Y511" i="12" s="1"/>
  <c r="V511" i="12"/>
  <c r="Z511" i="12" s="1"/>
  <c r="N552" i="8"/>
  <c r="D501" i="8"/>
  <c r="R138" i="12"/>
  <c r="J179" i="8"/>
  <c r="R193" i="8"/>
  <c r="AG152" i="12"/>
  <c r="AH152" i="12"/>
  <c r="AJ152" i="12" s="1"/>
  <c r="J419" i="8"/>
  <c r="R378" i="12"/>
  <c r="T380" i="12"/>
  <c r="AD380" i="12" s="1"/>
  <c r="G421" i="8"/>
  <c r="F421" i="8"/>
  <c r="S380" i="12"/>
  <c r="AC380" i="12" s="1"/>
  <c r="M370" i="8"/>
  <c r="M456" i="8"/>
  <c r="P371" i="8"/>
  <c r="R236" i="8"/>
  <c r="AH195" i="12"/>
  <c r="AJ195" i="12" s="1"/>
  <c r="AG195" i="12"/>
  <c r="AI195" i="12" s="1"/>
  <c r="R482" i="8"/>
  <c r="AG441" i="12"/>
  <c r="AH441" i="12"/>
  <c r="AJ441" i="12" s="1"/>
  <c r="D233" i="8"/>
  <c r="H298" i="8"/>
  <c r="AK280" i="12"/>
  <c r="AM280" i="12" s="1"/>
  <c r="AL280" i="12"/>
  <c r="AN280" i="12" s="1"/>
  <c r="S321" i="8"/>
  <c r="X15" i="14"/>
  <c r="AB15" i="14" s="1"/>
  <c r="W15" i="14"/>
  <c r="D62" i="8"/>
  <c r="S51" i="3"/>
  <c r="AC51" i="3" s="1"/>
  <c r="T51" i="3"/>
  <c r="AD51" i="3" s="1"/>
  <c r="V479" i="12"/>
  <c r="Z479" i="12" s="1"/>
  <c r="N520" i="8"/>
  <c r="L520" i="8"/>
  <c r="U479" i="12"/>
  <c r="Y479" i="12" s="1"/>
  <c r="AL486" i="12"/>
  <c r="AN486" i="12" s="1"/>
  <c r="S527" i="8"/>
  <c r="AK486" i="12"/>
  <c r="AM486" i="12" s="1"/>
  <c r="AH84" i="3"/>
  <c r="AJ84" i="3" s="1"/>
  <c r="AG84" i="3"/>
  <c r="K205" i="8"/>
  <c r="C345" i="8"/>
  <c r="P184" i="8"/>
  <c r="R266" i="12"/>
  <c r="J307" i="8"/>
  <c r="C456" i="8"/>
  <c r="M141" i="8"/>
  <c r="R458" i="8"/>
  <c r="AH417" i="12"/>
  <c r="AJ417" i="12" s="1"/>
  <c r="AG417" i="12"/>
  <c r="AI417" i="12" s="1"/>
  <c r="D435" i="8"/>
  <c r="F402" i="8"/>
  <c r="G402" i="8"/>
  <c r="T361" i="12"/>
  <c r="AD361" i="12" s="1"/>
  <c r="S361" i="12"/>
  <c r="AC361" i="12" s="1"/>
  <c r="V9" i="3"/>
  <c r="Z9" i="3" s="1"/>
  <c r="U9" i="3"/>
  <c r="Y9" i="3" s="1"/>
  <c r="S377" i="8"/>
  <c r="AK336" i="12"/>
  <c r="AM336" i="12" s="1"/>
  <c r="AL336" i="12"/>
  <c r="AN336" i="12" s="1"/>
  <c r="D106" i="8"/>
  <c r="W22" i="13"/>
  <c r="X22" i="13"/>
  <c r="AB22" i="13" s="1"/>
  <c r="O75" i="8"/>
  <c r="X34" i="12"/>
  <c r="Q75" i="8"/>
  <c r="W34" i="12"/>
  <c r="AA34" i="12" s="1"/>
  <c r="K313" i="8"/>
  <c r="E130" i="8"/>
  <c r="R26" i="13"/>
  <c r="I168" i="8"/>
  <c r="X8" i="15"/>
  <c r="AB8" i="15" s="1"/>
  <c r="W8" i="15"/>
  <c r="C189" i="8"/>
  <c r="K470" i="8"/>
  <c r="T50" i="15"/>
  <c r="AD50" i="15" s="1"/>
  <c r="S50" i="15"/>
  <c r="I278" i="8"/>
  <c r="K246" i="8"/>
  <c r="D392" i="8"/>
  <c r="M321" i="8"/>
  <c r="P374" i="8"/>
  <c r="J190" i="8"/>
  <c r="R149" i="12"/>
  <c r="S21" i="14"/>
  <c r="T21" i="14"/>
  <c r="AD21" i="14" s="1"/>
  <c r="G422" i="8"/>
  <c r="F422" i="8"/>
  <c r="T381" i="12"/>
  <c r="AD381" i="12" s="1"/>
  <c r="S381" i="12"/>
  <c r="AH8" i="3"/>
  <c r="AJ8" i="3" s="1"/>
  <c r="AG8" i="3"/>
  <c r="AI8" i="3" s="1"/>
  <c r="I95" i="8"/>
  <c r="AK211" i="12"/>
  <c r="AM211" i="12" s="1"/>
  <c r="AL211" i="12"/>
  <c r="AN211" i="12" s="1"/>
  <c r="S252" i="8"/>
  <c r="P432" i="8"/>
  <c r="C198" i="8"/>
  <c r="U295" i="12"/>
  <c r="Y295" i="12" s="1"/>
  <c r="N336" i="8"/>
  <c r="L336" i="8"/>
  <c r="V295" i="12"/>
  <c r="Z295" i="12" s="1"/>
  <c r="P429" i="8"/>
  <c r="S315" i="8"/>
  <c r="AK274" i="12"/>
  <c r="AM274" i="12" s="1"/>
  <c r="AL274" i="12"/>
  <c r="AN274" i="12" s="1"/>
  <c r="AL27" i="12"/>
  <c r="AN27" i="12" s="1"/>
  <c r="S68" i="8"/>
  <c r="AK27" i="12"/>
  <c r="AM27" i="12" s="1"/>
  <c r="L364" i="8"/>
  <c r="V323" i="12"/>
  <c r="Z323" i="12" s="1"/>
  <c r="N364" i="8"/>
  <c r="U323" i="12"/>
  <c r="Y323" i="12" s="1"/>
  <c r="D214" i="8"/>
  <c r="K58" i="8"/>
  <c r="M313" i="8"/>
  <c r="T39" i="3"/>
  <c r="AD39" i="3" s="1"/>
  <c r="S39" i="3"/>
  <c r="AC39" i="3" s="1"/>
  <c r="U36" i="15"/>
  <c r="V36" i="15"/>
  <c r="Z36" i="15" s="1"/>
  <c r="L325" i="8"/>
  <c r="U284" i="12"/>
  <c r="Y284" i="12" s="1"/>
  <c r="V284" i="12"/>
  <c r="Z284" i="12" s="1"/>
  <c r="N325" i="8"/>
  <c r="L546" i="8"/>
  <c r="N546" i="8"/>
  <c r="V505" i="12"/>
  <c r="Z505" i="12" s="1"/>
  <c r="U505" i="12"/>
  <c r="Y505" i="12" s="1"/>
  <c r="R501" i="12"/>
  <c r="J542" i="8"/>
  <c r="AH393" i="12"/>
  <c r="AJ393" i="12" s="1"/>
  <c r="R434" i="8"/>
  <c r="AG393" i="12"/>
  <c r="AI393" i="12" s="1"/>
  <c r="AH193" i="12"/>
  <c r="AJ193" i="12" s="1"/>
  <c r="AG193" i="12"/>
  <c r="R234" i="8"/>
  <c r="C268" i="8"/>
  <c r="P286" i="8"/>
  <c r="F178" i="8"/>
  <c r="S137" i="12"/>
  <c r="AC137" i="12" s="1"/>
  <c r="T137" i="12"/>
  <c r="AD137" i="12" s="1"/>
  <c r="G178" i="8"/>
  <c r="U306" i="12"/>
  <c r="Y306" i="12" s="1"/>
  <c r="V306" i="12"/>
  <c r="Z306" i="12" s="1"/>
  <c r="N347" i="8"/>
  <c r="L347" i="8"/>
  <c r="U11" i="14"/>
  <c r="Y11" i="14" s="1"/>
  <c r="V11" i="14"/>
  <c r="Z11" i="14" s="1"/>
  <c r="F452" i="8"/>
  <c r="T411" i="12"/>
  <c r="AD411" i="12" s="1"/>
  <c r="S411" i="12"/>
  <c r="G452" i="8"/>
  <c r="I198" i="8"/>
  <c r="C511" i="8"/>
  <c r="K222" i="8"/>
  <c r="M284" i="8"/>
  <c r="K193" i="8"/>
  <c r="C107" i="8"/>
  <c r="AL127" i="12"/>
  <c r="AN127" i="12" s="1"/>
  <c r="S168" i="8"/>
  <c r="AK127" i="12"/>
  <c r="AM127" i="12" s="1"/>
  <c r="C339" i="8"/>
  <c r="E202" i="8"/>
  <c r="H280" i="8"/>
  <c r="P239" i="8"/>
  <c r="I171" i="8"/>
  <c r="AK327" i="12"/>
  <c r="AM327" i="12" s="1"/>
  <c r="AL327" i="12"/>
  <c r="AN327" i="12" s="1"/>
  <c r="S368" i="8"/>
  <c r="H551" i="8"/>
  <c r="M422" i="8"/>
  <c r="E144" i="8"/>
  <c r="AG283" i="12"/>
  <c r="AH283" i="12"/>
  <c r="AJ283" i="12" s="1"/>
  <c r="R324" i="8"/>
  <c r="W18" i="13"/>
  <c r="AA18" i="13" s="1"/>
  <c r="X18" i="13"/>
  <c r="AB18" i="13" s="1"/>
  <c r="P386" i="8"/>
  <c r="W31" i="13"/>
  <c r="AA31" i="13" s="1"/>
  <c r="X31" i="13"/>
  <c r="M458" i="8"/>
  <c r="D261" i="8"/>
  <c r="P187" i="8"/>
  <c r="S67" i="12"/>
  <c r="AC67" i="12" s="1"/>
  <c r="T67" i="12"/>
  <c r="AD67" i="12" s="1"/>
  <c r="G108" i="8"/>
  <c r="F108" i="8"/>
  <c r="D88" i="8"/>
  <c r="W42" i="3"/>
  <c r="AA42" i="3" s="1"/>
  <c r="X42" i="3"/>
  <c r="AB42" i="3" s="1"/>
  <c r="U103" i="15"/>
  <c r="Y103" i="15" s="1"/>
  <c r="V103" i="15"/>
  <c r="Z103" i="15" s="1"/>
  <c r="I210" i="8"/>
  <c r="C326" i="8"/>
  <c r="S19" i="3"/>
  <c r="T19" i="3"/>
  <c r="AD19" i="3" s="1"/>
  <c r="C105" i="8"/>
  <c r="AG59" i="12"/>
  <c r="R100" i="8"/>
  <c r="AH59" i="12"/>
  <c r="AJ59" i="12" s="1"/>
  <c r="AH45" i="14"/>
  <c r="AJ45" i="14" s="1"/>
  <c r="AG45" i="14"/>
  <c r="S406" i="12"/>
  <c r="AC406" i="12" s="1"/>
  <c r="G447" i="8"/>
  <c r="T406" i="12"/>
  <c r="AD406" i="12" s="1"/>
  <c r="F447" i="8"/>
  <c r="E497" i="8"/>
  <c r="H150" i="8"/>
  <c r="I422" i="8"/>
  <c r="D205" i="8"/>
  <c r="AL111" i="12"/>
  <c r="AN111" i="12" s="1"/>
  <c r="AK111" i="12"/>
  <c r="AM111" i="12" s="1"/>
  <c r="S152" i="8"/>
  <c r="I61" i="8"/>
  <c r="P316" i="8"/>
  <c r="X15" i="15"/>
  <c r="W15" i="15"/>
  <c r="AA15" i="15" s="1"/>
  <c r="H326" i="8"/>
  <c r="C378" i="8"/>
  <c r="AH175" i="12"/>
  <c r="AJ175" i="12" s="1"/>
  <c r="R216" i="8"/>
  <c r="AG175" i="12"/>
  <c r="F268" i="8"/>
  <c r="G268" i="8"/>
  <c r="T227" i="12"/>
  <c r="AD227" i="12" s="1"/>
  <c r="S227" i="12"/>
  <c r="F460" i="8"/>
  <c r="G460" i="8"/>
  <c r="S419" i="12"/>
  <c r="AC419" i="12" s="1"/>
  <c r="T419" i="12"/>
  <c r="AD419" i="12" s="1"/>
  <c r="J228" i="8"/>
  <c r="R187" i="12"/>
  <c r="AG86" i="3"/>
  <c r="AH86" i="3"/>
  <c r="AJ86" i="3" s="1"/>
  <c r="E157" i="8"/>
  <c r="AL451" i="12"/>
  <c r="AN451" i="12" s="1"/>
  <c r="AK451" i="12"/>
  <c r="AM451" i="12" s="1"/>
  <c r="S492" i="8"/>
  <c r="K514" i="8"/>
  <c r="L289" i="8"/>
  <c r="N289" i="8"/>
  <c r="U248" i="12"/>
  <c r="Y248" i="12" s="1"/>
  <c r="V248" i="12"/>
  <c r="Z248" i="12" s="1"/>
  <c r="I437" i="8"/>
  <c r="I107" i="8"/>
  <c r="AG395" i="12"/>
  <c r="AI395" i="12" s="1"/>
  <c r="R436" i="8"/>
  <c r="AH395" i="12"/>
  <c r="AJ395" i="12" s="1"/>
  <c r="K484" i="8"/>
  <c r="D465" i="8"/>
  <c r="K77" i="8"/>
  <c r="K451" i="8"/>
  <c r="E407" i="8"/>
  <c r="AL258" i="12"/>
  <c r="AN258" i="12" s="1"/>
  <c r="AK258" i="12"/>
  <c r="AM258" i="12" s="1"/>
  <c r="S299" i="8"/>
  <c r="AK449" i="12"/>
  <c r="AM449" i="12" s="1"/>
  <c r="S490" i="8"/>
  <c r="AL449" i="12"/>
  <c r="AN449" i="12" s="1"/>
  <c r="T36" i="13"/>
  <c r="AD36" i="13" s="1"/>
  <c r="S36" i="13"/>
  <c r="U502" i="12"/>
  <c r="Y502" i="12" s="1"/>
  <c r="V502" i="12"/>
  <c r="Z502" i="12" s="1"/>
  <c r="L543" i="8"/>
  <c r="N543" i="8"/>
  <c r="E214" i="8"/>
  <c r="T13" i="3"/>
  <c r="AD13" i="3" s="1"/>
  <c r="S13" i="3"/>
  <c r="H507" i="8"/>
  <c r="K410" i="8"/>
  <c r="M191" i="8"/>
  <c r="AG26" i="14"/>
  <c r="AH26" i="14"/>
  <c r="AJ26" i="14" s="1"/>
  <c r="E478" i="8"/>
  <c r="AK349" i="12"/>
  <c r="AM349" i="12" s="1"/>
  <c r="S390" i="8"/>
  <c r="AL349" i="12"/>
  <c r="AN349" i="12" s="1"/>
  <c r="O440" i="8"/>
  <c r="W399" i="12"/>
  <c r="AA399" i="12" s="1"/>
  <c r="X399" i="12"/>
  <c r="AB399" i="12" s="1"/>
  <c r="Q440" i="8"/>
  <c r="D95" i="8"/>
  <c r="K152" i="8"/>
  <c r="M365" i="8"/>
  <c r="H170" i="8"/>
  <c r="I294" i="8"/>
  <c r="R407" i="12"/>
  <c r="J448" i="8"/>
  <c r="I298" i="8"/>
  <c r="R233" i="8"/>
  <c r="AH192" i="12"/>
  <c r="AJ192" i="12" s="1"/>
  <c r="AG192" i="12"/>
  <c r="AI192" i="12" s="1"/>
  <c r="X41" i="15"/>
  <c r="AB41" i="15" s="1"/>
  <c r="W41" i="15"/>
  <c r="AA41" i="15" s="1"/>
  <c r="E525" i="8"/>
  <c r="C310" i="8"/>
  <c r="L229" i="8"/>
  <c r="V188" i="12"/>
  <c r="Z188" i="12" s="1"/>
  <c r="N229" i="8"/>
  <c r="U188" i="12"/>
  <c r="Y188" i="12" s="1"/>
  <c r="R14" i="15"/>
  <c r="K530" i="8"/>
  <c r="U38" i="15"/>
  <c r="Y38" i="15" s="1"/>
  <c r="V38" i="15"/>
  <c r="Z38" i="15" s="1"/>
  <c r="T484" i="12"/>
  <c r="AD484" i="12" s="1"/>
  <c r="F525" i="8"/>
  <c r="S484" i="12"/>
  <c r="AC484" i="12" s="1"/>
  <c r="G525" i="8"/>
  <c r="R83" i="3"/>
  <c r="G341" i="8"/>
  <c r="T300" i="12"/>
  <c r="AD300" i="12" s="1"/>
  <c r="S300" i="12"/>
  <c r="F341" i="8"/>
  <c r="I334" i="8"/>
  <c r="P218" i="8"/>
  <c r="H285" i="8"/>
  <c r="I326" i="8"/>
  <c r="H337" i="8"/>
  <c r="T27" i="15"/>
  <c r="AD27" i="15" s="1"/>
  <c r="S27" i="15"/>
  <c r="R203" i="12"/>
  <c r="J244" i="8"/>
  <c r="G141" i="8"/>
  <c r="F141" i="8"/>
  <c r="T100" i="12"/>
  <c r="AD100" i="12" s="1"/>
  <c r="S100" i="12"/>
  <c r="I57" i="8"/>
  <c r="D363" i="8"/>
  <c r="AK18" i="12"/>
  <c r="AM18" i="12" s="1"/>
  <c r="S59" i="8"/>
  <c r="AL18" i="12"/>
  <c r="AN18" i="12" s="1"/>
  <c r="C152" i="8"/>
  <c r="H195" i="8"/>
  <c r="C121" i="8"/>
  <c r="F467" i="8"/>
  <c r="S426" i="12"/>
  <c r="T426" i="12"/>
  <c r="AD426" i="12" s="1"/>
  <c r="G467" i="8"/>
  <c r="AH41" i="3"/>
  <c r="AJ41" i="3" s="1"/>
  <c r="AG41" i="3"/>
  <c r="AI41" i="3" s="1"/>
  <c r="S68" i="15"/>
  <c r="AC68" i="15" s="1"/>
  <c r="T68" i="15"/>
  <c r="AD68" i="15" s="1"/>
  <c r="I189" i="8"/>
  <c r="W120" i="12"/>
  <c r="Q161" i="8"/>
  <c r="X120" i="12"/>
  <c r="AB120" i="12" s="1"/>
  <c r="O161" i="8"/>
  <c r="E261" i="8"/>
  <c r="D291" i="8"/>
  <c r="C55" i="8"/>
  <c r="C365" i="8"/>
  <c r="H354" i="8"/>
  <c r="G249" i="8"/>
  <c r="F249" i="8"/>
  <c r="T208" i="12"/>
  <c r="AD208" i="12" s="1"/>
  <c r="S208" i="12"/>
  <c r="U23" i="12"/>
  <c r="Y23" i="12" s="1"/>
  <c r="N64" i="8"/>
  <c r="V23" i="12"/>
  <c r="Z23" i="12" s="1"/>
  <c r="L64" i="8"/>
  <c r="M395" i="8"/>
  <c r="H402" i="8"/>
  <c r="G235" i="8"/>
  <c r="F235" i="8"/>
  <c r="T194" i="12"/>
  <c r="AD194" i="12" s="1"/>
  <c r="S194" i="12"/>
  <c r="AC194" i="12" s="1"/>
  <c r="V20" i="14"/>
  <c r="Z20" i="14" s="1"/>
  <c r="U20" i="14"/>
  <c r="Y20" i="14" s="1"/>
  <c r="E368" i="8"/>
  <c r="G427" i="8"/>
  <c r="F427" i="8"/>
  <c r="T386" i="12"/>
  <c r="AD386" i="12" s="1"/>
  <c r="S386" i="12"/>
  <c r="AC386" i="12" s="1"/>
  <c r="E163" i="8"/>
  <c r="L288" i="8"/>
  <c r="U247" i="12"/>
  <c r="Y247" i="12" s="1"/>
  <c r="V247" i="12"/>
  <c r="Z247" i="12" s="1"/>
  <c r="N288" i="8"/>
  <c r="C522" i="8"/>
  <c r="V94" i="3"/>
  <c r="Z94" i="3" s="1"/>
  <c r="U94" i="3"/>
  <c r="Y94" i="3" s="1"/>
  <c r="AK103" i="3"/>
  <c r="AM103" i="3" s="1"/>
  <c r="AL103" i="3"/>
  <c r="AN103" i="3" s="1"/>
  <c r="L217" i="8"/>
  <c r="U176" i="12"/>
  <c r="Y176" i="12" s="1"/>
  <c r="V176" i="12"/>
  <c r="Z176" i="12" s="1"/>
  <c r="N217" i="8"/>
  <c r="AG322" i="12"/>
  <c r="R363" i="8"/>
  <c r="AH322" i="12"/>
  <c r="AJ322" i="12" s="1"/>
  <c r="K93" i="8"/>
  <c r="C471" i="8"/>
  <c r="R30" i="12"/>
  <c r="J71" i="8"/>
  <c r="K255" i="8"/>
  <c r="AL47" i="15"/>
  <c r="AN47" i="15" s="1"/>
  <c r="AK47" i="15"/>
  <c r="AM47" i="15" s="1"/>
  <c r="W40" i="14"/>
  <c r="AA40" i="14" s="1"/>
  <c r="X40" i="14"/>
  <c r="H120" i="8"/>
  <c r="V281" i="12"/>
  <c r="Z281" i="12" s="1"/>
  <c r="N322" i="8"/>
  <c r="U281" i="12"/>
  <c r="Y281" i="12" s="1"/>
  <c r="L322" i="8"/>
  <c r="U19" i="14"/>
  <c r="Y19" i="14" s="1"/>
  <c r="V19" i="14"/>
  <c r="Z19" i="14" s="1"/>
  <c r="G407" i="8"/>
  <c r="F407" i="8"/>
  <c r="S366" i="12"/>
  <c r="AC366" i="12" s="1"/>
  <c r="T366" i="12"/>
  <c r="AD366" i="12" s="1"/>
  <c r="X46" i="15"/>
  <c r="AB46" i="15" s="1"/>
  <c r="W46" i="15"/>
  <c r="AA46" i="15" s="1"/>
  <c r="V47" i="3"/>
  <c r="Z47" i="3" s="1"/>
  <c r="U47" i="3"/>
  <c r="Y47" i="3" s="1"/>
  <c r="E388" i="8"/>
  <c r="D84" i="8"/>
  <c r="E323" i="8"/>
  <c r="E221" i="8"/>
  <c r="S281" i="8"/>
  <c r="AL240" i="12"/>
  <c r="AN240" i="12" s="1"/>
  <c r="AK240" i="12"/>
  <c r="AM240" i="12" s="1"/>
  <c r="G345" i="8"/>
  <c r="T304" i="12"/>
  <c r="AD304" i="12" s="1"/>
  <c r="F345" i="8"/>
  <c r="S304" i="12"/>
  <c r="P161" i="8"/>
  <c r="AH21" i="13"/>
  <c r="AJ21" i="13" s="1"/>
  <c r="AG21" i="13"/>
  <c r="AI21" i="13" s="1"/>
  <c r="D121" i="8"/>
  <c r="S440" i="8"/>
  <c r="AK399" i="12"/>
  <c r="AM399" i="12" s="1"/>
  <c r="AL399" i="12"/>
  <c r="AN399" i="12" s="1"/>
  <c r="V83" i="12"/>
  <c r="Z83" i="12" s="1"/>
  <c r="N124" i="8"/>
  <c r="L124" i="8"/>
  <c r="U83" i="12"/>
  <c r="Y83" i="12" s="1"/>
  <c r="M248" i="8"/>
  <c r="E126" i="8"/>
  <c r="V325" i="12"/>
  <c r="Z325" i="12" s="1"/>
  <c r="L366" i="8"/>
  <c r="N366" i="8"/>
  <c r="U325" i="12"/>
  <c r="Y325" i="12" s="1"/>
  <c r="J93" i="8"/>
  <c r="R52" i="12"/>
  <c r="R283" i="8"/>
  <c r="AH242" i="12"/>
  <c r="AJ242" i="12" s="1"/>
  <c r="AG242" i="12"/>
  <c r="AI242" i="12" s="1"/>
  <c r="C219" i="8"/>
  <c r="P173" i="8"/>
  <c r="K175" i="8"/>
  <c r="M267" i="8"/>
  <c r="V26" i="12"/>
  <c r="Z26" i="12" s="1"/>
  <c r="U26" i="12"/>
  <c r="Y26" i="12" s="1"/>
  <c r="L67" i="8"/>
  <c r="N67" i="8"/>
  <c r="I247" i="8"/>
  <c r="I160" i="8"/>
  <c r="S21" i="15"/>
  <c r="AC21" i="15" s="1"/>
  <c r="T21" i="15"/>
  <c r="AD21" i="15" s="1"/>
  <c r="J462" i="8"/>
  <c r="R421" i="12"/>
  <c r="D361" i="8"/>
  <c r="R478" i="12"/>
  <c r="J519" i="8"/>
  <c r="S143" i="12"/>
  <c r="G184" i="8"/>
  <c r="T143" i="12"/>
  <c r="AD143" i="12" s="1"/>
  <c r="F184" i="8"/>
  <c r="X25" i="16"/>
  <c r="AB25" i="16" s="1"/>
  <c r="W25" i="16"/>
  <c r="AA25" i="16" s="1"/>
  <c r="L90" i="8"/>
  <c r="V49" i="12"/>
  <c r="Z49" i="12" s="1"/>
  <c r="U49" i="12"/>
  <c r="Y49" i="12" s="1"/>
  <c r="N90" i="8"/>
  <c r="W69" i="3"/>
  <c r="AA69" i="3" s="1"/>
  <c r="X69" i="3"/>
  <c r="AB69" i="3" s="1"/>
  <c r="R236" i="12"/>
  <c r="J277" i="8"/>
  <c r="V53" i="12"/>
  <c r="Z53" i="12" s="1"/>
  <c r="N94" i="8"/>
  <c r="U53" i="12"/>
  <c r="Y53" i="12" s="1"/>
  <c r="L94" i="8"/>
  <c r="C487" i="8"/>
  <c r="R366" i="12"/>
  <c r="J407" i="8"/>
  <c r="AG158" i="12"/>
  <c r="AI158" i="12" s="1"/>
  <c r="R199" i="8"/>
  <c r="AH158" i="12"/>
  <c r="AJ158" i="12" s="1"/>
  <c r="I353" i="8"/>
  <c r="AL42" i="12"/>
  <c r="AN42" i="12" s="1"/>
  <c r="S83" i="8"/>
  <c r="AK42" i="12"/>
  <c r="AM42" i="12" s="1"/>
  <c r="AG495" i="12"/>
  <c r="R536" i="8"/>
  <c r="AH495" i="12"/>
  <c r="AJ495" i="12" s="1"/>
  <c r="V496" i="12"/>
  <c r="Z496" i="12" s="1"/>
  <c r="U496" i="12"/>
  <c r="Y496" i="12" s="1"/>
  <c r="L537" i="8"/>
  <c r="N537" i="8"/>
  <c r="I55" i="8"/>
  <c r="M542" i="8"/>
  <c r="H179" i="8"/>
  <c r="AG25" i="14"/>
  <c r="AH25" i="14"/>
  <c r="AJ25" i="14" s="1"/>
  <c r="R466" i="12"/>
  <c r="J507" i="8"/>
  <c r="AH316" i="12"/>
  <c r="AJ316" i="12" s="1"/>
  <c r="R357" i="8"/>
  <c r="AG316" i="12"/>
  <c r="AI316" i="12" s="1"/>
  <c r="V24" i="14"/>
  <c r="Z24" i="14" s="1"/>
  <c r="U24" i="14"/>
  <c r="Y24" i="14" s="1"/>
  <c r="E48" i="8"/>
  <c r="AK26" i="14"/>
  <c r="AM26" i="14" s="1"/>
  <c r="AL26" i="14"/>
  <c r="AN26" i="14" s="1"/>
  <c r="D198" i="8"/>
  <c r="AH7" i="14"/>
  <c r="AJ7" i="14" s="1"/>
  <c r="AG7" i="14"/>
  <c r="D254" i="8"/>
  <c r="X100" i="12"/>
  <c r="AB100" i="12" s="1"/>
  <c r="W100" i="12"/>
  <c r="AA100" i="12" s="1"/>
  <c r="O141" i="8"/>
  <c r="Q141" i="8"/>
  <c r="E482" i="8"/>
  <c r="E53" i="8"/>
  <c r="AK490" i="12"/>
  <c r="AM490" i="12" s="1"/>
  <c r="S531" i="8"/>
  <c r="AL490" i="12"/>
  <c r="AN490" i="12" s="1"/>
  <c r="AG99" i="3"/>
  <c r="AH99" i="3"/>
  <c r="AJ99" i="3" s="1"/>
  <c r="P155" i="8"/>
  <c r="F133" i="8"/>
  <c r="G133" i="8"/>
  <c r="S92" i="12"/>
  <c r="AC92" i="12" s="1"/>
  <c r="T92" i="12"/>
  <c r="AD92" i="12" s="1"/>
  <c r="C85" i="8"/>
  <c r="M83" i="8"/>
  <c r="V90" i="12"/>
  <c r="Z90" i="12" s="1"/>
  <c r="L131" i="8"/>
  <c r="N131" i="8"/>
  <c r="U90" i="12"/>
  <c r="Y90" i="12" s="1"/>
  <c r="K379" i="8"/>
  <c r="R494" i="8"/>
  <c r="AG453" i="12"/>
  <c r="AH453" i="12"/>
  <c r="AJ453" i="12" s="1"/>
  <c r="J536" i="8"/>
  <c r="R495" i="12"/>
  <c r="M351" i="8"/>
  <c r="L59" i="8"/>
  <c r="U18" i="12"/>
  <c r="N59" i="8"/>
  <c r="V18" i="12"/>
  <c r="Z18" i="12" s="1"/>
  <c r="I261" i="8"/>
  <c r="AL36" i="12"/>
  <c r="AN36" i="12" s="1"/>
  <c r="S77" i="8"/>
  <c r="AK36" i="12"/>
  <c r="AM36" i="12" s="1"/>
  <c r="R42" i="12"/>
  <c r="J83" i="8"/>
  <c r="S371" i="12"/>
  <c r="AC371" i="12" s="1"/>
  <c r="F412" i="8"/>
  <c r="T371" i="12"/>
  <c r="AD371" i="12" s="1"/>
  <c r="G412" i="8"/>
  <c r="S353" i="12"/>
  <c r="T353" i="12"/>
  <c r="AD353" i="12" s="1"/>
  <c r="G394" i="8"/>
  <c r="F394" i="8"/>
  <c r="AK22" i="16"/>
  <c r="AM22" i="16" s="1"/>
  <c r="AL22" i="16"/>
  <c r="AN22" i="16" s="1"/>
  <c r="P157" i="8"/>
  <c r="G505" i="8"/>
  <c r="T464" i="12"/>
  <c r="AD464" i="12" s="1"/>
  <c r="S464" i="12"/>
  <c r="AC464" i="12" s="1"/>
  <c r="F505" i="8"/>
  <c r="I71" i="8"/>
  <c r="D56" i="8"/>
  <c r="M534" i="8"/>
  <c r="H146" i="8"/>
  <c r="E105" i="8"/>
  <c r="V27" i="14"/>
  <c r="Z27" i="14" s="1"/>
  <c r="U27" i="14"/>
  <c r="Y27" i="14" s="1"/>
  <c r="E288" i="8"/>
  <c r="Q418" i="8"/>
  <c r="W377" i="12"/>
  <c r="AA377" i="12" s="1"/>
  <c r="O418" i="8"/>
  <c r="X377" i="12"/>
  <c r="V38" i="3"/>
  <c r="Z38" i="3" s="1"/>
  <c r="U38" i="3"/>
  <c r="Y38" i="3" s="1"/>
  <c r="U86" i="3"/>
  <c r="Y86" i="3" s="1"/>
  <c r="V86" i="3"/>
  <c r="Z86" i="3" s="1"/>
  <c r="C84" i="8"/>
  <c r="S254" i="8"/>
  <c r="AK213" i="12"/>
  <c r="AM213" i="12" s="1"/>
  <c r="AL213" i="12"/>
  <c r="AN213" i="12" s="1"/>
  <c r="K59" i="8"/>
  <c r="S284" i="12"/>
  <c r="F325" i="8"/>
  <c r="T284" i="12"/>
  <c r="AD284" i="12" s="1"/>
  <c r="G325" i="8"/>
  <c r="O349" i="8"/>
  <c r="W308" i="12"/>
  <c r="X308" i="12"/>
  <c r="AB308" i="12" s="1"/>
  <c r="Q349" i="8"/>
  <c r="Q406" i="8"/>
  <c r="O406" i="8"/>
  <c r="W365" i="12"/>
  <c r="AA365" i="12" s="1"/>
  <c r="X365" i="12"/>
  <c r="E170" i="8"/>
  <c r="W45" i="12"/>
  <c r="X45" i="12"/>
  <c r="AB45" i="12" s="1"/>
  <c r="Q86" i="8"/>
  <c r="O86" i="8"/>
  <c r="W20" i="16"/>
  <c r="AA20" i="16" s="1"/>
  <c r="X20" i="16"/>
  <c r="AB20" i="16" s="1"/>
  <c r="H172" i="8"/>
  <c r="AL32" i="13"/>
  <c r="AN32" i="13" s="1"/>
  <c r="AK32" i="13"/>
  <c r="AM32" i="13" s="1"/>
  <c r="D323" i="8"/>
  <c r="S404" i="12"/>
  <c r="T404" i="12"/>
  <c r="AD404" i="12" s="1"/>
  <c r="G445" i="8"/>
  <c r="F445" i="8"/>
  <c r="S25" i="13"/>
  <c r="T25" i="13"/>
  <c r="AD25" i="13" s="1"/>
  <c r="E403" i="8"/>
  <c r="AL297" i="12"/>
  <c r="AN297" i="12" s="1"/>
  <c r="S338" i="8"/>
  <c r="AK297" i="12"/>
  <c r="AM297" i="12" s="1"/>
  <c r="V8" i="13"/>
  <c r="Z8" i="13" s="1"/>
  <c r="U8" i="13"/>
  <c r="Y8" i="13" s="1"/>
  <c r="I533" i="8"/>
  <c r="E264" i="8"/>
  <c r="S479" i="8"/>
  <c r="AK438" i="12"/>
  <c r="AM438" i="12" s="1"/>
  <c r="AL438" i="12"/>
  <c r="AN438" i="12" s="1"/>
  <c r="AG23" i="13"/>
  <c r="AH23" i="13"/>
  <c r="AJ23" i="13" s="1"/>
  <c r="M342" i="8"/>
  <c r="I68" i="8"/>
  <c r="R64" i="3"/>
  <c r="Q435" i="8"/>
  <c r="W394" i="12"/>
  <c r="X394" i="12"/>
  <c r="AB394" i="12" s="1"/>
  <c r="O435" i="8"/>
  <c r="S9" i="15"/>
  <c r="AC9" i="15" s="1"/>
  <c r="T9" i="15"/>
  <c r="AD9" i="15" s="1"/>
  <c r="I374" i="8"/>
  <c r="C91" i="8"/>
  <c r="K463" i="8"/>
  <c r="C58" i="8"/>
  <c r="AL10" i="12"/>
  <c r="AN10" i="12" s="1"/>
  <c r="S51" i="8"/>
  <c r="AK10" i="12"/>
  <c r="AM10" i="12" s="1"/>
  <c r="I354" i="8"/>
  <c r="J460" i="8"/>
  <c r="R419" i="12"/>
  <c r="I273" i="8"/>
  <c r="AL19" i="3"/>
  <c r="AN19" i="3" s="1"/>
  <c r="AK19" i="3"/>
  <c r="AM19" i="3" s="1"/>
  <c r="AH91" i="3"/>
  <c r="AJ91" i="3" s="1"/>
  <c r="AG91" i="3"/>
  <c r="C429" i="8"/>
  <c r="T23" i="3"/>
  <c r="AD23" i="3" s="1"/>
  <c r="S23" i="3"/>
  <c r="AC23" i="3" s="1"/>
  <c r="K114" i="8"/>
  <c r="AK431" i="12"/>
  <c r="AM431" i="12" s="1"/>
  <c r="S472" i="8"/>
  <c r="AL431" i="12"/>
  <c r="AN431" i="12" s="1"/>
  <c r="P59" i="8"/>
  <c r="AK33" i="14"/>
  <c r="AM33" i="14" s="1"/>
  <c r="AL33" i="14"/>
  <c r="AN33" i="14" s="1"/>
  <c r="AH212" i="12"/>
  <c r="AJ212" i="12" s="1"/>
  <c r="R253" i="8"/>
  <c r="AG212" i="12"/>
  <c r="I387" i="8"/>
  <c r="R95" i="12"/>
  <c r="J136" i="8"/>
  <c r="C544" i="8"/>
  <c r="X36" i="13"/>
  <c r="W36" i="13"/>
  <c r="AA36" i="13" s="1"/>
  <c r="P434" i="8"/>
  <c r="M254" i="8"/>
  <c r="AL220" i="12"/>
  <c r="AN220" i="12" s="1"/>
  <c r="AK220" i="12"/>
  <c r="AM220" i="12" s="1"/>
  <c r="S261" i="8"/>
  <c r="F511" i="8"/>
  <c r="T470" i="12"/>
  <c r="AD470" i="12" s="1"/>
  <c r="S470" i="12"/>
  <c r="G511" i="8"/>
  <c r="I503" i="8"/>
  <c r="S38" i="15"/>
  <c r="T38" i="15"/>
  <c r="AD38" i="15" s="1"/>
  <c r="E289" i="8"/>
  <c r="H260" i="8"/>
  <c r="W95" i="3"/>
  <c r="AA95" i="3" s="1"/>
  <c r="X95" i="3"/>
  <c r="AB95" i="3" s="1"/>
  <c r="C354" i="8"/>
  <c r="K238" i="8"/>
  <c r="H397" i="8"/>
  <c r="S445" i="12"/>
  <c r="F486" i="8"/>
  <c r="T445" i="12"/>
  <c r="AD445" i="12" s="1"/>
  <c r="G486" i="8"/>
  <c r="T19" i="15"/>
  <c r="AD19" i="15" s="1"/>
  <c r="S19" i="15"/>
  <c r="G461" i="8"/>
  <c r="S420" i="12"/>
  <c r="F461" i="8"/>
  <c r="T420" i="12"/>
  <c r="AD420" i="12" s="1"/>
  <c r="Q335" i="8"/>
  <c r="X294" i="12"/>
  <c r="AB294" i="12" s="1"/>
  <c r="W294" i="12"/>
  <c r="AA294" i="12" s="1"/>
  <c r="O335" i="8"/>
  <c r="X110" i="12"/>
  <c r="O151" i="8"/>
  <c r="Q151" i="8"/>
  <c r="W110" i="12"/>
  <c r="AA110" i="12" s="1"/>
  <c r="AH54" i="3"/>
  <c r="AJ54" i="3" s="1"/>
  <c r="AG54" i="3"/>
  <c r="AI54" i="3" s="1"/>
  <c r="AH173" i="12"/>
  <c r="AJ173" i="12" s="1"/>
  <c r="R214" i="8"/>
  <c r="AG173" i="12"/>
  <c r="K185" i="8"/>
  <c r="J115" i="8"/>
  <c r="R74" i="12"/>
  <c r="H403" i="8"/>
  <c r="R231" i="12"/>
  <c r="J272" i="8"/>
  <c r="K399" i="8"/>
  <c r="AG95" i="15"/>
  <c r="AH95" i="15"/>
  <c r="AJ95" i="15" s="1"/>
  <c r="K525" i="8"/>
  <c r="V84" i="3"/>
  <c r="Z84" i="3" s="1"/>
  <c r="U84" i="3"/>
  <c r="Y84" i="3" s="1"/>
  <c r="P336" i="8"/>
  <c r="J549" i="8"/>
  <c r="R508" i="12"/>
  <c r="C80" i="8"/>
  <c r="X15" i="3"/>
  <c r="AB15" i="3" s="1"/>
  <c r="W15" i="3"/>
  <c r="AA15" i="3" s="1"/>
  <c r="W22" i="3"/>
  <c r="AA22" i="3" s="1"/>
  <c r="X22" i="3"/>
  <c r="AL32" i="14"/>
  <c r="AN32" i="14" s="1"/>
  <c r="AK32" i="14"/>
  <c r="AM32" i="14" s="1"/>
  <c r="T150" i="12"/>
  <c r="AD150" i="12" s="1"/>
  <c r="S150" i="12"/>
  <c r="F191" i="8"/>
  <c r="G191" i="8"/>
  <c r="M146" i="8"/>
  <c r="S144" i="12"/>
  <c r="AC144" i="12" s="1"/>
  <c r="T144" i="12"/>
  <c r="AD144" i="12" s="1"/>
  <c r="F185" i="8"/>
  <c r="G185" i="8"/>
  <c r="D146" i="8"/>
  <c r="AL44" i="3"/>
  <c r="AN44" i="3" s="1"/>
  <c r="AK44" i="3"/>
  <c r="AM44" i="3" s="1"/>
  <c r="AH24" i="15"/>
  <c r="AJ24" i="15" s="1"/>
  <c r="AG24" i="15"/>
  <c r="D284" i="8"/>
  <c r="K423" i="8"/>
  <c r="D507" i="8"/>
  <c r="S92" i="15"/>
  <c r="T92" i="15"/>
  <c r="AD92" i="15" s="1"/>
  <c r="C381" i="8"/>
  <c r="M308" i="8"/>
  <c r="P285" i="8"/>
  <c r="I305" i="8"/>
  <c r="K430" i="8"/>
  <c r="AL96" i="12"/>
  <c r="AN96" i="12" s="1"/>
  <c r="AK96" i="12"/>
  <c r="AM96" i="12" s="1"/>
  <c r="S137" i="8"/>
  <c r="K274" i="8"/>
  <c r="P132" i="8"/>
  <c r="V31" i="14"/>
  <c r="Z31" i="14" s="1"/>
  <c r="U31" i="14"/>
  <c r="O185" i="8"/>
  <c r="Q185" i="8"/>
  <c r="W144" i="12"/>
  <c r="X144" i="12"/>
  <c r="AB144" i="12" s="1"/>
  <c r="H524" i="8"/>
  <c r="P76" i="8"/>
  <c r="N435" i="8"/>
  <c r="L435" i="8"/>
  <c r="V394" i="12"/>
  <c r="Z394" i="12" s="1"/>
  <c r="U394" i="12"/>
  <c r="P408" i="8"/>
  <c r="O374" i="8"/>
  <c r="X333" i="12"/>
  <c r="W333" i="12"/>
  <c r="AA333" i="12" s="1"/>
  <c r="Q374" i="8"/>
  <c r="F298" i="8"/>
  <c r="S257" i="12"/>
  <c r="T257" i="12"/>
  <c r="AD257" i="12" s="1"/>
  <c r="G298" i="8"/>
  <c r="AL81" i="3"/>
  <c r="AN81" i="3" s="1"/>
  <c r="AK81" i="3"/>
  <c r="AM81" i="3" s="1"/>
  <c r="D310" i="8"/>
  <c r="E481" i="8"/>
  <c r="M101" i="8"/>
  <c r="U327" i="12"/>
  <c r="Y327" i="12" s="1"/>
  <c r="V327" i="12"/>
  <c r="Z327" i="12" s="1"/>
  <c r="L368" i="8"/>
  <c r="N368" i="8"/>
  <c r="T281" i="12"/>
  <c r="AD281" i="12" s="1"/>
  <c r="S281" i="12"/>
  <c r="F322" i="8"/>
  <c r="G322" i="8"/>
  <c r="AH262" i="12"/>
  <c r="AJ262" i="12" s="1"/>
  <c r="R303" i="8"/>
  <c r="AG262" i="12"/>
  <c r="AI262" i="12" s="1"/>
  <c r="H541" i="8"/>
  <c r="AH103" i="15"/>
  <c r="AJ103" i="15" s="1"/>
  <c r="AG103" i="15"/>
  <c r="V34" i="14"/>
  <c r="Z34" i="14" s="1"/>
  <c r="U34" i="14"/>
  <c r="Y34" i="14" s="1"/>
  <c r="D413" i="8"/>
  <c r="V93" i="15"/>
  <c r="Z93" i="15" s="1"/>
  <c r="U93" i="15"/>
  <c r="Y93" i="15" s="1"/>
  <c r="P425" i="8"/>
  <c r="K286" i="8"/>
  <c r="H71" i="8"/>
  <c r="E255" i="8"/>
  <c r="H137" i="8"/>
  <c r="R24" i="16"/>
  <c r="S101" i="15"/>
  <c r="T101" i="15"/>
  <c r="AD101" i="15" s="1"/>
  <c r="H374" i="8"/>
  <c r="I378" i="8"/>
  <c r="D468" i="8"/>
  <c r="V252" i="12"/>
  <c r="Z252" i="12" s="1"/>
  <c r="N293" i="8"/>
  <c r="U252" i="12"/>
  <c r="Y252" i="12" s="1"/>
  <c r="L293" i="8"/>
  <c r="AK306" i="12"/>
  <c r="AM306" i="12" s="1"/>
  <c r="S347" i="8"/>
  <c r="AL306" i="12"/>
  <c r="AN306" i="12" s="1"/>
  <c r="D456" i="8"/>
  <c r="Q278" i="8"/>
  <c r="W237" i="12"/>
  <c r="AA237" i="12" s="1"/>
  <c r="X237" i="12"/>
  <c r="AB237" i="12" s="1"/>
  <c r="O278" i="8"/>
  <c r="AK361" i="12"/>
  <c r="AM361" i="12" s="1"/>
  <c r="S402" i="8"/>
  <c r="AL361" i="12"/>
  <c r="AN361" i="12" s="1"/>
  <c r="S71" i="3"/>
  <c r="T71" i="3"/>
  <c r="AD71" i="3" s="1"/>
  <c r="D473" i="8"/>
  <c r="C390" i="8"/>
  <c r="P466" i="8"/>
  <c r="I110" i="8"/>
  <c r="AH14" i="12"/>
  <c r="AJ14" i="12" s="1"/>
  <c r="R55" i="8"/>
  <c r="AG14" i="12"/>
  <c r="AI14" i="12" s="1"/>
  <c r="M439" i="8"/>
  <c r="E508" i="8"/>
  <c r="T138" i="12"/>
  <c r="AD138" i="12" s="1"/>
  <c r="S138" i="12"/>
  <c r="F179" i="8"/>
  <c r="G179" i="8"/>
  <c r="J104" i="8"/>
  <c r="R63" i="12"/>
  <c r="C209" i="8"/>
  <c r="K457" i="8"/>
  <c r="E138" i="8"/>
  <c r="AK45" i="15"/>
  <c r="AM45" i="15" s="1"/>
  <c r="AL45" i="15"/>
  <c r="AN45" i="15" s="1"/>
  <c r="AL43" i="15"/>
  <c r="AN43" i="15" s="1"/>
  <c r="AK43" i="15"/>
  <c r="AM43" i="15" s="1"/>
  <c r="C399" i="8"/>
  <c r="M229" i="8"/>
  <c r="W39" i="14"/>
  <c r="AA39" i="14" s="1"/>
  <c r="X39" i="14"/>
  <c r="AK86" i="15"/>
  <c r="AM86" i="15" s="1"/>
  <c r="AL86" i="15"/>
  <c r="AN86" i="15" s="1"/>
  <c r="R407" i="8"/>
  <c r="AH366" i="12"/>
  <c r="AJ366" i="12" s="1"/>
  <c r="AG366" i="12"/>
  <c r="U44" i="14"/>
  <c r="Y44" i="14" s="1"/>
  <c r="V44" i="14"/>
  <c r="Z44" i="14" s="1"/>
  <c r="AL134" i="12"/>
  <c r="AN134" i="12" s="1"/>
  <c r="S175" i="8"/>
  <c r="AK134" i="12"/>
  <c r="AM134" i="12" s="1"/>
  <c r="M197" i="8"/>
  <c r="L265" i="8"/>
  <c r="V224" i="12"/>
  <c r="Z224" i="12" s="1"/>
  <c r="U224" i="12"/>
  <c r="Y224" i="12" s="1"/>
  <c r="N265" i="8"/>
  <c r="AH507" i="12"/>
  <c r="AJ507" i="12" s="1"/>
  <c r="R548" i="8"/>
  <c r="AG507" i="12"/>
  <c r="AI507" i="12" s="1"/>
  <c r="E242" i="8"/>
  <c r="T495" i="12"/>
  <c r="AD495" i="12" s="1"/>
  <c r="G536" i="8"/>
  <c r="S495" i="12"/>
  <c r="F536" i="8"/>
  <c r="D65" i="8"/>
  <c r="K414" i="8"/>
  <c r="O378" i="8"/>
  <c r="X337" i="12"/>
  <c r="Q378" i="8"/>
  <c r="W337" i="12"/>
  <c r="AA337" i="12" s="1"/>
  <c r="E184" i="8"/>
  <c r="R59" i="15"/>
  <c r="I288" i="8"/>
  <c r="AG410" i="12"/>
  <c r="AI410" i="12" s="1"/>
  <c r="AH410" i="12"/>
  <c r="AJ410" i="12" s="1"/>
  <c r="R451" i="8"/>
  <c r="C261" i="8"/>
  <c r="W12" i="16"/>
  <c r="X12" i="16"/>
  <c r="AB12" i="16" s="1"/>
  <c r="C374" i="8"/>
  <c r="Q473" i="8"/>
  <c r="O473" i="8"/>
  <c r="W432" i="12"/>
  <c r="AA432" i="12" s="1"/>
  <c r="X432" i="12"/>
  <c r="AB432" i="12" s="1"/>
  <c r="R509" i="8"/>
  <c r="AH468" i="12"/>
  <c r="AJ468" i="12" s="1"/>
  <c r="AG468" i="12"/>
  <c r="P216" i="8"/>
  <c r="C118" i="8"/>
  <c r="R16" i="14"/>
  <c r="J256" i="8"/>
  <c r="R215" i="12"/>
  <c r="H515" i="8"/>
  <c r="W25" i="14"/>
  <c r="X25" i="14"/>
  <c r="AB25" i="14" s="1"/>
  <c r="M315" i="8"/>
  <c r="I125" i="8"/>
  <c r="P548" i="8"/>
  <c r="K189" i="8"/>
  <c r="H324" i="8"/>
  <c r="Q462" i="8"/>
  <c r="X421" i="12"/>
  <c r="AB421" i="12" s="1"/>
  <c r="O462" i="8"/>
  <c r="W421" i="12"/>
  <c r="AA421" i="12" s="1"/>
  <c r="H311" i="8"/>
  <c r="K177" i="8"/>
  <c r="AH73" i="15"/>
  <c r="AJ73" i="15" s="1"/>
  <c r="AG73" i="15"/>
  <c r="P121" i="8"/>
  <c r="N127" i="8"/>
  <c r="U86" i="12"/>
  <c r="Y86" i="12" s="1"/>
  <c r="L127" i="8"/>
  <c r="V86" i="12"/>
  <c r="Z86" i="12" s="1"/>
  <c r="C190" i="8"/>
  <c r="K505" i="8"/>
  <c r="K112" i="8"/>
  <c r="D547" i="8"/>
  <c r="S405" i="8"/>
  <c r="AK364" i="12"/>
  <c r="AM364" i="12" s="1"/>
  <c r="AL364" i="12"/>
  <c r="AN364" i="12" s="1"/>
  <c r="W476" i="12"/>
  <c r="AA476" i="12" s="1"/>
  <c r="X476" i="12"/>
  <c r="Q517" i="8"/>
  <c r="O517" i="8"/>
  <c r="C238" i="8"/>
  <c r="R227" i="12"/>
  <c r="J268" i="8"/>
  <c r="J165" i="8"/>
  <c r="R124" i="12"/>
  <c r="M48" i="8"/>
  <c r="G301" i="8"/>
  <c r="T260" i="12"/>
  <c r="AD260" i="12" s="1"/>
  <c r="F301" i="8"/>
  <c r="S260" i="12"/>
  <c r="N468" i="8"/>
  <c r="U427" i="12"/>
  <c r="Y427" i="12" s="1"/>
  <c r="L468" i="8"/>
  <c r="V427" i="12"/>
  <c r="Z427" i="12" s="1"/>
  <c r="H450" i="8"/>
  <c r="R48" i="15"/>
  <c r="H497" i="8"/>
  <c r="AK428" i="12"/>
  <c r="AM428" i="12" s="1"/>
  <c r="AL428" i="12"/>
  <c r="AN428" i="12" s="1"/>
  <c r="S469" i="8"/>
  <c r="S98" i="15"/>
  <c r="AC98" i="15" s="1"/>
  <c r="T98" i="15"/>
  <c r="AD98" i="15" s="1"/>
  <c r="S481" i="12"/>
  <c r="AC481" i="12" s="1"/>
  <c r="T481" i="12"/>
  <c r="AD481" i="12" s="1"/>
  <c r="G522" i="8"/>
  <c r="F522" i="8"/>
  <c r="AL38" i="3"/>
  <c r="AK38" i="3"/>
  <c r="AM38" i="3" s="1"/>
  <c r="X303" i="12"/>
  <c r="AB303" i="12" s="1"/>
  <c r="O344" i="8"/>
  <c r="W303" i="12"/>
  <c r="Q344" i="8"/>
  <c r="Q366" i="8"/>
  <c r="O366" i="8"/>
  <c r="W325" i="12"/>
  <c r="AA325" i="12" s="1"/>
  <c r="X325" i="12"/>
  <c r="AG183" i="12"/>
  <c r="R224" i="8"/>
  <c r="AH183" i="12"/>
  <c r="AJ183" i="12" s="1"/>
  <c r="H547" i="8"/>
  <c r="L490" i="8"/>
  <c r="N490" i="8"/>
  <c r="V449" i="12"/>
  <c r="Z449" i="12" s="1"/>
  <c r="U449" i="12"/>
  <c r="Y449" i="12" s="1"/>
  <c r="G449" i="8"/>
  <c r="T408" i="12"/>
  <c r="AD408" i="12" s="1"/>
  <c r="F449" i="8"/>
  <c r="S408" i="12"/>
  <c r="AC408" i="12" s="1"/>
  <c r="S17" i="16"/>
  <c r="AC17" i="16" s="1"/>
  <c r="T17" i="16"/>
  <c r="AD17" i="16" s="1"/>
  <c r="D441" i="8"/>
  <c r="I139" i="8"/>
  <c r="S429" i="8"/>
  <c r="AL388" i="12"/>
  <c r="AN388" i="12" s="1"/>
  <c r="AK388" i="12"/>
  <c r="AM388" i="12" s="1"/>
  <c r="AL16" i="13"/>
  <c r="AN16" i="13" s="1"/>
  <c r="AK16" i="13"/>
  <c r="AM16" i="13" s="1"/>
  <c r="P472" i="8"/>
  <c r="J73" i="8"/>
  <c r="R32" i="12"/>
  <c r="X124" i="12"/>
  <c r="AB124" i="12" s="1"/>
  <c r="Q165" i="8"/>
  <c r="O165" i="8"/>
  <c r="W124" i="12"/>
  <c r="AA124" i="12" s="1"/>
  <c r="X14" i="16"/>
  <c r="W14" i="16"/>
  <c r="AA14" i="16" s="1"/>
  <c r="M517" i="8"/>
  <c r="P312" i="8"/>
  <c r="R111" i="12"/>
  <c r="J152" i="8"/>
  <c r="X11" i="15"/>
  <c r="W11" i="15"/>
  <c r="AA11" i="15" s="1"/>
  <c r="AH21" i="15"/>
  <c r="AJ21" i="15" s="1"/>
  <c r="AG21" i="15"/>
  <c r="D103" i="8"/>
  <c r="S216" i="8"/>
  <c r="AK175" i="12"/>
  <c r="AM175" i="12" s="1"/>
  <c r="AL175" i="12"/>
  <c r="AN175" i="12" s="1"/>
  <c r="R24" i="3"/>
  <c r="V137" i="12"/>
  <c r="Z137" i="12" s="1"/>
  <c r="U137" i="12"/>
  <c r="Y137" i="12" s="1"/>
  <c r="L178" i="8"/>
  <c r="N178" i="8"/>
  <c r="I223" i="8"/>
  <c r="N140" i="8"/>
  <c r="V99" i="12"/>
  <c r="Z99" i="12" s="1"/>
  <c r="U99" i="12"/>
  <c r="Y99" i="12" s="1"/>
  <c r="L140" i="8"/>
  <c r="K486" i="8"/>
  <c r="S384" i="12"/>
  <c r="F425" i="8"/>
  <c r="T384" i="12"/>
  <c r="AD384" i="12" s="1"/>
  <c r="G425" i="8"/>
  <c r="D187" i="8"/>
  <c r="S18" i="16"/>
  <c r="AC18" i="16" s="1"/>
  <c r="T18" i="16"/>
  <c r="AD18" i="16" s="1"/>
  <c r="H347" i="8"/>
  <c r="K534" i="8"/>
  <c r="P183" i="8"/>
  <c r="S75" i="15"/>
  <c r="T75" i="15"/>
  <c r="AD75" i="15" s="1"/>
  <c r="T476" i="12"/>
  <c r="AD476" i="12" s="1"/>
  <c r="S476" i="12"/>
  <c r="AC476" i="12" s="1"/>
  <c r="G517" i="8"/>
  <c r="F517" i="8"/>
  <c r="D78" i="8"/>
  <c r="K540" i="8"/>
  <c r="V96" i="15"/>
  <c r="Z96" i="15" s="1"/>
  <c r="U96" i="15"/>
  <c r="Y96" i="15" s="1"/>
  <c r="V163" i="12"/>
  <c r="Z163" i="12" s="1"/>
  <c r="U163" i="12"/>
  <c r="Y163" i="12" s="1"/>
  <c r="L204" i="8"/>
  <c r="N204" i="8"/>
  <c r="R22" i="14"/>
  <c r="AG146" i="12"/>
  <c r="AI146" i="12" s="1"/>
  <c r="AH146" i="12"/>
  <c r="AJ146" i="12" s="1"/>
  <c r="R187" i="8"/>
  <c r="P223" i="8"/>
  <c r="X186" i="12"/>
  <c r="AB186" i="12" s="1"/>
  <c r="O227" i="8"/>
  <c r="Q227" i="8"/>
  <c r="W186" i="12"/>
  <c r="AH57" i="12"/>
  <c r="AJ57" i="12" s="1"/>
  <c r="AG57" i="12"/>
  <c r="AI57" i="12" s="1"/>
  <c r="R98" i="8"/>
  <c r="E125" i="8"/>
  <c r="O282" i="8"/>
  <c r="Q282" i="8"/>
  <c r="W241" i="12"/>
  <c r="AA241" i="12" s="1"/>
  <c r="X241" i="12"/>
  <c r="E426" i="8"/>
  <c r="AH216" i="12"/>
  <c r="AJ216" i="12" s="1"/>
  <c r="AG216" i="12"/>
  <c r="AI216" i="12" s="1"/>
  <c r="R257" i="8"/>
  <c r="Q356" i="8"/>
  <c r="W315" i="12"/>
  <c r="AA315" i="12" s="1"/>
  <c r="X315" i="12"/>
  <c r="O356" i="8"/>
  <c r="P69" i="8"/>
  <c r="AL260" i="12"/>
  <c r="AN260" i="12" s="1"/>
  <c r="AK260" i="12"/>
  <c r="AM260" i="12" s="1"/>
  <c r="S301" i="8"/>
  <c r="D423" i="8"/>
  <c r="U19" i="13"/>
  <c r="Y19" i="13" s="1"/>
  <c r="V19" i="13"/>
  <c r="Z19" i="13" s="1"/>
  <c r="P541" i="8"/>
  <c r="S481" i="8"/>
  <c r="AL440" i="12"/>
  <c r="AN440" i="12" s="1"/>
  <c r="AK440" i="12"/>
  <c r="AM440" i="12" s="1"/>
  <c r="E143" i="8"/>
  <c r="T53" i="12"/>
  <c r="AD53" i="12" s="1"/>
  <c r="S53" i="12"/>
  <c r="G94" i="8"/>
  <c r="F94" i="8"/>
  <c r="X80" i="3"/>
  <c r="AB80" i="3" s="1"/>
  <c r="W80" i="3"/>
  <c r="AA80" i="3" s="1"/>
  <c r="V27" i="13"/>
  <c r="Z27" i="13" s="1"/>
  <c r="U27" i="13"/>
  <c r="Y27" i="13" s="1"/>
  <c r="C131" i="8"/>
  <c r="M522" i="8"/>
  <c r="C314" i="8"/>
  <c r="C366" i="8"/>
  <c r="C137" i="8"/>
  <c r="F83" i="8"/>
  <c r="G83" i="8"/>
  <c r="S42" i="12"/>
  <c r="AC42" i="12" s="1"/>
  <c r="T42" i="12"/>
  <c r="AD42" i="12" s="1"/>
  <c r="K83" i="8"/>
  <c r="H59" i="8"/>
  <c r="M174" i="8"/>
  <c r="L393" i="8"/>
  <c r="N393" i="8"/>
  <c r="U352" i="12"/>
  <c r="Y352" i="12" s="1"/>
  <c r="V352" i="12"/>
  <c r="Z352" i="12" s="1"/>
  <c r="V106" i="12"/>
  <c r="Z106" i="12" s="1"/>
  <c r="N147" i="8"/>
  <c r="U106" i="12"/>
  <c r="Y106" i="12" s="1"/>
  <c r="L147" i="8"/>
  <c r="H139" i="8"/>
  <c r="S17" i="15"/>
  <c r="T17" i="15"/>
  <c r="AD17" i="15" s="1"/>
  <c r="R280" i="12"/>
  <c r="J321" i="8"/>
  <c r="V317" i="12"/>
  <c r="Z317" i="12" s="1"/>
  <c r="U317" i="12"/>
  <c r="Y317" i="12" s="1"/>
  <c r="N358" i="8"/>
  <c r="L358" i="8"/>
  <c r="Q514" i="8"/>
  <c r="W473" i="12"/>
  <c r="O514" i="8"/>
  <c r="X473" i="12"/>
  <c r="AB473" i="12" s="1"/>
  <c r="AL279" i="12"/>
  <c r="AN279" i="12" s="1"/>
  <c r="S320" i="8"/>
  <c r="AK279" i="12"/>
  <c r="AM279" i="12" s="1"/>
  <c r="P489" i="8"/>
  <c r="Q387" i="8"/>
  <c r="W346" i="12"/>
  <c r="X346" i="12"/>
  <c r="AB346" i="12" s="1"/>
  <c r="O387" i="8"/>
  <c r="D500" i="8"/>
  <c r="C372" i="8"/>
  <c r="C467" i="8"/>
  <c r="N69" i="8"/>
  <c r="V28" i="12"/>
  <c r="Z28" i="12" s="1"/>
  <c r="L69" i="8"/>
  <c r="U28" i="12"/>
  <c r="Y28" i="12" s="1"/>
  <c r="R374" i="8"/>
  <c r="AH333" i="12"/>
  <c r="AJ333" i="12" s="1"/>
  <c r="AG333" i="12"/>
  <c r="AI333" i="12" s="1"/>
  <c r="D493" i="8"/>
  <c r="M310" i="8"/>
  <c r="AG18" i="14"/>
  <c r="AI18" i="14" s="1"/>
  <c r="AH18" i="14"/>
  <c r="AJ18" i="14" s="1"/>
  <c r="H482" i="8"/>
  <c r="D518" i="8"/>
  <c r="S104" i="3"/>
  <c r="T104" i="3"/>
  <c r="AD104" i="3" s="1"/>
  <c r="H256" i="8"/>
  <c r="R21" i="3"/>
  <c r="S35" i="3"/>
  <c r="AC35" i="3" s="1"/>
  <c r="T35" i="3"/>
  <c r="AD35" i="3" s="1"/>
  <c r="AL207" i="12"/>
  <c r="AN207" i="12" s="1"/>
  <c r="S248" i="8"/>
  <c r="AK207" i="12"/>
  <c r="AM207" i="12" s="1"/>
  <c r="S20" i="3"/>
  <c r="AC20" i="3" s="1"/>
  <c r="T20" i="3"/>
  <c r="AD20" i="3" s="1"/>
  <c r="L263" i="8"/>
  <c r="N263" i="8"/>
  <c r="V222" i="12"/>
  <c r="U222" i="12"/>
  <c r="Y222" i="12" s="1"/>
  <c r="E476" i="8"/>
  <c r="G440" i="8"/>
  <c r="S399" i="12"/>
  <c r="F440" i="8"/>
  <c r="T399" i="12"/>
  <c r="AD399" i="12" s="1"/>
  <c r="C156" i="8"/>
  <c r="U49" i="3"/>
  <c r="Y49" i="3" s="1"/>
  <c r="V49" i="3"/>
  <c r="Z49" i="3" s="1"/>
  <c r="E198" i="8"/>
  <c r="AG72" i="15"/>
  <c r="AH72" i="15"/>
  <c r="AJ72" i="15" s="1"/>
  <c r="AG88" i="3"/>
  <c r="AH88" i="3"/>
  <c r="AJ88" i="3" s="1"/>
  <c r="AG198" i="12"/>
  <c r="R239" i="8"/>
  <c r="AH198" i="12"/>
  <c r="AJ198" i="12" s="1"/>
  <c r="AK76" i="12"/>
  <c r="AM76" i="12" s="1"/>
  <c r="S117" i="8"/>
  <c r="AL76" i="12"/>
  <c r="AN76" i="12" s="1"/>
  <c r="S57" i="15"/>
  <c r="T57" i="15"/>
  <c r="AD57" i="15" s="1"/>
  <c r="Q354" i="8"/>
  <c r="O354" i="8"/>
  <c r="W313" i="12"/>
  <c r="X313" i="12"/>
  <c r="AB313" i="12" s="1"/>
  <c r="AL310" i="12"/>
  <c r="AN310" i="12" s="1"/>
  <c r="AK310" i="12"/>
  <c r="AM310" i="12" s="1"/>
  <c r="S351" i="8"/>
  <c r="AK26" i="12"/>
  <c r="AM26" i="12" s="1"/>
  <c r="S67" i="8"/>
  <c r="AL26" i="12"/>
  <c r="AN26" i="12" s="1"/>
  <c r="S270" i="8"/>
  <c r="AK229" i="12"/>
  <c r="AM229" i="12" s="1"/>
  <c r="AL229" i="12"/>
  <c r="AN229" i="12" s="1"/>
  <c r="AH19" i="3"/>
  <c r="AJ19" i="3" s="1"/>
  <c r="AG19" i="3"/>
  <c r="H544" i="8"/>
  <c r="Q343" i="8"/>
  <c r="X302" i="12"/>
  <c r="AB302" i="12" s="1"/>
  <c r="O343" i="8"/>
  <c r="W302" i="12"/>
  <c r="F406" i="8"/>
  <c r="S365" i="12"/>
  <c r="G406" i="8"/>
  <c r="T365" i="12"/>
  <c r="AD365" i="12" s="1"/>
  <c r="R211" i="12"/>
  <c r="J252" i="8"/>
  <c r="K371" i="8"/>
  <c r="I342" i="8"/>
  <c r="G504" i="8"/>
  <c r="S463" i="12"/>
  <c r="AC463" i="12" s="1"/>
  <c r="T463" i="12"/>
  <c r="AD463" i="12" s="1"/>
  <c r="F504" i="8"/>
  <c r="U464" i="12"/>
  <c r="Y464" i="12" s="1"/>
  <c r="V464" i="12"/>
  <c r="Z464" i="12" s="1"/>
  <c r="L505" i="8"/>
  <c r="N505" i="8"/>
  <c r="J103" i="8"/>
  <c r="R62" i="12"/>
  <c r="AK40" i="3"/>
  <c r="AM40" i="3" s="1"/>
  <c r="AL40" i="3"/>
  <c r="AN40" i="3" s="1"/>
  <c r="D208" i="8"/>
  <c r="L207" i="8"/>
  <c r="V166" i="12"/>
  <c r="Z166" i="12" s="1"/>
  <c r="N207" i="8"/>
  <c r="U166" i="12"/>
  <c r="Y166" i="12" s="1"/>
  <c r="J164" i="8"/>
  <c r="R123" i="12"/>
  <c r="K345" i="8"/>
  <c r="S234" i="12"/>
  <c r="F275" i="8"/>
  <c r="G275" i="8"/>
  <c r="T234" i="12"/>
  <c r="AD234" i="12" s="1"/>
  <c r="N51" i="8"/>
  <c r="V10" i="12"/>
  <c r="Z10" i="12" s="1"/>
  <c r="L51" i="8"/>
  <c r="U10" i="12"/>
  <c r="Y10" i="12" s="1"/>
  <c r="AK94" i="3"/>
  <c r="AM94" i="3" s="1"/>
  <c r="AL94" i="3"/>
  <c r="AN94" i="3" s="1"/>
  <c r="X32" i="3"/>
  <c r="AB32" i="3" s="1"/>
  <c r="W32" i="3"/>
  <c r="AA32" i="3" s="1"/>
  <c r="AG94" i="15"/>
  <c r="AH94" i="15"/>
  <c r="AJ94" i="15" s="1"/>
  <c r="H458" i="8"/>
  <c r="X13" i="16"/>
  <c r="AB13" i="16" s="1"/>
  <c r="W13" i="16"/>
  <c r="R44" i="3"/>
  <c r="K417" i="8"/>
  <c r="D203" i="8"/>
  <c r="E431" i="8"/>
  <c r="P172" i="8"/>
  <c r="X259" i="12"/>
  <c r="AB259" i="12" s="1"/>
  <c r="Q300" i="8"/>
  <c r="O300" i="8"/>
  <c r="W259" i="12"/>
  <c r="AA259" i="12" s="1"/>
  <c r="J220" i="8"/>
  <c r="R179" i="12"/>
  <c r="H325" i="8"/>
  <c r="G126" i="8"/>
  <c r="T85" i="12"/>
  <c r="AD85" i="12" s="1"/>
  <c r="S85" i="12"/>
  <c r="F126" i="8"/>
  <c r="C170" i="8"/>
  <c r="M200" i="8"/>
  <c r="H305" i="8"/>
  <c r="T48" i="15"/>
  <c r="AD48" i="15" s="1"/>
  <c r="S48" i="15"/>
  <c r="AC48" i="15" s="1"/>
  <c r="K150" i="8"/>
  <c r="S18" i="14"/>
  <c r="AC18" i="14" s="1"/>
  <c r="T18" i="14"/>
  <c r="AD18" i="14" s="1"/>
  <c r="E103" i="8"/>
  <c r="I252" i="8"/>
  <c r="I175" i="8"/>
  <c r="D464" i="8"/>
  <c r="V91" i="3"/>
  <c r="Z91" i="3" s="1"/>
  <c r="U91" i="3"/>
  <c r="Y91" i="3" s="1"/>
  <c r="J479" i="8"/>
  <c r="R438" i="12"/>
  <c r="R41" i="15"/>
  <c r="D528" i="8"/>
  <c r="M134" i="8"/>
  <c r="K137" i="8"/>
  <c r="H519" i="8"/>
  <c r="P52" i="8"/>
  <c r="X12" i="13"/>
  <c r="W12" i="13"/>
  <c r="AA12" i="13" s="1"/>
  <c r="T376" i="12"/>
  <c r="AD376" i="12" s="1"/>
  <c r="S376" i="12"/>
  <c r="G417" i="8"/>
  <c r="F417" i="8"/>
  <c r="L428" i="8"/>
  <c r="N428" i="8"/>
  <c r="U387" i="12"/>
  <c r="Y387" i="12" s="1"/>
  <c r="V387" i="12"/>
  <c r="Z387" i="12" s="1"/>
  <c r="AK397" i="12"/>
  <c r="AM397" i="12" s="1"/>
  <c r="S438" i="8"/>
  <c r="AL397" i="12"/>
  <c r="AN397" i="12" s="1"/>
  <c r="K201" i="8"/>
  <c r="S47" i="3"/>
  <c r="AC47" i="3" s="1"/>
  <c r="T47" i="3"/>
  <c r="AD47" i="3" s="1"/>
  <c r="H110" i="8"/>
  <c r="U397" i="12"/>
  <c r="Y397" i="12" s="1"/>
  <c r="V397" i="12"/>
  <c r="Z397" i="12" s="1"/>
  <c r="N438" i="8"/>
  <c r="L438" i="8"/>
  <c r="G339" i="8"/>
  <c r="F339" i="8"/>
  <c r="T298" i="12"/>
  <c r="AD298" i="12" s="1"/>
  <c r="S298" i="12"/>
  <c r="AC298" i="12" s="1"/>
  <c r="AL52" i="3"/>
  <c r="AN52" i="3" s="1"/>
  <c r="AK52" i="3"/>
  <c r="AM52" i="3" s="1"/>
  <c r="I339" i="8"/>
  <c r="K489" i="8"/>
  <c r="AG58" i="12"/>
  <c r="AH58" i="12"/>
  <c r="AJ58" i="12" s="1"/>
  <c r="R99" i="8"/>
  <c r="P55" i="8"/>
  <c r="AK47" i="3"/>
  <c r="AM47" i="3" s="1"/>
  <c r="AL47" i="3"/>
  <c r="AN47" i="3" s="1"/>
  <c r="K131" i="8"/>
  <c r="L518" i="8"/>
  <c r="V477" i="12"/>
  <c r="Z477" i="12" s="1"/>
  <c r="U477" i="12"/>
  <c r="Y477" i="12" s="1"/>
  <c r="N518" i="8"/>
  <c r="O217" i="8"/>
  <c r="Q217" i="8"/>
  <c r="X176" i="12"/>
  <c r="W176" i="12"/>
  <c r="AA176" i="12" s="1"/>
  <c r="V20" i="13"/>
  <c r="Z20" i="13" s="1"/>
  <c r="U20" i="13"/>
  <c r="Y20" i="13" s="1"/>
  <c r="R234" i="12"/>
  <c r="J275" i="8"/>
  <c r="N419" i="8"/>
  <c r="V378" i="12"/>
  <c r="Z378" i="12" s="1"/>
  <c r="U378" i="12"/>
  <c r="Y378" i="12" s="1"/>
  <c r="L419" i="8"/>
  <c r="S489" i="8"/>
  <c r="AL448" i="12"/>
  <c r="AN448" i="12" s="1"/>
  <c r="AK448" i="12"/>
  <c r="AM448" i="12" s="1"/>
  <c r="S340" i="12"/>
  <c r="F381" i="8"/>
  <c r="T340" i="12"/>
  <c r="AD340" i="12" s="1"/>
  <c r="G381" i="8"/>
  <c r="AG282" i="12"/>
  <c r="AI282" i="12" s="1"/>
  <c r="R323" i="8"/>
  <c r="AH282" i="12"/>
  <c r="AJ282" i="12" s="1"/>
  <c r="K526" i="8"/>
  <c r="D482" i="8"/>
  <c r="C65" i="8"/>
  <c r="F541" i="8"/>
  <c r="T500" i="12"/>
  <c r="AD500" i="12" s="1"/>
  <c r="G541" i="8"/>
  <c r="S500" i="12"/>
  <c r="J174" i="8"/>
  <c r="R133" i="12"/>
  <c r="J208" i="8"/>
  <c r="R167" i="12"/>
  <c r="S494" i="8"/>
  <c r="AK453" i="12"/>
  <c r="AM453" i="12" s="1"/>
  <c r="AL453" i="12"/>
  <c r="AN453" i="12" s="1"/>
  <c r="I176" i="8"/>
  <c r="E321" i="8"/>
  <c r="P128" i="8"/>
  <c r="E284" i="8"/>
  <c r="AG55" i="15"/>
  <c r="AH55" i="15"/>
  <c r="AJ55" i="15" s="1"/>
  <c r="V422" i="12"/>
  <c r="Z422" i="12" s="1"/>
  <c r="N463" i="8"/>
  <c r="U422" i="12"/>
  <c r="Y422" i="12" s="1"/>
  <c r="L463" i="8"/>
  <c r="R270" i="12"/>
  <c r="J311" i="8"/>
  <c r="P353" i="8"/>
  <c r="R27" i="13"/>
  <c r="V11" i="3"/>
  <c r="Z11" i="3" s="1"/>
  <c r="U11" i="3"/>
  <c r="Y11" i="3" s="1"/>
  <c r="X11" i="3"/>
  <c r="W11" i="3"/>
  <c r="AA11" i="3" s="1"/>
  <c r="AG14" i="3"/>
  <c r="AI14" i="3" s="1"/>
  <c r="AH14" i="3"/>
  <c r="AJ14" i="3" s="1"/>
  <c r="V10" i="14"/>
  <c r="Z10" i="14" s="1"/>
  <c r="U10" i="14"/>
  <c r="Y10" i="14" s="1"/>
  <c r="W70" i="3"/>
  <c r="AA70" i="3" s="1"/>
  <c r="X70" i="3"/>
  <c r="AB70" i="3" s="1"/>
  <c r="L418" i="8"/>
  <c r="U377" i="12"/>
  <c r="Y377" i="12" s="1"/>
  <c r="N418" i="8"/>
  <c r="V377" i="12"/>
  <c r="Z377" i="12" s="1"/>
  <c r="R116" i="8"/>
  <c r="AG75" i="12"/>
  <c r="AH75" i="12"/>
  <c r="AJ75" i="12" s="1"/>
  <c r="P96" i="8"/>
  <c r="H373" i="8"/>
  <c r="AK25" i="12"/>
  <c r="AM25" i="12" s="1"/>
  <c r="S66" i="8"/>
  <c r="AL25" i="12"/>
  <c r="AN25" i="12" s="1"/>
  <c r="E207" i="8"/>
  <c r="V54" i="15"/>
  <c r="Z54" i="15" s="1"/>
  <c r="U54" i="15"/>
  <c r="Y54" i="15" s="1"/>
  <c r="H281" i="8"/>
  <c r="R328" i="12"/>
  <c r="J369" i="8"/>
  <c r="AL8" i="16"/>
  <c r="AN8" i="16" s="1"/>
  <c r="AK8" i="16"/>
  <c r="AM8" i="16" s="1"/>
  <c r="Q73" i="8"/>
  <c r="X32" i="12"/>
  <c r="O73" i="8"/>
  <c r="W32" i="12"/>
  <c r="AA32" i="12" s="1"/>
  <c r="X18" i="15"/>
  <c r="W18" i="15"/>
  <c r="AA18" i="15" s="1"/>
  <c r="R418" i="8"/>
  <c r="AG377" i="12"/>
  <c r="AH377" i="12"/>
  <c r="AJ377" i="12" s="1"/>
  <c r="E524" i="8"/>
  <c r="S36" i="14"/>
  <c r="AC36" i="14" s="1"/>
  <c r="T36" i="14"/>
  <c r="AD36" i="14" s="1"/>
  <c r="E544" i="8"/>
  <c r="D282" i="8"/>
  <c r="P321" i="8"/>
  <c r="E251" i="8"/>
  <c r="R65" i="8"/>
  <c r="AH24" i="12"/>
  <c r="AJ24" i="12" s="1"/>
  <c r="AG24" i="12"/>
  <c r="AI24" i="12" s="1"/>
  <c r="H63" i="8"/>
  <c r="C259" i="8"/>
  <c r="D209" i="8"/>
  <c r="O266" i="8"/>
  <c r="W225" i="12"/>
  <c r="AA225" i="12" s="1"/>
  <c r="X225" i="12"/>
  <c r="AB225" i="12" s="1"/>
  <c r="Q266" i="8"/>
  <c r="AG498" i="12"/>
  <c r="AI498" i="12" s="1"/>
  <c r="AH498" i="12"/>
  <c r="AJ498" i="12" s="1"/>
  <c r="R539" i="8"/>
  <c r="P545" i="8"/>
  <c r="K305" i="8"/>
  <c r="P520" i="8"/>
  <c r="D105" i="8"/>
  <c r="I441" i="8"/>
  <c r="AH36" i="3"/>
  <c r="AJ36" i="3" s="1"/>
  <c r="AG36" i="3"/>
  <c r="AI36" i="3" s="1"/>
  <c r="E455" i="8"/>
  <c r="AH184" i="12"/>
  <c r="AJ184" i="12" s="1"/>
  <c r="AG184" i="12"/>
  <c r="AI184" i="12" s="1"/>
  <c r="R225" i="8"/>
  <c r="AK52" i="15"/>
  <c r="AM52" i="15" s="1"/>
  <c r="AL52" i="15"/>
  <c r="AN52" i="15" s="1"/>
  <c r="M185" i="8"/>
  <c r="G175" i="8"/>
  <c r="T134" i="12"/>
  <c r="AD134" i="12" s="1"/>
  <c r="F175" i="8"/>
  <c r="S134" i="12"/>
  <c r="C77" i="8"/>
  <c r="U41" i="12"/>
  <c r="Y41" i="12" s="1"/>
  <c r="V41" i="12"/>
  <c r="Z41" i="12" s="1"/>
  <c r="L82" i="8"/>
  <c r="N82" i="8"/>
  <c r="H398" i="8"/>
  <c r="J70" i="8"/>
  <c r="R29" i="12"/>
  <c r="AH100" i="15"/>
  <c r="AJ100" i="15" s="1"/>
  <c r="AG100" i="15"/>
  <c r="Q489" i="8"/>
  <c r="O489" i="8"/>
  <c r="X448" i="12"/>
  <c r="AB448" i="12" s="1"/>
  <c r="W448" i="12"/>
  <c r="P92" i="8"/>
  <c r="M228" i="8"/>
  <c r="J434" i="8"/>
  <c r="R393" i="12"/>
  <c r="G165" i="8"/>
  <c r="S124" i="12"/>
  <c r="F165" i="8"/>
  <c r="T124" i="12"/>
  <c r="AD124" i="12" s="1"/>
  <c r="X51" i="12"/>
  <c r="Q92" i="8"/>
  <c r="O92" i="8"/>
  <c r="W51" i="12"/>
  <c r="AA51" i="12" s="1"/>
  <c r="G237" i="8"/>
  <c r="S196" i="12"/>
  <c r="AC196" i="12" s="1"/>
  <c r="F237" i="8"/>
  <c r="T196" i="12"/>
  <c r="AD196" i="12" s="1"/>
  <c r="P413" i="8"/>
  <c r="D266" i="8"/>
  <c r="H460" i="8"/>
  <c r="H85" i="8"/>
  <c r="E528" i="8"/>
  <c r="X153" i="12"/>
  <c r="AB153" i="12" s="1"/>
  <c r="O194" i="8"/>
  <c r="Q194" i="8"/>
  <c r="W153" i="12"/>
  <c r="AA153" i="12" s="1"/>
  <c r="C338" i="8"/>
  <c r="P517" i="8"/>
  <c r="Q88" i="8"/>
  <c r="W47" i="12"/>
  <c r="O88" i="8"/>
  <c r="X47" i="12"/>
  <c r="AB47" i="12" s="1"/>
  <c r="R325" i="8"/>
  <c r="AG284" i="12"/>
  <c r="AI284" i="12" s="1"/>
  <c r="AH284" i="12"/>
  <c r="AJ284" i="12" s="1"/>
  <c r="D525" i="8"/>
  <c r="C347" i="8"/>
  <c r="R136" i="8"/>
  <c r="AG95" i="12"/>
  <c r="AH95" i="12"/>
  <c r="AJ95" i="12" s="1"/>
  <c r="M221" i="8"/>
  <c r="J214" i="8"/>
  <c r="R173" i="12"/>
  <c r="AL181" i="12"/>
  <c r="AN181" i="12" s="1"/>
  <c r="AK181" i="12"/>
  <c r="AM181" i="12" s="1"/>
  <c r="S222" i="8"/>
  <c r="M412" i="8"/>
  <c r="G466" i="8"/>
  <c r="F466" i="8"/>
  <c r="S425" i="12"/>
  <c r="AC425" i="12" s="1"/>
  <c r="T425" i="12"/>
  <c r="AD425" i="12" s="1"/>
  <c r="V391" i="12"/>
  <c r="Z391" i="12" s="1"/>
  <c r="N432" i="8"/>
  <c r="U391" i="12"/>
  <c r="Y391" i="12" s="1"/>
  <c r="L432" i="8"/>
  <c r="AK61" i="12"/>
  <c r="AM61" i="12" s="1"/>
  <c r="AL61" i="12"/>
  <c r="AN61" i="12" s="1"/>
  <c r="S102" i="8"/>
  <c r="E552" i="8"/>
  <c r="AG44" i="15"/>
  <c r="AH44" i="15"/>
  <c r="AJ44" i="15" s="1"/>
  <c r="V40" i="3"/>
  <c r="Z40" i="3" s="1"/>
  <c r="U40" i="3"/>
  <c r="Y40" i="3" s="1"/>
  <c r="AK7" i="13"/>
  <c r="AM7" i="13" s="1"/>
  <c r="AL7" i="13"/>
  <c r="AN7" i="13" s="1"/>
  <c r="M59" i="8"/>
  <c r="H357" i="8"/>
  <c r="M188" i="8"/>
  <c r="AH21" i="12"/>
  <c r="AJ21" i="12" s="1"/>
  <c r="R62" i="8"/>
  <c r="AG21" i="12"/>
  <c r="I474" i="8"/>
  <c r="W48" i="15"/>
  <c r="X48" i="15"/>
  <c r="AB48" i="15" s="1"/>
  <c r="D316" i="8"/>
  <c r="I546" i="8"/>
  <c r="J301" i="8"/>
  <c r="R260" i="12"/>
  <c r="P258" i="8"/>
  <c r="I462" i="8"/>
  <c r="E154" i="8"/>
  <c r="E265" i="8"/>
  <c r="C272" i="8"/>
  <c r="H334" i="8"/>
  <c r="I78" i="8"/>
  <c r="W202" i="12"/>
  <c r="AA202" i="12" s="1"/>
  <c r="Q243" i="8"/>
  <c r="X202" i="12"/>
  <c r="O243" i="8"/>
  <c r="R72" i="12"/>
  <c r="J113" i="8"/>
  <c r="M176" i="8"/>
  <c r="M239" i="8"/>
  <c r="C210" i="8"/>
  <c r="Q447" i="8"/>
  <c r="X406" i="12"/>
  <c r="W406" i="12"/>
  <c r="AA406" i="12" s="1"/>
  <c r="O447" i="8"/>
  <c r="H319" i="8"/>
  <c r="AK282" i="12"/>
  <c r="AM282" i="12" s="1"/>
  <c r="AL282" i="12"/>
  <c r="AN282" i="12" s="1"/>
  <c r="S323" i="8"/>
  <c r="AG34" i="3"/>
  <c r="AI34" i="3" s="1"/>
  <c r="AH34" i="3"/>
  <c r="AJ34" i="3" s="1"/>
  <c r="AG131" i="12"/>
  <c r="R172" i="8"/>
  <c r="AH131" i="12"/>
  <c r="AJ131" i="12" s="1"/>
  <c r="AG30" i="13"/>
  <c r="AH30" i="13"/>
  <c r="AJ30" i="13" s="1"/>
  <c r="I166" i="8"/>
  <c r="L191" i="8"/>
  <c r="U150" i="12"/>
  <c r="Y150" i="12" s="1"/>
  <c r="N191" i="8"/>
  <c r="V150" i="12"/>
  <c r="Z150" i="12" s="1"/>
  <c r="I144" i="8"/>
  <c r="R75" i="8"/>
  <c r="AH34" i="12"/>
  <c r="AJ34" i="12" s="1"/>
  <c r="AG34" i="12"/>
  <c r="X243" i="12"/>
  <c r="AB243" i="12" s="1"/>
  <c r="W243" i="12"/>
  <c r="Q284" i="8"/>
  <c r="O284" i="8"/>
  <c r="I101" i="8"/>
  <c r="C285" i="8"/>
  <c r="C296" i="8"/>
  <c r="R101" i="15"/>
  <c r="M380" i="8"/>
  <c r="K236" i="8"/>
  <c r="D369" i="8"/>
  <c r="R14" i="16"/>
  <c r="I476" i="8"/>
  <c r="E359" i="8"/>
  <c r="R45" i="3"/>
  <c r="I362" i="8"/>
  <c r="H217" i="8"/>
  <c r="P115" i="8"/>
  <c r="P306" i="8"/>
  <c r="U80" i="15"/>
  <c r="V80" i="15"/>
  <c r="Z80" i="15" s="1"/>
  <c r="E471" i="8"/>
  <c r="J309" i="8"/>
  <c r="R268" i="12"/>
  <c r="AL15" i="15"/>
  <c r="AN15" i="15" s="1"/>
  <c r="AK15" i="15"/>
  <c r="AM15" i="15" s="1"/>
  <c r="AH31" i="15"/>
  <c r="AJ31" i="15" s="1"/>
  <c r="AG31" i="15"/>
  <c r="K69" i="8"/>
  <c r="E72" i="8"/>
  <c r="M549" i="8"/>
  <c r="K208" i="8"/>
  <c r="R25" i="3"/>
  <c r="M392" i="8"/>
  <c r="T31" i="3"/>
  <c r="AD31" i="3" s="1"/>
  <c r="S31" i="3"/>
  <c r="AC31" i="3" s="1"/>
  <c r="X9" i="15"/>
  <c r="AB9" i="15" s="1"/>
  <c r="W9" i="15"/>
  <c r="AA9" i="15" s="1"/>
  <c r="D324" i="8"/>
  <c r="X93" i="15"/>
  <c r="AB93" i="15" s="1"/>
  <c r="W93" i="15"/>
  <c r="AA93" i="15" s="1"/>
  <c r="D550" i="8"/>
  <c r="C81" i="8"/>
  <c r="I309" i="8"/>
  <c r="E171" i="8"/>
  <c r="I90" i="8"/>
  <c r="D492" i="8"/>
  <c r="W231" i="12"/>
  <c r="X231" i="12"/>
  <c r="AB231" i="12" s="1"/>
  <c r="O272" i="8"/>
  <c r="Q272" i="8"/>
  <c r="W167" i="12"/>
  <c r="AA167" i="12" s="1"/>
  <c r="Q208" i="8"/>
  <c r="O208" i="8"/>
  <c r="X167" i="12"/>
  <c r="C550" i="8"/>
  <c r="V374" i="12"/>
  <c r="Z374" i="12" s="1"/>
  <c r="U374" i="12"/>
  <c r="Y374" i="12" s="1"/>
  <c r="N415" i="8"/>
  <c r="L415" i="8"/>
  <c r="H321" i="8"/>
  <c r="T119" i="12"/>
  <c r="AD119" i="12" s="1"/>
  <c r="S119" i="12"/>
  <c r="AC119" i="12" s="1"/>
  <c r="F160" i="8"/>
  <c r="G160" i="8"/>
  <c r="C233" i="8"/>
  <c r="H407" i="8"/>
  <c r="R65" i="15"/>
  <c r="F332" i="8"/>
  <c r="G332" i="8"/>
  <c r="S291" i="12"/>
  <c r="AC291" i="12" s="1"/>
  <c r="T291" i="12"/>
  <c r="AD291" i="12" s="1"/>
  <c r="AK328" i="12"/>
  <c r="AM328" i="12" s="1"/>
  <c r="AL328" i="12"/>
  <c r="AN328" i="12" s="1"/>
  <c r="S369" i="8"/>
  <c r="Q299" i="8"/>
  <c r="O299" i="8"/>
  <c r="W258" i="12"/>
  <c r="AA258" i="12" s="1"/>
  <c r="X258" i="12"/>
  <c r="H437" i="8"/>
  <c r="C412" i="8"/>
  <c r="E146" i="8"/>
  <c r="C447" i="8"/>
  <c r="S77" i="15"/>
  <c r="AC77" i="15" s="1"/>
  <c r="T77" i="15"/>
  <c r="AD77" i="15" s="1"/>
  <c r="P491" i="8"/>
  <c r="I549" i="8"/>
  <c r="C60" i="8"/>
  <c r="L81" i="8"/>
  <c r="U40" i="12"/>
  <c r="Y40" i="12" s="1"/>
  <c r="N81" i="8"/>
  <c r="V40" i="12"/>
  <c r="Z40" i="12" s="1"/>
  <c r="K412" i="8"/>
  <c r="F399" i="8"/>
  <c r="T358" i="12"/>
  <c r="AD358" i="12" s="1"/>
  <c r="G399" i="8"/>
  <c r="S358" i="12"/>
  <c r="AC358" i="12" s="1"/>
  <c r="T370" i="12"/>
  <c r="AD370" i="12" s="1"/>
  <c r="G411" i="8"/>
  <c r="S370" i="12"/>
  <c r="AC370" i="12" s="1"/>
  <c r="F411" i="8"/>
  <c r="O446" i="8"/>
  <c r="W405" i="12"/>
  <c r="AA405" i="12" s="1"/>
  <c r="Q446" i="8"/>
  <c r="X405" i="12"/>
  <c r="AB405" i="12" s="1"/>
  <c r="AG62" i="3"/>
  <c r="AI62" i="3" s="1"/>
  <c r="AH62" i="3"/>
  <c r="AJ62" i="3" s="1"/>
  <c r="L160" i="8"/>
  <c r="U119" i="12"/>
  <c r="Y119" i="12" s="1"/>
  <c r="N160" i="8"/>
  <c r="V119" i="12"/>
  <c r="Z119" i="12" s="1"/>
  <c r="R31" i="3"/>
  <c r="H130" i="8"/>
  <c r="G371" i="8"/>
  <c r="S330" i="12"/>
  <c r="AC330" i="12" s="1"/>
  <c r="T330" i="12"/>
  <c r="AD330" i="12" s="1"/>
  <c r="F371" i="8"/>
  <c r="M100" i="8"/>
  <c r="AG85" i="3"/>
  <c r="AH85" i="3"/>
  <c r="AJ85" i="3" s="1"/>
  <c r="AH334" i="12"/>
  <c r="AJ334" i="12" s="1"/>
  <c r="R375" i="8"/>
  <c r="AG334" i="12"/>
  <c r="AI334" i="12" s="1"/>
  <c r="R396" i="12"/>
  <c r="J437" i="8"/>
  <c r="D506" i="8"/>
  <c r="I436" i="8"/>
  <c r="K252" i="8"/>
  <c r="G142" i="8"/>
  <c r="T101" i="12"/>
  <c r="AD101" i="12" s="1"/>
  <c r="S101" i="12"/>
  <c r="AC101" i="12" s="1"/>
  <c r="F142" i="8"/>
  <c r="U285" i="12"/>
  <c r="Y285" i="12" s="1"/>
  <c r="N326" i="8"/>
  <c r="L326" i="8"/>
  <c r="V285" i="12"/>
  <c r="Z285" i="12" s="1"/>
  <c r="W22" i="14"/>
  <c r="AA22" i="14" s="1"/>
  <c r="X22" i="14"/>
  <c r="P244" i="8"/>
  <c r="H351" i="8"/>
  <c r="AK212" i="12"/>
  <c r="AM212" i="12" s="1"/>
  <c r="S253" i="8"/>
  <c r="AL212" i="12"/>
  <c r="AN212" i="12" s="1"/>
  <c r="T54" i="15"/>
  <c r="AD54" i="15" s="1"/>
  <c r="S54" i="15"/>
  <c r="E220" i="8"/>
  <c r="W26" i="16"/>
  <c r="AA26" i="16" s="1"/>
  <c r="X26" i="16"/>
  <c r="AB26" i="16" s="1"/>
  <c r="AK63" i="12"/>
  <c r="AM63" i="12" s="1"/>
  <c r="AL63" i="12"/>
  <c r="AN63" i="12" s="1"/>
  <c r="S104" i="8"/>
  <c r="E236" i="8"/>
  <c r="R369" i="12"/>
  <c r="J410" i="8"/>
  <c r="V21" i="15"/>
  <c r="Z21" i="15" s="1"/>
  <c r="U21" i="15"/>
  <c r="Y21" i="15" s="1"/>
  <c r="K337" i="8"/>
  <c r="D196" i="8"/>
  <c r="P483" i="8"/>
  <c r="I83" i="8"/>
  <c r="E257" i="8"/>
  <c r="P53" i="8"/>
  <c r="R104" i="8"/>
  <c r="AG63" i="12"/>
  <c r="AI63" i="12" s="1"/>
  <c r="AH63" i="12"/>
  <c r="AJ63" i="12" s="1"/>
  <c r="AL9" i="13"/>
  <c r="AN9" i="13" s="1"/>
  <c r="AK9" i="13"/>
  <c r="AM9" i="13" s="1"/>
  <c r="AH265" i="12"/>
  <c r="AJ265" i="12" s="1"/>
  <c r="AG265" i="12"/>
  <c r="AI265" i="12" s="1"/>
  <c r="R306" i="8"/>
  <c r="AK13" i="12"/>
  <c r="AM13" i="12" s="1"/>
  <c r="S54" i="8"/>
  <c r="AL13" i="12"/>
  <c r="AN13" i="12" s="1"/>
  <c r="R17" i="15"/>
  <c r="H177" i="8"/>
  <c r="D289" i="8"/>
  <c r="H489" i="8"/>
  <c r="P403" i="8"/>
  <c r="K103" i="8"/>
  <c r="AL78" i="15"/>
  <c r="AN78" i="15" s="1"/>
  <c r="AK78" i="15"/>
  <c r="AM78" i="15" s="1"/>
  <c r="I248" i="8"/>
  <c r="T169" i="12"/>
  <c r="AD169" i="12" s="1"/>
  <c r="G210" i="8"/>
  <c r="S169" i="12"/>
  <c r="F210" i="8"/>
  <c r="R313" i="12"/>
  <c r="J354" i="8"/>
  <c r="J182" i="8"/>
  <c r="R141" i="12"/>
  <c r="AH40" i="15"/>
  <c r="AJ40" i="15" s="1"/>
  <c r="AG40" i="15"/>
  <c r="M211" i="8"/>
  <c r="AG232" i="12"/>
  <c r="AI232" i="12" s="1"/>
  <c r="R273" i="8"/>
  <c r="AH232" i="12"/>
  <c r="AJ232" i="12" s="1"/>
  <c r="M222" i="8"/>
  <c r="K376" i="8"/>
  <c r="V462" i="12"/>
  <c r="Z462" i="12" s="1"/>
  <c r="L503" i="8"/>
  <c r="U462" i="12"/>
  <c r="Y462" i="12" s="1"/>
  <c r="N503" i="8"/>
  <c r="C176" i="8"/>
  <c r="U107" i="15"/>
  <c r="Y107" i="15" s="1"/>
  <c r="V107" i="15"/>
  <c r="Z107" i="15" s="1"/>
  <c r="M243" i="8"/>
  <c r="N333" i="8"/>
  <c r="V292" i="12"/>
  <c r="Z292" i="12" s="1"/>
  <c r="U292" i="12"/>
  <c r="Y292" i="12" s="1"/>
  <c r="L333" i="8"/>
  <c r="M181" i="8"/>
  <c r="H84" i="8"/>
  <c r="W184" i="12"/>
  <c r="AA184" i="12" s="1"/>
  <c r="X184" i="12"/>
  <c r="AB184" i="12" s="1"/>
  <c r="Q225" i="8"/>
  <c r="O225" i="8"/>
  <c r="O503" i="8"/>
  <c r="Q503" i="8"/>
  <c r="X462" i="12"/>
  <c r="W462" i="12"/>
  <c r="AA462" i="12" s="1"/>
  <c r="Q166" i="8"/>
  <c r="O166" i="8"/>
  <c r="X125" i="12"/>
  <c r="AB125" i="12" s="1"/>
  <c r="W125" i="12"/>
  <c r="AA125" i="12" s="1"/>
  <c r="P116" i="8"/>
  <c r="AL380" i="12"/>
  <c r="AN380" i="12" s="1"/>
  <c r="AK380" i="12"/>
  <c r="AM380" i="12" s="1"/>
  <c r="S421" i="8"/>
  <c r="T31" i="15"/>
  <c r="AD31" i="15" s="1"/>
  <c r="S31" i="15"/>
  <c r="AK503" i="12"/>
  <c r="AM503" i="12" s="1"/>
  <c r="S544" i="8"/>
  <c r="AL503" i="12"/>
  <c r="AN503" i="12" s="1"/>
  <c r="X158" i="12"/>
  <c r="O199" i="8"/>
  <c r="Q199" i="8"/>
  <c r="W158" i="12"/>
  <c r="AA158" i="12" s="1"/>
  <c r="I455" i="8"/>
  <c r="AH313" i="12"/>
  <c r="AJ313" i="12" s="1"/>
  <c r="AG313" i="12"/>
  <c r="R354" i="8"/>
  <c r="AH11" i="12"/>
  <c r="AJ11" i="12" s="1"/>
  <c r="AG11" i="12"/>
  <c r="R52" i="8"/>
  <c r="H399" i="8"/>
  <c r="K74" i="8"/>
  <c r="H442" i="8"/>
  <c r="R11" i="16"/>
  <c r="M396" i="8"/>
  <c r="AH50" i="3"/>
  <c r="AJ50" i="3" s="1"/>
  <c r="AG50" i="3"/>
  <c r="AI50" i="3" s="1"/>
  <c r="S418" i="12"/>
  <c r="F459" i="8"/>
  <c r="T418" i="12"/>
  <c r="AD418" i="12" s="1"/>
  <c r="G459" i="8"/>
  <c r="S223" i="8"/>
  <c r="AL182" i="12"/>
  <c r="AN182" i="12" s="1"/>
  <c r="AK182" i="12"/>
  <c r="AM182" i="12" s="1"/>
  <c r="E465" i="8"/>
  <c r="K267" i="8"/>
  <c r="L108" i="8"/>
  <c r="N108" i="8"/>
  <c r="U67" i="12"/>
  <c r="Y67" i="12" s="1"/>
  <c r="V67" i="12"/>
  <c r="Z67" i="12" s="1"/>
  <c r="D372" i="8"/>
  <c r="V7" i="13"/>
  <c r="Z7" i="13" s="1"/>
  <c r="U7" i="13"/>
  <c r="T28" i="14"/>
  <c r="AD28" i="14" s="1"/>
  <c r="S28" i="14"/>
  <c r="AG102" i="12"/>
  <c r="AI102" i="12" s="1"/>
  <c r="R143" i="8"/>
  <c r="AH102" i="12"/>
  <c r="AJ102" i="12" s="1"/>
  <c r="S378" i="12"/>
  <c r="AC378" i="12" s="1"/>
  <c r="T378" i="12"/>
  <c r="AD378" i="12" s="1"/>
  <c r="G419" i="8"/>
  <c r="F419" i="8"/>
  <c r="AH104" i="3"/>
  <c r="AJ104" i="3" s="1"/>
  <c r="AG104" i="3"/>
  <c r="AI104" i="3" s="1"/>
  <c r="I483" i="8"/>
  <c r="Q160" i="8"/>
  <c r="W119" i="12"/>
  <c r="AA119" i="12" s="1"/>
  <c r="X119" i="12"/>
  <c r="AB119" i="12" s="1"/>
  <c r="O160" i="8"/>
  <c r="AG66" i="15"/>
  <c r="AH66" i="15"/>
  <c r="AJ66" i="15" s="1"/>
  <c r="AG43" i="14"/>
  <c r="AH43" i="14"/>
  <c r="AJ43" i="14" s="1"/>
  <c r="U198" i="12"/>
  <c r="Y198" i="12" s="1"/>
  <c r="V198" i="12"/>
  <c r="Z198" i="12" s="1"/>
  <c r="L239" i="8"/>
  <c r="N239" i="8"/>
  <c r="C132" i="8"/>
  <c r="M52" i="8"/>
  <c r="X26" i="13"/>
  <c r="W26" i="13"/>
  <c r="AA26" i="13" s="1"/>
  <c r="R96" i="3"/>
  <c r="I414" i="8"/>
  <c r="X7" i="13"/>
  <c r="AB7" i="13" s="1"/>
  <c r="W7" i="13"/>
  <c r="T14" i="13"/>
  <c r="AD14" i="13" s="1"/>
  <c r="S14" i="13"/>
  <c r="AH298" i="12"/>
  <c r="AJ298" i="12" s="1"/>
  <c r="AG298" i="12"/>
  <c r="AI298" i="12" s="1"/>
  <c r="R339" i="8"/>
  <c r="M126" i="8"/>
  <c r="E384" i="8"/>
  <c r="AH487" i="12"/>
  <c r="AJ487" i="12" s="1"/>
  <c r="R528" i="8"/>
  <c r="AG487" i="12"/>
  <c r="R472" i="12"/>
  <c r="J513" i="8"/>
  <c r="AH207" i="12"/>
  <c r="AJ207" i="12" s="1"/>
  <c r="R248" i="8"/>
  <c r="AG207" i="12"/>
  <c r="AI207" i="12" s="1"/>
  <c r="AH319" i="12"/>
  <c r="AJ319" i="12" s="1"/>
  <c r="R360" i="8"/>
  <c r="AG319" i="12"/>
  <c r="C356" i="8"/>
  <c r="AL10" i="16"/>
  <c r="AN10" i="16" s="1"/>
  <c r="AK10" i="16"/>
  <c r="AM10" i="16" s="1"/>
  <c r="T16" i="15"/>
  <c r="AD16" i="15" s="1"/>
  <c r="S16" i="15"/>
  <c r="E427" i="8"/>
  <c r="M376" i="8"/>
  <c r="D357" i="8"/>
  <c r="D393" i="8"/>
  <c r="S459" i="8"/>
  <c r="AK418" i="12"/>
  <c r="AM418" i="12" s="1"/>
  <c r="AL418" i="12"/>
  <c r="AN418" i="12" s="1"/>
  <c r="D374" i="8"/>
  <c r="AL37" i="3"/>
  <c r="AN37" i="3" s="1"/>
  <c r="AK37" i="3"/>
  <c r="AM37" i="3" s="1"/>
  <c r="E118" i="8"/>
  <c r="AG83" i="15"/>
  <c r="AI83" i="15" s="1"/>
  <c r="AH83" i="15"/>
  <c r="AJ83" i="15" s="1"/>
  <c r="K173" i="8"/>
  <c r="L171" i="8"/>
  <c r="U130" i="12"/>
  <c r="Y130" i="12" s="1"/>
  <c r="V130" i="12"/>
  <c r="Z130" i="12" s="1"/>
  <c r="N171" i="8"/>
  <c r="L458" i="8"/>
  <c r="N458" i="8"/>
  <c r="U417" i="12"/>
  <c r="Y417" i="12" s="1"/>
  <c r="V417" i="12"/>
  <c r="Z417" i="12" s="1"/>
  <c r="P290" i="8"/>
  <c r="E280" i="8"/>
  <c r="M312" i="8"/>
  <c r="E399" i="8"/>
  <c r="S546" i="8"/>
  <c r="AL505" i="12"/>
  <c r="AN505" i="12" s="1"/>
  <c r="AK505" i="12"/>
  <c r="AM505" i="12" s="1"/>
  <c r="AL246" i="12"/>
  <c r="AN246" i="12" s="1"/>
  <c r="S287" i="8"/>
  <c r="AK246" i="12"/>
  <c r="AM246" i="12" s="1"/>
  <c r="V282" i="12"/>
  <c r="Z282" i="12" s="1"/>
  <c r="U282" i="12"/>
  <c r="Y282" i="12" s="1"/>
  <c r="L323" i="8"/>
  <c r="N323" i="8"/>
  <c r="L399" i="8"/>
  <c r="V358" i="12"/>
  <c r="Z358" i="12" s="1"/>
  <c r="U358" i="12"/>
  <c r="Y358" i="12" s="1"/>
  <c r="N399" i="8"/>
  <c r="D472" i="8"/>
  <c r="T213" i="12"/>
  <c r="AD213" i="12" s="1"/>
  <c r="F254" i="8"/>
  <c r="S213" i="12"/>
  <c r="G254" i="8"/>
  <c r="D55" i="8"/>
  <c r="AG80" i="3"/>
  <c r="AI80" i="3" s="1"/>
  <c r="AH80" i="3"/>
  <c r="AJ80" i="3" s="1"/>
  <c r="X300" i="12"/>
  <c r="O341" i="8"/>
  <c r="W300" i="12"/>
  <c r="AA300" i="12" s="1"/>
  <c r="Q341" i="8"/>
  <c r="AH43" i="15"/>
  <c r="AJ43" i="15" s="1"/>
  <c r="AG43" i="15"/>
  <c r="G248" i="8"/>
  <c r="S207" i="12"/>
  <c r="AC207" i="12" s="1"/>
  <c r="T207" i="12"/>
  <c r="AD207" i="12" s="1"/>
  <c r="F248" i="8"/>
  <c r="AH165" i="12"/>
  <c r="AJ165" i="12" s="1"/>
  <c r="R206" i="8"/>
  <c r="AG165" i="12"/>
  <c r="H406" i="8"/>
  <c r="M192" i="8"/>
  <c r="M213" i="8"/>
  <c r="R43" i="15"/>
  <c r="AH401" i="12"/>
  <c r="AJ401" i="12" s="1"/>
  <c r="AG401" i="12"/>
  <c r="AI401" i="12" s="1"/>
  <c r="R442" i="8"/>
  <c r="AK12" i="3"/>
  <c r="AM12" i="3" s="1"/>
  <c r="AL12" i="3"/>
  <c r="AN12" i="3" s="1"/>
  <c r="K54" i="8"/>
  <c r="AK119" i="12"/>
  <c r="AM119" i="12" s="1"/>
  <c r="S160" i="8"/>
  <c r="AL119" i="12"/>
  <c r="AN119" i="12" s="1"/>
  <c r="P211" i="8"/>
  <c r="AH32" i="13"/>
  <c r="AJ32" i="13" s="1"/>
  <c r="AG32" i="13"/>
  <c r="AI32" i="13" s="1"/>
  <c r="I470" i="8"/>
  <c r="M263" i="8"/>
  <c r="D425" i="8"/>
  <c r="AK110" i="12"/>
  <c r="AM110" i="12" s="1"/>
  <c r="AL110" i="12"/>
  <c r="AN110" i="12" s="1"/>
  <c r="S151" i="8"/>
  <c r="AH103" i="12"/>
  <c r="AJ103" i="12" s="1"/>
  <c r="AG103" i="12"/>
  <c r="R144" i="8"/>
  <c r="AG272" i="12"/>
  <c r="AH272" i="12"/>
  <c r="AJ272" i="12" s="1"/>
  <c r="R313" i="8"/>
  <c r="K135" i="8"/>
  <c r="J456" i="8"/>
  <c r="R415" i="12"/>
  <c r="K125" i="8"/>
  <c r="AL307" i="12"/>
  <c r="AN307" i="12" s="1"/>
  <c r="AK307" i="12"/>
  <c r="AM307" i="12" s="1"/>
  <c r="S348" i="8"/>
  <c r="P289" i="8"/>
  <c r="K294" i="8"/>
  <c r="N460" i="8"/>
  <c r="U419" i="12"/>
  <c r="Y419" i="12" s="1"/>
  <c r="V419" i="12"/>
  <c r="Z419" i="12" s="1"/>
  <c r="L460" i="8"/>
  <c r="N176" i="8"/>
  <c r="V135" i="12"/>
  <c r="Z135" i="12" s="1"/>
  <c r="U135" i="12"/>
  <c r="Y135" i="12" s="1"/>
  <c r="L176" i="8"/>
  <c r="R287" i="8"/>
  <c r="AG246" i="12"/>
  <c r="AH246" i="12"/>
  <c r="AJ246" i="12" s="1"/>
  <c r="S15" i="16"/>
  <c r="AC15" i="16" s="1"/>
  <c r="T15" i="16"/>
  <c r="AD15" i="16" s="1"/>
  <c r="AG8" i="14"/>
  <c r="AH8" i="14"/>
  <c r="AJ8" i="14" s="1"/>
  <c r="P207" i="8"/>
  <c r="U10" i="13"/>
  <c r="Y10" i="13" s="1"/>
  <c r="V10" i="13"/>
  <c r="Z10" i="13" s="1"/>
  <c r="E410" i="8"/>
  <c r="J167" i="8"/>
  <c r="R126" i="12"/>
  <c r="AH335" i="12"/>
  <c r="AJ335" i="12" s="1"/>
  <c r="AG335" i="12"/>
  <c r="R376" i="8"/>
  <c r="C220" i="8"/>
  <c r="AH8" i="12"/>
  <c r="AJ8" i="12" s="1"/>
  <c r="AG8" i="12"/>
  <c r="AI8" i="12" s="1"/>
  <c r="R49" i="8"/>
  <c r="V345" i="12"/>
  <c r="Z345" i="12" s="1"/>
  <c r="U345" i="12"/>
  <c r="Y345" i="12" s="1"/>
  <c r="L386" i="8"/>
  <c r="N386" i="8"/>
  <c r="W48" i="3"/>
  <c r="AA48" i="3" s="1"/>
  <c r="X48" i="3"/>
  <c r="U47" i="12"/>
  <c r="L88" i="8"/>
  <c r="V47" i="12"/>
  <c r="Z47" i="12" s="1"/>
  <c r="N88" i="8"/>
  <c r="I317" i="8"/>
  <c r="O229" i="8"/>
  <c r="X188" i="12"/>
  <c r="AB188" i="12" s="1"/>
  <c r="Q229" i="8"/>
  <c r="W188" i="12"/>
  <c r="AA188" i="12" s="1"/>
  <c r="C507" i="8"/>
  <c r="G111" i="8"/>
  <c r="S70" i="12"/>
  <c r="AC70" i="12" s="1"/>
  <c r="F111" i="8"/>
  <c r="T70" i="12"/>
  <c r="AD70" i="12" s="1"/>
  <c r="P257" i="8"/>
  <c r="S459" i="12"/>
  <c r="F500" i="8"/>
  <c r="T459" i="12"/>
  <c r="AD459" i="12" s="1"/>
  <c r="G500" i="8"/>
  <c r="I122" i="8"/>
  <c r="W481" i="12"/>
  <c r="O522" i="8"/>
  <c r="Q522" i="8"/>
  <c r="X481" i="12"/>
  <c r="AB481" i="12" s="1"/>
  <c r="Q504" i="8"/>
  <c r="W463" i="12"/>
  <c r="O504" i="8"/>
  <c r="X463" i="12"/>
  <c r="AB463" i="12" s="1"/>
  <c r="U424" i="12"/>
  <c r="Y424" i="12" s="1"/>
  <c r="L465" i="8"/>
  <c r="N465" i="8"/>
  <c r="V424" i="12"/>
  <c r="Z424" i="12" s="1"/>
  <c r="AK95" i="12"/>
  <c r="AM95" i="12" s="1"/>
  <c r="S136" i="8"/>
  <c r="AL95" i="12"/>
  <c r="AN95" i="12" s="1"/>
  <c r="W196" i="12"/>
  <c r="O237" i="8"/>
  <c r="Q237" i="8"/>
  <c r="X196" i="12"/>
  <c r="AB196" i="12" s="1"/>
  <c r="AL99" i="3"/>
  <c r="AN99" i="3" s="1"/>
  <c r="AK99" i="3"/>
  <c r="AM99" i="3" s="1"/>
  <c r="P347" i="8"/>
  <c r="AL341" i="12"/>
  <c r="AN341" i="12" s="1"/>
  <c r="S382" i="8"/>
  <c r="AK341" i="12"/>
  <c r="AM341" i="12" s="1"/>
  <c r="T64" i="12"/>
  <c r="AD64" i="12" s="1"/>
  <c r="F105" i="8"/>
  <c r="S64" i="12"/>
  <c r="AC64" i="12" s="1"/>
  <c r="G105" i="8"/>
  <c r="AG281" i="12"/>
  <c r="AI281" i="12" s="1"/>
  <c r="AH281" i="12"/>
  <c r="AJ281" i="12" s="1"/>
  <c r="R322" i="8"/>
  <c r="I212" i="8"/>
  <c r="AH124" i="12"/>
  <c r="AJ124" i="12" s="1"/>
  <c r="AG124" i="12"/>
  <c r="R165" i="8"/>
  <c r="T226" i="12"/>
  <c r="AD226" i="12" s="1"/>
  <c r="F267" i="8"/>
  <c r="S226" i="12"/>
  <c r="G267" i="8"/>
  <c r="M147" i="8"/>
  <c r="J139" i="8"/>
  <c r="R98" i="12"/>
  <c r="W67" i="15"/>
  <c r="X67" i="15"/>
  <c r="AB67" i="15" s="1"/>
  <c r="P99" i="8"/>
  <c r="R101" i="3"/>
  <c r="U126" i="12"/>
  <c r="Y126" i="12" s="1"/>
  <c r="N167" i="8"/>
  <c r="L167" i="8"/>
  <c r="V126" i="12"/>
  <c r="Z126" i="12" s="1"/>
  <c r="M438" i="8"/>
  <c r="AG63" i="15"/>
  <c r="AH63" i="15"/>
  <c r="AJ63" i="15" s="1"/>
  <c r="M356" i="8"/>
  <c r="N212" i="8"/>
  <c r="V171" i="12"/>
  <c r="Z171" i="12" s="1"/>
  <c r="L212" i="8"/>
  <c r="U171" i="12"/>
  <c r="Y171" i="12" s="1"/>
  <c r="K258" i="8"/>
  <c r="AH432" i="12"/>
  <c r="AJ432" i="12" s="1"/>
  <c r="AG432" i="12"/>
  <c r="R473" i="8"/>
  <c r="P443" i="8"/>
  <c r="I197" i="8"/>
  <c r="I258" i="8"/>
  <c r="C426" i="8"/>
  <c r="M550" i="8"/>
  <c r="D330" i="8"/>
  <c r="L174" i="8"/>
  <c r="U133" i="12"/>
  <c r="Y133" i="12" s="1"/>
  <c r="V133" i="12"/>
  <c r="Z133" i="12" s="1"/>
  <c r="N174" i="8"/>
  <c r="W461" i="12"/>
  <c r="O502" i="8"/>
  <c r="X461" i="12"/>
  <c r="AB461" i="12" s="1"/>
  <c r="Q502" i="8"/>
  <c r="K475" i="8"/>
  <c r="M132" i="8"/>
  <c r="K401" i="8"/>
  <c r="P441" i="8"/>
  <c r="M162" i="8"/>
  <c r="P417" i="8"/>
  <c r="E249" i="8"/>
  <c r="M453" i="8"/>
  <c r="AG426" i="12"/>
  <c r="AI426" i="12" s="1"/>
  <c r="R467" i="8"/>
  <c r="AH426" i="12"/>
  <c r="AJ426" i="12" s="1"/>
  <c r="J532" i="8"/>
  <c r="R491" i="12"/>
  <c r="O120" i="8"/>
  <c r="Q120" i="8"/>
  <c r="W79" i="12"/>
  <c r="AA79" i="12" s="1"/>
  <c r="X79" i="12"/>
  <c r="AB79" i="12" s="1"/>
  <c r="E302" i="8"/>
  <c r="R48" i="12"/>
  <c r="J89" i="8"/>
  <c r="C177" i="8"/>
  <c r="S35" i="14"/>
  <c r="T35" i="14"/>
  <c r="AD35" i="14" s="1"/>
  <c r="P393" i="8"/>
  <c r="H316" i="8"/>
  <c r="G357" i="8"/>
  <c r="T316" i="12"/>
  <c r="AD316" i="12" s="1"/>
  <c r="S316" i="12"/>
  <c r="F357" i="8"/>
  <c r="W43" i="14"/>
  <c r="AA43" i="14" s="1"/>
  <c r="X43" i="14"/>
  <c r="I348" i="8"/>
  <c r="T36" i="3"/>
  <c r="AD36" i="3" s="1"/>
  <c r="S36" i="3"/>
  <c r="AC36" i="3" s="1"/>
  <c r="P87" i="8"/>
  <c r="C325" i="8"/>
  <c r="AH14" i="14"/>
  <c r="AJ14" i="14" s="1"/>
  <c r="AG14" i="14"/>
  <c r="Q100" i="8"/>
  <c r="O100" i="8"/>
  <c r="W59" i="12"/>
  <c r="AA59" i="12" s="1"/>
  <c r="X59" i="12"/>
  <c r="AG52" i="12"/>
  <c r="AI52" i="12" s="1"/>
  <c r="AH52" i="12"/>
  <c r="AJ52" i="12" s="1"/>
  <c r="R93" i="8"/>
  <c r="R257" i="12"/>
  <c r="J298" i="8"/>
  <c r="R61" i="12"/>
  <c r="J102" i="8"/>
  <c r="L255" i="8"/>
  <c r="N255" i="8"/>
  <c r="V214" i="12"/>
  <c r="U214" i="12"/>
  <c r="Y214" i="12" s="1"/>
  <c r="P522" i="8"/>
  <c r="R7" i="13"/>
  <c r="R271" i="12"/>
  <c r="J312" i="8"/>
  <c r="K87" i="8"/>
  <c r="F231" i="8"/>
  <c r="G231" i="8"/>
  <c r="S190" i="12"/>
  <c r="T190" i="12"/>
  <c r="AD190" i="12" s="1"/>
  <c r="E515" i="8"/>
  <c r="I508" i="8"/>
  <c r="X23" i="3"/>
  <c r="AB23" i="3" s="1"/>
  <c r="W23" i="3"/>
  <c r="AA23" i="3" s="1"/>
  <c r="K127" i="8"/>
  <c r="E494" i="8"/>
  <c r="C514" i="8"/>
  <c r="C246" i="8"/>
  <c r="P270" i="8"/>
  <c r="AK68" i="3"/>
  <c r="AM68" i="3" s="1"/>
  <c r="AL68" i="3"/>
  <c r="AN68" i="3" s="1"/>
  <c r="O131" i="8"/>
  <c r="W90" i="12"/>
  <c r="AA90" i="12" s="1"/>
  <c r="Q131" i="8"/>
  <c r="X90" i="12"/>
  <c r="AB90" i="12" s="1"/>
  <c r="D509" i="8"/>
  <c r="C288" i="8"/>
  <c r="AH22" i="13"/>
  <c r="AJ22" i="13" s="1"/>
  <c r="AG22" i="13"/>
  <c r="AI22" i="13" s="1"/>
  <c r="I93" i="8"/>
  <c r="M208" i="8"/>
  <c r="N495" i="8"/>
  <c r="U454" i="12"/>
  <c r="Y454" i="12" s="1"/>
  <c r="V454" i="12"/>
  <c r="Z454" i="12" s="1"/>
  <c r="L495" i="8"/>
  <c r="AG404" i="12"/>
  <c r="AI404" i="12" s="1"/>
  <c r="R445" i="8"/>
  <c r="AH404" i="12"/>
  <c r="AJ404" i="12" s="1"/>
  <c r="D197" i="8"/>
  <c r="H247" i="8"/>
  <c r="AH129" i="12"/>
  <c r="AJ129" i="12" s="1"/>
  <c r="R170" i="8"/>
  <c r="AG129" i="12"/>
  <c r="AI129" i="12" s="1"/>
  <c r="S21" i="13"/>
  <c r="T21" i="13"/>
  <c r="AD21" i="13" s="1"/>
  <c r="I221" i="8"/>
  <c r="AK170" i="12"/>
  <c r="AM170" i="12" s="1"/>
  <c r="AL170" i="12"/>
  <c r="AN170" i="12" s="1"/>
  <c r="S211" i="8"/>
  <c r="H105" i="8"/>
  <c r="V258" i="12"/>
  <c r="Z258" i="12" s="1"/>
  <c r="N299" i="8"/>
  <c r="U258" i="12"/>
  <c r="Y258" i="12" s="1"/>
  <c r="L299" i="8"/>
  <c r="T8" i="16"/>
  <c r="AD8" i="16" s="1"/>
  <c r="S8" i="16"/>
  <c r="V318" i="12"/>
  <c r="Z318" i="12" s="1"/>
  <c r="N359" i="8"/>
  <c r="L359" i="8"/>
  <c r="U318" i="12"/>
  <c r="Y318" i="12" s="1"/>
  <c r="R284" i="12"/>
  <c r="J325" i="8"/>
  <c r="AL357" i="12"/>
  <c r="AN357" i="12" s="1"/>
  <c r="AK357" i="12"/>
  <c r="AM357" i="12" s="1"/>
  <c r="S398" i="8"/>
  <c r="H237" i="8"/>
  <c r="M483" i="8"/>
  <c r="E313" i="8"/>
  <c r="J300" i="8"/>
  <c r="R259" i="12"/>
  <c r="J266" i="8"/>
  <c r="R225" i="12"/>
  <c r="AG350" i="12"/>
  <c r="AH350" i="12"/>
  <c r="AJ350" i="12" s="1"/>
  <c r="R391" i="8"/>
  <c r="S364" i="12"/>
  <c r="G405" i="8"/>
  <c r="T364" i="12"/>
  <c r="AD364" i="12" s="1"/>
  <c r="F405" i="8"/>
  <c r="E117" i="8"/>
  <c r="U44" i="15"/>
  <c r="V44" i="15"/>
  <c r="Z44" i="15" s="1"/>
  <c r="D446" i="8"/>
  <c r="E101" i="8"/>
  <c r="W54" i="3"/>
  <c r="AA54" i="3" s="1"/>
  <c r="X54" i="3"/>
  <c r="AB54" i="3" s="1"/>
  <c r="U44" i="12"/>
  <c r="V44" i="12"/>
  <c r="Z44" i="12" s="1"/>
  <c r="N85" i="8"/>
  <c r="L85" i="8"/>
  <c r="M389" i="8"/>
  <c r="C382" i="8"/>
  <c r="S442" i="8"/>
  <c r="AL401" i="12"/>
  <c r="AN401" i="12" s="1"/>
  <c r="AK401" i="12"/>
  <c r="AM401" i="12" s="1"/>
  <c r="K360" i="8"/>
  <c r="L391" i="8"/>
  <c r="V350" i="12"/>
  <c r="Z350" i="12" s="1"/>
  <c r="U350" i="12"/>
  <c r="Y350" i="12" s="1"/>
  <c r="N391" i="8"/>
  <c r="P181" i="8"/>
  <c r="AH30" i="12"/>
  <c r="AJ30" i="12" s="1"/>
  <c r="R71" i="8"/>
  <c r="AG30" i="12"/>
  <c r="M75" i="8"/>
  <c r="D216" i="8"/>
  <c r="C128" i="8"/>
  <c r="C520" i="8"/>
  <c r="P342" i="8"/>
  <c r="M290" i="8"/>
  <c r="W268" i="12"/>
  <c r="AA268" i="12" s="1"/>
  <c r="X268" i="12"/>
  <c r="AB268" i="12" s="1"/>
  <c r="O309" i="8"/>
  <c r="Q309" i="8"/>
  <c r="O547" i="8"/>
  <c r="X506" i="12"/>
  <c r="W506" i="12"/>
  <c r="AA506" i="12" s="1"/>
  <c r="Q547" i="8"/>
  <c r="C275" i="8"/>
  <c r="E168" i="8"/>
  <c r="G131" i="8"/>
  <c r="T90" i="12"/>
  <c r="AD90" i="12" s="1"/>
  <c r="S90" i="12"/>
  <c r="F131" i="8"/>
  <c r="D199" i="8"/>
  <c r="I284" i="8"/>
  <c r="H52" i="8"/>
  <c r="O302" i="8"/>
  <c r="Q302" i="8"/>
  <c r="W261" i="12"/>
  <c r="X261" i="12"/>
  <c r="AB261" i="12" s="1"/>
  <c r="F492" i="8"/>
  <c r="G492" i="8"/>
  <c r="S451" i="12"/>
  <c r="AC451" i="12" s="1"/>
  <c r="T451" i="12"/>
  <c r="AD451" i="12" s="1"/>
  <c r="M421" i="8"/>
  <c r="H113" i="8"/>
  <c r="AL466" i="12"/>
  <c r="AN466" i="12" s="1"/>
  <c r="S507" i="8"/>
  <c r="AK466" i="12"/>
  <c r="AM466" i="12" s="1"/>
  <c r="R103" i="15"/>
  <c r="F439" i="8"/>
  <c r="S398" i="12"/>
  <c r="T398" i="12"/>
  <c r="AD398" i="12" s="1"/>
  <c r="G439" i="8"/>
  <c r="E73" i="8"/>
  <c r="R282" i="12"/>
  <c r="J323" i="8"/>
  <c r="R16" i="15"/>
  <c r="O398" i="8"/>
  <c r="W357" i="12"/>
  <c r="X357" i="12"/>
  <c r="AB357" i="12" s="1"/>
  <c r="Q398" i="8"/>
  <c r="I444" i="8"/>
  <c r="AH20" i="15"/>
  <c r="AJ20" i="15" s="1"/>
  <c r="AG20" i="15"/>
  <c r="M114" i="8"/>
  <c r="E119" i="8"/>
  <c r="F426" i="8"/>
  <c r="G426" i="8"/>
  <c r="T385" i="12"/>
  <c r="AD385" i="12" s="1"/>
  <c r="S385" i="12"/>
  <c r="AC385" i="12" s="1"/>
  <c r="K533" i="8"/>
  <c r="AH31" i="13"/>
  <c r="AJ31" i="13" s="1"/>
  <c r="AG31" i="13"/>
  <c r="AL20" i="14"/>
  <c r="AN20" i="14" s="1"/>
  <c r="AK20" i="14"/>
  <c r="AM20" i="14" s="1"/>
  <c r="AL58" i="15"/>
  <c r="AN58" i="15" s="1"/>
  <c r="AK58" i="15"/>
  <c r="AM58" i="15" s="1"/>
  <c r="K277" i="8"/>
  <c r="S12" i="14"/>
  <c r="T12" i="14"/>
  <c r="AD12" i="14" s="1"/>
  <c r="V18" i="15"/>
  <c r="Z18" i="15" s="1"/>
  <c r="U18" i="15"/>
  <c r="Y18" i="15" s="1"/>
  <c r="J278" i="8"/>
  <c r="R237" i="12"/>
  <c r="I488" i="8"/>
  <c r="AL89" i="3"/>
  <c r="AN89" i="3" s="1"/>
  <c r="AK89" i="3"/>
  <c r="AM89" i="3" s="1"/>
  <c r="R12" i="15"/>
  <c r="R27" i="14"/>
  <c r="I391" i="8"/>
  <c r="T337" i="12"/>
  <c r="AD337" i="12" s="1"/>
  <c r="F378" i="8"/>
  <c r="S337" i="12"/>
  <c r="AC337" i="12" s="1"/>
  <c r="G378" i="8"/>
  <c r="AG343" i="12"/>
  <c r="AH343" i="12"/>
  <c r="AJ343" i="12" s="1"/>
  <c r="R384" i="8"/>
  <c r="K390" i="8"/>
  <c r="T41" i="14"/>
  <c r="AD41" i="14" s="1"/>
  <c r="S41" i="14"/>
  <c r="H523" i="8"/>
  <c r="X20" i="15"/>
  <c r="AB20" i="15" s="1"/>
  <c r="W20" i="15"/>
  <c r="T154" i="12"/>
  <c r="AD154" i="12" s="1"/>
  <c r="F195" i="8"/>
  <c r="G195" i="8"/>
  <c r="S154" i="12"/>
  <c r="AC154" i="12" s="1"/>
  <c r="P324" i="8"/>
  <c r="C297" i="8"/>
  <c r="D265" i="8"/>
  <c r="I219" i="8"/>
  <c r="X208" i="12"/>
  <c r="AB208" i="12" s="1"/>
  <c r="Q249" i="8"/>
  <c r="W208" i="12"/>
  <c r="AA208" i="12" s="1"/>
  <c r="O249" i="8"/>
  <c r="P63" i="8"/>
  <c r="AL465" i="12"/>
  <c r="AN465" i="12" s="1"/>
  <c r="S506" i="8"/>
  <c r="AK465" i="12"/>
  <c r="AM465" i="12" s="1"/>
  <c r="T28" i="13"/>
  <c r="AD28" i="13" s="1"/>
  <c r="S28" i="13"/>
  <c r="AC28" i="13" s="1"/>
  <c r="E517" i="8"/>
  <c r="M220" i="8"/>
  <c r="D515" i="8"/>
  <c r="C353" i="8"/>
  <c r="R102" i="3"/>
  <c r="P444" i="8"/>
  <c r="I430" i="8"/>
  <c r="AL17" i="3"/>
  <c r="AN17" i="3" s="1"/>
  <c r="AK17" i="3"/>
  <c r="AM17" i="3" s="1"/>
  <c r="K408" i="8"/>
  <c r="J109" i="8"/>
  <c r="R68" i="12"/>
  <c r="D410" i="8"/>
  <c r="R80" i="3"/>
  <c r="T75" i="12"/>
  <c r="AD75" i="12" s="1"/>
  <c r="S75" i="12"/>
  <c r="F116" i="8"/>
  <c r="G116" i="8"/>
  <c r="E136" i="8"/>
  <c r="E389" i="8"/>
  <c r="W36" i="3"/>
  <c r="AA36" i="3" s="1"/>
  <c r="X36" i="3"/>
  <c r="AB36" i="3" s="1"/>
  <c r="I345" i="8"/>
  <c r="K234" i="8"/>
  <c r="AG260" i="12"/>
  <c r="R301" i="8"/>
  <c r="AH260" i="12"/>
  <c r="AJ260" i="12" s="1"/>
  <c r="R99" i="12"/>
  <c r="J140" i="8"/>
  <c r="P191" i="8"/>
  <c r="AK14" i="14"/>
  <c r="AM14" i="14" s="1"/>
  <c r="AL14" i="14"/>
  <c r="AN14" i="14" s="1"/>
  <c r="T41" i="3"/>
  <c r="AD41" i="3" s="1"/>
  <c r="S41" i="3"/>
  <c r="AC41" i="3" s="1"/>
  <c r="S105" i="12"/>
  <c r="AC105" i="12" s="1"/>
  <c r="G146" i="8"/>
  <c r="T105" i="12"/>
  <c r="AD105" i="12" s="1"/>
  <c r="F146" i="8"/>
  <c r="E227" i="8"/>
  <c r="J65" i="8"/>
  <c r="R24" i="12"/>
  <c r="K176" i="8"/>
  <c r="J490" i="8"/>
  <c r="R449" i="12"/>
  <c r="S290" i="8"/>
  <c r="AL249" i="12"/>
  <c r="AN249" i="12" s="1"/>
  <c r="AK249" i="12"/>
  <c r="AM249" i="12" s="1"/>
  <c r="I346" i="8"/>
  <c r="AK83" i="12"/>
  <c r="AM83" i="12" s="1"/>
  <c r="AL83" i="12"/>
  <c r="AN83" i="12" s="1"/>
  <c r="S124" i="8"/>
  <c r="AL50" i="3"/>
  <c r="AN50" i="3" s="1"/>
  <c r="AK50" i="3"/>
  <c r="AM50" i="3" s="1"/>
  <c r="X71" i="15"/>
  <c r="AB71" i="15" s="1"/>
  <c r="W71" i="15"/>
  <c r="AA71" i="15" s="1"/>
  <c r="U104" i="12"/>
  <c r="Y104" i="12" s="1"/>
  <c r="L145" i="8"/>
  <c r="V104" i="12"/>
  <c r="Z104" i="12" s="1"/>
  <c r="N145" i="8"/>
  <c r="T59" i="12"/>
  <c r="AD59" i="12" s="1"/>
  <c r="S59" i="12"/>
  <c r="G100" i="8"/>
  <c r="F100" i="8"/>
  <c r="D287" i="8"/>
  <c r="AG46" i="14"/>
  <c r="AH46" i="14"/>
  <c r="AJ46" i="14" s="1"/>
  <c r="T450" i="12"/>
  <c r="AD450" i="12" s="1"/>
  <c r="F491" i="8"/>
  <c r="S450" i="12"/>
  <c r="AC450" i="12" s="1"/>
  <c r="G491" i="8"/>
  <c r="H50" i="8"/>
  <c r="AL53" i="15"/>
  <c r="AN53" i="15" s="1"/>
  <c r="AK53" i="15"/>
  <c r="AM53" i="15" s="1"/>
  <c r="C263" i="8"/>
  <c r="AL22" i="12"/>
  <c r="AN22" i="12" s="1"/>
  <c r="AK22" i="12"/>
  <c r="AM22" i="12" s="1"/>
  <c r="S63" i="8"/>
  <c r="H439" i="8"/>
  <c r="H394" i="8"/>
  <c r="J116" i="8"/>
  <c r="R75" i="12"/>
  <c r="R24" i="13"/>
  <c r="T28" i="15"/>
  <c r="AD28" i="15" s="1"/>
  <c r="S28" i="15"/>
  <c r="AC28" i="15" s="1"/>
  <c r="X32" i="15"/>
  <c r="AB32" i="15" s="1"/>
  <c r="W32" i="15"/>
  <c r="J232" i="8"/>
  <c r="R191" i="12"/>
  <c r="P253" i="8"/>
  <c r="AH461" i="12"/>
  <c r="AJ461" i="12" s="1"/>
  <c r="R502" i="8"/>
  <c r="AG461" i="12"/>
  <c r="AI461" i="12" s="1"/>
  <c r="AL300" i="12"/>
  <c r="AN300" i="12" s="1"/>
  <c r="S341" i="8"/>
  <c r="AK300" i="12"/>
  <c r="AM300" i="12" s="1"/>
  <c r="O519" i="8"/>
  <c r="X478" i="12"/>
  <c r="AB478" i="12" s="1"/>
  <c r="Q519" i="8"/>
  <c r="W478" i="12"/>
  <c r="AA478" i="12" s="1"/>
  <c r="E343" i="8"/>
  <c r="AG241" i="12"/>
  <c r="AH241" i="12"/>
  <c r="AJ241" i="12" s="1"/>
  <c r="R282" i="8"/>
  <c r="AK15" i="12"/>
  <c r="AM15" i="12" s="1"/>
  <c r="AL15" i="12"/>
  <c r="AN15" i="12" s="1"/>
  <c r="S56" i="8"/>
  <c r="M113" i="8"/>
  <c r="T49" i="15"/>
  <c r="AD49" i="15" s="1"/>
  <c r="S49" i="15"/>
  <c r="U59" i="3"/>
  <c r="Y59" i="3" s="1"/>
  <c r="V59" i="3"/>
  <c r="Z59" i="3" s="1"/>
  <c r="C383" i="8"/>
  <c r="L452" i="8"/>
  <c r="N452" i="8"/>
  <c r="U411" i="12"/>
  <c r="Y411" i="12" s="1"/>
  <c r="V411" i="12"/>
  <c r="Z411" i="12" s="1"/>
  <c r="E301" i="8"/>
  <c r="H436" i="8"/>
  <c r="C493" i="8"/>
  <c r="K282" i="8"/>
  <c r="G356" i="8"/>
  <c r="F356" i="8"/>
  <c r="T315" i="12"/>
  <c r="AD315" i="12" s="1"/>
  <c r="S315" i="12"/>
  <c r="I504" i="8"/>
  <c r="R399" i="12"/>
  <c r="J440" i="8"/>
  <c r="AL413" i="12"/>
  <c r="AN413" i="12" s="1"/>
  <c r="AK413" i="12"/>
  <c r="AM413" i="12" s="1"/>
  <c r="S454" i="8"/>
  <c r="M390" i="8"/>
  <c r="R43" i="3"/>
  <c r="E382" i="8"/>
  <c r="I394" i="8"/>
  <c r="M218" i="8"/>
  <c r="P86" i="8"/>
  <c r="E277" i="8"/>
  <c r="W27" i="13"/>
  <c r="X27" i="13"/>
  <c r="AB27" i="13" s="1"/>
  <c r="AG19" i="12"/>
  <c r="AI19" i="12" s="1"/>
  <c r="AH19" i="12"/>
  <c r="AJ19" i="12" s="1"/>
  <c r="R60" i="8"/>
  <c r="P530" i="8"/>
  <c r="R19" i="14"/>
  <c r="C222" i="8"/>
  <c r="R476" i="8"/>
  <c r="AG435" i="12"/>
  <c r="AI435" i="12" s="1"/>
  <c r="AH435" i="12"/>
  <c r="AJ435" i="12" s="1"/>
  <c r="C543" i="8"/>
  <c r="S297" i="12"/>
  <c r="G338" i="8"/>
  <c r="F338" i="8"/>
  <c r="T297" i="12"/>
  <c r="AD297" i="12" s="1"/>
  <c r="F132" i="8"/>
  <c r="G132" i="8"/>
  <c r="S91" i="12"/>
  <c r="AC91" i="12" s="1"/>
  <c r="T91" i="12"/>
  <c r="AD91" i="12" s="1"/>
  <c r="I269" i="8"/>
  <c r="I364" i="8"/>
  <c r="F415" i="8"/>
  <c r="S374" i="12"/>
  <c r="AC374" i="12" s="1"/>
  <c r="G415" i="8"/>
  <c r="T374" i="12"/>
  <c r="AD374" i="12" s="1"/>
  <c r="J365" i="8"/>
  <c r="R324" i="12"/>
  <c r="AK14" i="3"/>
  <c r="AM14" i="3" s="1"/>
  <c r="AL14" i="3"/>
  <c r="AN14" i="3" s="1"/>
  <c r="S412" i="12"/>
  <c r="AC412" i="12" s="1"/>
  <c r="G453" i="8"/>
  <c r="F453" i="8"/>
  <c r="T412" i="12"/>
  <c r="AD412" i="12" s="1"/>
  <c r="I121" i="8"/>
  <c r="J279" i="8"/>
  <c r="R238" i="12"/>
  <c r="E540" i="8"/>
  <c r="N345" i="8"/>
  <c r="L345" i="8"/>
  <c r="V304" i="12"/>
  <c r="Z304" i="12" s="1"/>
  <c r="U304" i="12"/>
  <c r="Y304" i="12" s="1"/>
  <c r="W104" i="12"/>
  <c r="AA104" i="12" s="1"/>
  <c r="O145" i="8"/>
  <c r="Q145" i="8"/>
  <c r="X104" i="12"/>
  <c r="D125" i="8"/>
  <c r="D151" i="8"/>
  <c r="V7" i="3"/>
  <c r="Z7" i="3" s="1"/>
  <c r="U7" i="3"/>
  <c r="X41" i="14"/>
  <c r="AB41" i="14" s="1"/>
  <c r="W41" i="14"/>
  <c r="AA41" i="14" s="1"/>
  <c r="S98" i="12"/>
  <c r="AC98" i="12" s="1"/>
  <c r="G139" i="8"/>
  <c r="T98" i="12"/>
  <c r="AD98" i="12" s="1"/>
  <c r="F139" i="8"/>
  <c r="H196" i="8"/>
  <c r="D167" i="8"/>
  <c r="C87" i="8"/>
  <c r="F443" i="8"/>
  <c r="S402" i="12"/>
  <c r="T402" i="12"/>
  <c r="AD402" i="12" s="1"/>
  <c r="G443" i="8"/>
  <c r="D542" i="8"/>
  <c r="I174" i="8"/>
  <c r="R12" i="16"/>
  <c r="H443" i="8"/>
  <c r="J286" i="8"/>
  <c r="R245" i="12"/>
  <c r="U205" i="12"/>
  <c r="L246" i="8"/>
  <c r="N246" i="8"/>
  <c r="V205" i="12"/>
  <c r="Z205" i="12" s="1"/>
  <c r="R39" i="14"/>
  <c r="AG231" i="12"/>
  <c r="AH231" i="12"/>
  <c r="AJ231" i="12" s="1"/>
  <c r="R272" i="8"/>
  <c r="M67" i="8"/>
  <c r="R299" i="12"/>
  <c r="J340" i="8"/>
  <c r="S12" i="16"/>
  <c r="AC12" i="16" s="1"/>
  <c r="T12" i="16"/>
  <c r="AD12" i="16" s="1"/>
  <c r="H494" i="8"/>
  <c r="AG234" i="12"/>
  <c r="AI234" i="12" s="1"/>
  <c r="R275" i="8"/>
  <c r="AH234" i="12"/>
  <c r="AJ234" i="12" s="1"/>
  <c r="I545" i="8"/>
  <c r="C237" i="8"/>
  <c r="AK51" i="3"/>
  <c r="AM51" i="3" s="1"/>
  <c r="AL51" i="3"/>
  <c r="AN51" i="3" s="1"/>
  <c r="W441" i="12"/>
  <c r="AA441" i="12" s="1"/>
  <c r="O482" i="8"/>
  <c r="X441" i="12"/>
  <c r="AB441" i="12" s="1"/>
  <c r="Q482" i="8"/>
  <c r="AK46" i="3"/>
  <c r="AM46" i="3" s="1"/>
  <c r="AL46" i="3"/>
  <c r="AN46" i="3" s="1"/>
  <c r="AH92" i="3"/>
  <c r="AJ92" i="3" s="1"/>
  <c r="AG92" i="3"/>
  <c r="AI92" i="3" s="1"/>
  <c r="AH15" i="12"/>
  <c r="AJ15" i="12" s="1"/>
  <c r="R56" i="8"/>
  <c r="AG15" i="12"/>
  <c r="AI15" i="12" s="1"/>
  <c r="C495" i="8"/>
  <c r="R156" i="12"/>
  <c r="J197" i="8"/>
  <c r="AL483" i="12"/>
  <c r="S524" i="8"/>
  <c r="AK483" i="12"/>
  <c r="AM483" i="12" s="1"/>
  <c r="M371" i="8"/>
  <c r="E129" i="8"/>
  <c r="X86" i="3"/>
  <c r="W86" i="3"/>
  <c r="AA86" i="3" s="1"/>
  <c r="R63" i="3"/>
  <c r="AK72" i="15"/>
  <c r="AM72" i="15" s="1"/>
  <c r="AL72" i="15"/>
  <c r="AN72" i="15" s="1"/>
  <c r="C159" i="8"/>
  <c r="P326" i="8"/>
  <c r="AH167" i="12"/>
  <c r="AJ167" i="12" s="1"/>
  <c r="R208" i="8"/>
  <c r="AG167" i="12"/>
  <c r="K445" i="8"/>
  <c r="P454" i="8"/>
  <c r="D134" i="8"/>
  <c r="S136" i="12"/>
  <c r="F177" i="8"/>
  <c r="T136" i="12"/>
  <c r="AD136" i="12" s="1"/>
  <c r="G177" i="8"/>
  <c r="S182" i="8"/>
  <c r="AK141" i="12"/>
  <c r="AM141" i="12" s="1"/>
  <c r="AL141" i="12"/>
  <c r="AN141" i="12" s="1"/>
  <c r="H427" i="8"/>
  <c r="R457" i="8"/>
  <c r="AH416" i="12"/>
  <c r="AJ416" i="12" s="1"/>
  <c r="AG416" i="12"/>
  <c r="AI416" i="12" s="1"/>
  <c r="H473" i="8"/>
  <c r="T45" i="12"/>
  <c r="AD45" i="12" s="1"/>
  <c r="G86" i="8"/>
  <c r="F86" i="8"/>
  <c r="S45" i="12"/>
  <c r="AH379" i="12"/>
  <c r="AJ379" i="12" s="1"/>
  <c r="AG379" i="12"/>
  <c r="R420" i="8"/>
  <c r="R161" i="12"/>
  <c r="J202" i="8"/>
  <c r="V270" i="12"/>
  <c r="Z270" i="12" s="1"/>
  <c r="L311" i="8"/>
  <c r="U270" i="12"/>
  <c r="Y270" i="12" s="1"/>
  <c r="N311" i="8"/>
  <c r="Q84" i="8"/>
  <c r="X43" i="12"/>
  <c r="W43" i="12"/>
  <c r="AA43" i="12" s="1"/>
  <c r="O84" i="8"/>
  <c r="K476" i="8"/>
  <c r="D356" i="8"/>
  <c r="S104" i="15"/>
  <c r="T104" i="15"/>
  <c r="AD104" i="15" s="1"/>
  <c r="E68" i="8"/>
  <c r="P111" i="8"/>
  <c r="I65" i="8"/>
  <c r="E320" i="8"/>
  <c r="C172" i="8"/>
  <c r="S218" i="12"/>
  <c r="AC218" i="12" s="1"/>
  <c r="G259" i="8"/>
  <c r="F259" i="8"/>
  <c r="T218" i="12"/>
  <c r="AD218" i="12" s="1"/>
  <c r="S239" i="12"/>
  <c r="G280" i="8"/>
  <c r="F280" i="8"/>
  <c r="T239" i="12"/>
  <c r="AD239" i="12" s="1"/>
  <c r="K293" i="8"/>
  <c r="X507" i="12"/>
  <c r="AB507" i="12" s="1"/>
  <c r="Q548" i="8"/>
  <c r="W507" i="12"/>
  <c r="O548" i="8"/>
  <c r="I58" i="8"/>
  <c r="D477" i="8"/>
  <c r="F73" i="8"/>
  <c r="T32" i="12"/>
  <c r="AD32" i="12" s="1"/>
  <c r="S32" i="12"/>
  <c r="G73" i="8"/>
  <c r="H361" i="8"/>
  <c r="AL24" i="16"/>
  <c r="AN24" i="16" s="1"/>
  <c r="AK24" i="16"/>
  <c r="AM24" i="16" s="1"/>
  <c r="I435" i="8"/>
  <c r="W79" i="3"/>
  <c r="AA79" i="3" s="1"/>
  <c r="X79" i="3"/>
  <c r="AB79" i="3" s="1"/>
  <c r="D235" i="8"/>
  <c r="M451" i="8"/>
  <c r="K433" i="8"/>
  <c r="AH22" i="16"/>
  <c r="AJ22" i="16" s="1"/>
  <c r="AG22" i="16"/>
  <c r="H414" i="8"/>
  <c r="R94" i="3"/>
  <c r="H250" i="8"/>
  <c r="R504" i="12"/>
  <c r="J545" i="8"/>
  <c r="C138" i="8"/>
  <c r="M244" i="8"/>
  <c r="C264" i="8"/>
  <c r="M532" i="8"/>
  <c r="E250" i="8"/>
  <c r="C342" i="8"/>
  <c r="S56" i="15"/>
  <c r="T56" i="15"/>
  <c r="AD56" i="15" s="1"/>
  <c r="X18" i="12"/>
  <c r="AB18" i="12" s="1"/>
  <c r="Q59" i="8"/>
  <c r="O59" i="8"/>
  <c r="W18" i="12"/>
  <c r="C379" i="8"/>
  <c r="E133" i="8"/>
  <c r="J450" i="8"/>
  <c r="R409" i="12"/>
  <c r="E467" i="8"/>
  <c r="Q328" i="8"/>
  <c r="X287" i="12"/>
  <c r="O328" i="8"/>
  <c r="W287" i="12"/>
  <c r="AA287" i="12" s="1"/>
  <c r="D445" i="8"/>
  <c r="R347" i="12"/>
  <c r="J388" i="8"/>
  <c r="K141" i="8"/>
  <c r="E342" i="8"/>
  <c r="Q397" i="8"/>
  <c r="X356" i="12"/>
  <c r="W356" i="12"/>
  <c r="AA356" i="12" s="1"/>
  <c r="O397" i="8"/>
  <c r="AL114" i="12"/>
  <c r="AN114" i="12" s="1"/>
  <c r="AK114" i="12"/>
  <c r="AM114" i="12" s="1"/>
  <c r="S155" i="8"/>
  <c r="AL331" i="12"/>
  <c r="AN331" i="12" s="1"/>
  <c r="S372" i="8"/>
  <c r="AK331" i="12"/>
  <c r="AM331" i="12" s="1"/>
  <c r="E344" i="8"/>
  <c r="I406" i="8"/>
  <c r="E159" i="8"/>
  <c r="AK29" i="13"/>
  <c r="AM29" i="13" s="1"/>
  <c r="AL29" i="13"/>
  <c r="AN29" i="13" s="1"/>
  <c r="U17" i="14"/>
  <c r="Y17" i="14" s="1"/>
  <c r="V17" i="14"/>
  <c r="Z17" i="14" s="1"/>
  <c r="I454" i="8"/>
  <c r="X69" i="15"/>
  <c r="AB69" i="15" s="1"/>
  <c r="W69" i="15"/>
  <c r="AA69" i="15" s="1"/>
  <c r="D176" i="8"/>
  <c r="G182" i="8"/>
  <c r="F182" i="8"/>
  <c r="T141" i="12"/>
  <c r="AD141" i="12" s="1"/>
  <c r="S141" i="12"/>
  <c r="AC141" i="12" s="1"/>
  <c r="Q213" i="8"/>
  <c r="O213" i="8"/>
  <c r="W172" i="12"/>
  <c r="X172" i="12"/>
  <c r="AB172" i="12" s="1"/>
  <c r="P188" i="8"/>
  <c r="S140" i="8"/>
  <c r="AK99" i="12"/>
  <c r="AM99" i="12" s="1"/>
  <c r="AL99" i="12"/>
  <c r="AN99" i="12" s="1"/>
  <c r="AK342" i="12"/>
  <c r="S383" i="8"/>
  <c r="AL342" i="12"/>
  <c r="AN342" i="12" s="1"/>
  <c r="AK32" i="3"/>
  <c r="AM32" i="3" s="1"/>
  <c r="AL32" i="3"/>
  <c r="AN32" i="3" s="1"/>
  <c r="P174" i="8"/>
  <c r="K242" i="8"/>
  <c r="M330" i="8"/>
  <c r="K128" i="8"/>
  <c r="E324" i="8"/>
  <c r="C398" i="8"/>
  <c r="E504" i="8"/>
  <c r="K407" i="8"/>
  <c r="AG45" i="3"/>
  <c r="AI45" i="3" s="1"/>
  <c r="AH45" i="3"/>
  <c r="AJ45" i="3" s="1"/>
  <c r="I109" i="8"/>
  <c r="J205" i="8"/>
  <c r="R164" i="12"/>
  <c r="R8" i="14"/>
  <c r="L406" i="8"/>
  <c r="V365" i="12"/>
  <c r="Z365" i="12" s="1"/>
  <c r="N406" i="8"/>
  <c r="U365" i="12"/>
  <c r="Y365" i="12" s="1"/>
  <c r="AH121" i="12"/>
  <c r="AJ121" i="12" s="1"/>
  <c r="AG121" i="12"/>
  <c r="AI121" i="12" s="1"/>
  <c r="R162" i="8"/>
  <c r="K443" i="8"/>
  <c r="R106" i="15"/>
  <c r="AG33" i="15"/>
  <c r="AH33" i="15"/>
  <c r="AJ33" i="15" s="1"/>
  <c r="AH227" i="12"/>
  <c r="AJ227" i="12" s="1"/>
  <c r="AG227" i="12"/>
  <c r="R268" i="8"/>
  <c r="S149" i="12"/>
  <c r="F190" i="8"/>
  <c r="G190" i="8"/>
  <c r="T149" i="12"/>
  <c r="AD149" i="12" s="1"/>
  <c r="T16" i="12"/>
  <c r="AD16" i="12" s="1"/>
  <c r="G57" i="8"/>
  <c r="S16" i="12"/>
  <c r="F57" i="8"/>
  <c r="R41" i="3"/>
  <c r="J399" i="8"/>
  <c r="R358" i="12"/>
  <c r="I99" i="8"/>
  <c r="T86" i="15"/>
  <c r="AD86" i="15" s="1"/>
  <c r="S86" i="15"/>
  <c r="AC86" i="15" s="1"/>
  <c r="R156" i="8"/>
  <c r="AG115" i="12"/>
  <c r="AI115" i="12" s="1"/>
  <c r="AH115" i="12"/>
  <c r="AJ115" i="12" s="1"/>
  <c r="K331" i="8"/>
  <c r="I499" i="8"/>
  <c r="W213" i="12"/>
  <c r="AA213" i="12" s="1"/>
  <c r="O254" i="8"/>
  <c r="X213" i="12"/>
  <c r="Q254" i="8"/>
  <c r="L73" i="8"/>
  <c r="N73" i="8"/>
  <c r="V32" i="12"/>
  <c r="Z32" i="12" s="1"/>
  <c r="U32" i="12"/>
  <c r="Y32" i="12" s="1"/>
  <c r="P345" i="8"/>
  <c r="P197" i="8"/>
  <c r="H469" i="8"/>
  <c r="S414" i="12"/>
  <c r="G455" i="8"/>
  <c r="T414" i="12"/>
  <c r="AD414" i="12" s="1"/>
  <c r="F455" i="8"/>
  <c r="H428" i="8"/>
  <c r="R492" i="12"/>
  <c r="J533" i="8"/>
  <c r="AG37" i="15"/>
  <c r="AH37" i="15"/>
  <c r="AJ37" i="15" s="1"/>
  <c r="AG289" i="12"/>
  <c r="AI289" i="12" s="1"/>
  <c r="AH289" i="12"/>
  <c r="AJ289" i="12" s="1"/>
  <c r="R330" i="8"/>
  <c r="J210" i="8"/>
  <c r="R169" i="12"/>
  <c r="K370" i="8"/>
  <c r="U61" i="3"/>
  <c r="Y61" i="3" s="1"/>
  <c r="V61" i="3"/>
  <c r="Z61" i="3" s="1"/>
  <c r="V42" i="14"/>
  <c r="Z42" i="14" s="1"/>
  <c r="U42" i="14"/>
  <c r="Y42" i="14" s="1"/>
  <c r="U28" i="13"/>
  <c r="Y28" i="13" s="1"/>
  <c r="V28" i="13"/>
  <c r="Z28" i="13" s="1"/>
  <c r="H490" i="8"/>
  <c r="F170" i="8"/>
  <c r="S129" i="12"/>
  <c r="T129" i="12"/>
  <c r="AD129" i="12" s="1"/>
  <c r="G170" i="8"/>
  <c r="R23" i="16"/>
  <c r="C403" i="8"/>
  <c r="W370" i="12"/>
  <c r="AA370" i="12" s="1"/>
  <c r="O411" i="8"/>
  <c r="Q411" i="8"/>
  <c r="X370" i="12"/>
  <c r="AB370" i="12" s="1"/>
  <c r="S23" i="16"/>
  <c r="T23" i="16"/>
  <c r="AD23" i="16" s="1"/>
  <c r="F162" i="8"/>
  <c r="G162" i="8"/>
  <c r="S121" i="12"/>
  <c r="AC121" i="12" s="1"/>
  <c r="T121" i="12"/>
  <c r="AD121" i="12" s="1"/>
  <c r="P309" i="8"/>
  <c r="R46" i="15"/>
  <c r="M475" i="8"/>
  <c r="R33" i="14"/>
  <c r="L99" i="8"/>
  <c r="N99" i="8"/>
  <c r="U58" i="12"/>
  <c r="V58" i="12"/>
  <c r="Z58" i="12" s="1"/>
  <c r="F214" i="8"/>
  <c r="T173" i="12"/>
  <c r="AD173" i="12" s="1"/>
  <c r="G214" i="8"/>
  <c r="S173" i="12"/>
  <c r="AC173" i="12" s="1"/>
  <c r="S62" i="15"/>
  <c r="T62" i="15"/>
  <c r="AD62" i="15" s="1"/>
  <c r="V229" i="12"/>
  <c r="Z229" i="12" s="1"/>
  <c r="L270" i="8"/>
  <c r="N270" i="8"/>
  <c r="U229" i="12"/>
  <c r="Y229" i="12" s="1"/>
  <c r="R354" i="12"/>
  <c r="J395" i="8"/>
  <c r="D185" i="8"/>
  <c r="R144" i="12"/>
  <c r="J185" i="8"/>
  <c r="U175" i="12"/>
  <c r="Y175" i="12" s="1"/>
  <c r="V175" i="12"/>
  <c r="Z175" i="12" s="1"/>
  <c r="L216" i="8"/>
  <c r="N216" i="8"/>
  <c r="M411" i="8"/>
  <c r="H194" i="8"/>
  <c r="AH185" i="12"/>
  <c r="AJ185" i="12" s="1"/>
  <c r="R226" i="8"/>
  <c r="AG185" i="12"/>
  <c r="AI185" i="12" s="1"/>
  <c r="I292" i="8"/>
  <c r="R256" i="12"/>
  <c r="J297" i="8"/>
  <c r="U441" i="12"/>
  <c r="Y441" i="12" s="1"/>
  <c r="L482" i="8"/>
  <c r="N482" i="8"/>
  <c r="V441" i="12"/>
  <c r="Z441" i="12" s="1"/>
  <c r="AH430" i="12"/>
  <c r="AJ430" i="12" s="1"/>
  <c r="AG430" i="12"/>
  <c r="AI430" i="12" s="1"/>
  <c r="R471" i="8"/>
  <c r="K323" i="8"/>
  <c r="C476" i="8"/>
  <c r="AG56" i="15"/>
  <c r="AH56" i="15"/>
  <c r="AJ56" i="15" s="1"/>
  <c r="C291" i="8"/>
  <c r="C234" i="8"/>
  <c r="AG199" i="12"/>
  <c r="AI199" i="12" s="1"/>
  <c r="AH199" i="12"/>
  <c r="AJ199" i="12" s="1"/>
  <c r="R240" i="8"/>
  <c r="H552" i="8"/>
  <c r="S94" i="3"/>
  <c r="T94" i="3"/>
  <c r="AD94" i="3" s="1"/>
  <c r="V355" i="12"/>
  <c r="Z355" i="12" s="1"/>
  <c r="L396" i="8"/>
  <c r="U355" i="12"/>
  <c r="N396" i="8"/>
  <c r="AL45" i="14"/>
  <c r="AK45" i="14"/>
  <c r="AM45" i="14" s="1"/>
  <c r="I150" i="8"/>
  <c r="P276" i="8"/>
  <c r="D332" i="8"/>
  <c r="J449" i="8"/>
  <c r="R408" i="12"/>
  <c r="G519" i="8"/>
  <c r="F519" i="8"/>
  <c r="T478" i="12"/>
  <c r="AD478" i="12" s="1"/>
  <c r="S478" i="12"/>
  <c r="R328" i="8"/>
  <c r="AG287" i="12"/>
  <c r="AH287" i="12"/>
  <c r="AJ287" i="12" s="1"/>
  <c r="J518" i="8"/>
  <c r="R477" i="12"/>
  <c r="R140" i="8"/>
  <c r="AG99" i="12"/>
  <c r="AH99" i="12"/>
  <c r="AJ99" i="12" s="1"/>
  <c r="R16" i="16"/>
  <c r="V40" i="15"/>
  <c r="Z40" i="15" s="1"/>
  <c r="U40" i="15"/>
  <c r="Y40" i="15" s="1"/>
  <c r="V297" i="12"/>
  <c r="Z297" i="12" s="1"/>
  <c r="U297" i="12"/>
  <c r="Y297" i="12" s="1"/>
  <c r="N338" i="8"/>
  <c r="L338" i="8"/>
  <c r="AH77" i="15"/>
  <c r="AJ77" i="15" s="1"/>
  <c r="AG77" i="15"/>
  <c r="AH49" i="12"/>
  <c r="AJ49" i="12" s="1"/>
  <c r="R90" i="8"/>
  <c r="AG49" i="12"/>
  <c r="AI49" i="12" s="1"/>
  <c r="E364" i="8"/>
  <c r="E466" i="8"/>
  <c r="H430" i="8"/>
  <c r="I313" i="8"/>
  <c r="E319" i="8"/>
  <c r="H290" i="8"/>
  <c r="C122" i="8"/>
  <c r="V367" i="12"/>
  <c r="Z367" i="12" s="1"/>
  <c r="U367" i="12"/>
  <c r="Y367" i="12" s="1"/>
  <c r="L408" i="8"/>
  <c r="N408" i="8"/>
  <c r="AG81" i="12"/>
  <c r="AI81" i="12" s="1"/>
  <c r="R122" i="8"/>
  <c r="AH81" i="12"/>
  <c r="AJ81" i="12" s="1"/>
  <c r="M129" i="8"/>
  <c r="AK76" i="15"/>
  <c r="AL76" i="15"/>
  <c r="AN76" i="15" s="1"/>
  <c r="K302" i="8"/>
  <c r="AH60" i="12"/>
  <c r="AJ60" i="12" s="1"/>
  <c r="AG60" i="12"/>
  <c r="R101" i="8"/>
  <c r="O321" i="8"/>
  <c r="W280" i="12"/>
  <c r="Q321" i="8"/>
  <c r="X280" i="12"/>
  <c r="AB280" i="12" s="1"/>
  <c r="J359" i="8"/>
  <c r="R318" i="12"/>
  <c r="V94" i="12"/>
  <c r="Z94" i="12" s="1"/>
  <c r="N135" i="8"/>
  <c r="U94" i="12"/>
  <c r="Y94" i="12" s="1"/>
  <c r="L135" i="8"/>
  <c r="W8" i="16"/>
  <c r="AA8" i="16" s="1"/>
  <c r="X8" i="16"/>
  <c r="K444" i="8"/>
  <c r="P416" i="8"/>
  <c r="U132" i="12"/>
  <c r="Y132" i="12" s="1"/>
  <c r="V132" i="12"/>
  <c r="Z132" i="12" s="1"/>
  <c r="N173" i="8"/>
  <c r="L173" i="8"/>
  <c r="I281" i="8"/>
  <c r="S350" i="12"/>
  <c r="F391" i="8"/>
  <c r="T350" i="12"/>
  <c r="AD350" i="12" s="1"/>
  <c r="G391" i="8"/>
  <c r="I311" i="8"/>
  <c r="P91" i="8"/>
  <c r="M300" i="8"/>
  <c r="C498" i="8"/>
  <c r="AH51" i="15"/>
  <c r="AJ51" i="15" s="1"/>
  <c r="AG51" i="15"/>
  <c r="K402" i="8"/>
  <c r="M325" i="8"/>
  <c r="AG244" i="12"/>
  <c r="AI244" i="12" s="1"/>
  <c r="R285" i="8"/>
  <c r="AH244" i="12"/>
  <c r="AJ244" i="12" s="1"/>
  <c r="H152" i="8"/>
  <c r="S30" i="15"/>
  <c r="AC30" i="15" s="1"/>
  <c r="T30" i="15"/>
  <c r="AD30" i="15" s="1"/>
  <c r="AL11" i="3"/>
  <c r="AN11" i="3" s="1"/>
  <c r="AK11" i="3"/>
  <c r="AM11" i="3" s="1"/>
  <c r="O322" i="8"/>
  <c r="X281" i="12"/>
  <c r="Q322" i="8"/>
  <c r="W281" i="12"/>
  <c r="AA281" i="12" s="1"/>
  <c r="M490" i="8"/>
  <c r="V25" i="15"/>
  <c r="Z25" i="15" s="1"/>
  <c r="U25" i="15"/>
  <c r="Y25" i="15" s="1"/>
  <c r="O101" i="8"/>
  <c r="X60" i="12"/>
  <c r="Q101" i="8"/>
  <c r="W60" i="12"/>
  <c r="AA60" i="12" s="1"/>
  <c r="H125" i="8"/>
  <c r="P178" i="8"/>
  <c r="D60" i="8"/>
  <c r="D74" i="8"/>
  <c r="AK150" i="12"/>
  <c r="AM150" i="12" s="1"/>
  <c r="AL150" i="12"/>
  <c r="AN150" i="12" s="1"/>
  <c r="S191" i="8"/>
  <c r="C494" i="8"/>
  <c r="K198" i="8"/>
  <c r="J364" i="8"/>
  <c r="R323" i="12"/>
  <c r="C153" i="8"/>
  <c r="D101" i="8"/>
  <c r="M219" i="8"/>
  <c r="U353" i="12"/>
  <c r="V353" i="12"/>
  <c r="Z353" i="12" s="1"/>
  <c r="L394" i="8"/>
  <c r="N394" i="8"/>
  <c r="W106" i="15"/>
  <c r="AA106" i="15" s="1"/>
  <c r="X106" i="15"/>
  <c r="AB106" i="15" s="1"/>
  <c r="M178" i="8"/>
  <c r="H464" i="8"/>
  <c r="T37" i="15"/>
  <c r="AD37" i="15" s="1"/>
  <c r="S37" i="15"/>
  <c r="Q138" i="8"/>
  <c r="W97" i="12"/>
  <c r="AA97" i="12" s="1"/>
  <c r="O138" i="8"/>
  <c r="X97" i="12"/>
  <c r="P457" i="8"/>
  <c r="R69" i="15"/>
  <c r="M508" i="8"/>
  <c r="P236" i="8"/>
  <c r="S490" i="12"/>
  <c r="F531" i="8"/>
  <c r="G531" i="8"/>
  <c r="T490" i="12"/>
  <c r="AD490" i="12" s="1"/>
  <c r="J417" i="8"/>
  <c r="R376" i="12"/>
  <c r="AG304" i="12"/>
  <c r="R345" i="8"/>
  <c r="AH304" i="12"/>
  <c r="AJ304" i="12" s="1"/>
  <c r="AL498" i="12"/>
  <c r="AN498" i="12" s="1"/>
  <c r="S539" i="8"/>
  <c r="AK498" i="12"/>
  <c r="AM498" i="12" s="1"/>
  <c r="P295" i="8"/>
  <c r="D222" i="8"/>
  <c r="AG285" i="12"/>
  <c r="AI285" i="12" s="1"/>
  <c r="AH285" i="12"/>
  <c r="AJ285" i="12" s="1"/>
  <c r="R326" i="8"/>
  <c r="D139" i="8"/>
  <c r="S43" i="3"/>
  <c r="T43" i="3"/>
  <c r="AD43" i="3" s="1"/>
  <c r="O68" i="8"/>
  <c r="X27" i="12"/>
  <c r="AB27" i="12" s="1"/>
  <c r="W27" i="12"/>
  <c r="AA27" i="12" s="1"/>
  <c r="Q68" i="8"/>
  <c r="X369" i="12"/>
  <c r="AB369" i="12" s="1"/>
  <c r="Q410" i="8"/>
  <c r="W369" i="12"/>
  <c r="AA369" i="12" s="1"/>
  <c r="O410" i="8"/>
  <c r="H234" i="8"/>
  <c r="N381" i="8"/>
  <c r="V340" i="12"/>
  <c r="Z340" i="12" s="1"/>
  <c r="U340" i="12"/>
  <c r="Y340" i="12" s="1"/>
  <c r="L381" i="8"/>
  <c r="V39" i="12"/>
  <c r="Z39" i="12" s="1"/>
  <c r="L80" i="8"/>
  <c r="N80" i="8"/>
  <c r="U39" i="12"/>
  <c r="W59" i="15"/>
  <c r="X59" i="15"/>
  <c r="AB59" i="15" s="1"/>
  <c r="I111" i="8"/>
  <c r="H213" i="8"/>
  <c r="M77" i="8"/>
  <c r="V25" i="3"/>
  <c r="Z25" i="3" s="1"/>
  <c r="U25" i="3"/>
  <c r="R388" i="12"/>
  <c r="J429" i="8"/>
  <c r="U211" i="12"/>
  <c r="Y211" i="12" s="1"/>
  <c r="V211" i="12"/>
  <c r="Z211" i="12" s="1"/>
  <c r="N252" i="8"/>
  <c r="L252" i="8"/>
  <c r="H64" i="8"/>
  <c r="F311" i="8"/>
  <c r="S270" i="12"/>
  <c r="T270" i="12"/>
  <c r="AD270" i="12" s="1"/>
  <c r="G311" i="8"/>
  <c r="I485" i="8"/>
  <c r="AG467" i="12"/>
  <c r="R508" i="8"/>
  <c r="AH467" i="12"/>
  <c r="AJ467" i="12" s="1"/>
  <c r="AK21" i="14"/>
  <c r="AM21" i="14" s="1"/>
  <c r="AL21" i="14"/>
  <c r="AN21" i="14" s="1"/>
  <c r="K304" i="8"/>
  <c r="R390" i="8"/>
  <c r="AG349" i="12"/>
  <c r="AI349" i="12" s="1"/>
  <c r="AH349" i="12"/>
  <c r="AJ349" i="12" s="1"/>
  <c r="S12" i="13"/>
  <c r="AC12" i="13" s="1"/>
  <c r="T12" i="13"/>
  <c r="AD12" i="13" s="1"/>
  <c r="H159" i="8"/>
  <c r="H549" i="8"/>
  <c r="J280" i="8"/>
  <c r="R239" i="12"/>
  <c r="P406" i="8"/>
  <c r="S302" i="8"/>
  <c r="AL261" i="12"/>
  <c r="AN261" i="12" s="1"/>
  <c r="AK261" i="12"/>
  <c r="AM261" i="12" s="1"/>
  <c r="AH88" i="15"/>
  <c r="AJ88" i="15" s="1"/>
  <c r="AG88" i="15"/>
  <c r="AI88" i="15" s="1"/>
  <c r="M106" i="8"/>
  <c r="E435" i="8"/>
  <c r="O432" i="8"/>
  <c r="W391" i="12"/>
  <c r="AA391" i="12" s="1"/>
  <c r="X391" i="12"/>
  <c r="Q432" i="8"/>
  <c r="X51" i="3"/>
  <c r="AB51" i="3" s="1"/>
  <c r="W51" i="3"/>
  <c r="AA51" i="3" s="1"/>
  <c r="M279" i="8"/>
  <c r="K312" i="8"/>
  <c r="L472" i="8"/>
  <c r="N472" i="8"/>
  <c r="U431" i="12"/>
  <c r="Y431" i="12" s="1"/>
  <c r="V431" i="12"/>
  <c r="Z431" i="12" s="1"/>
  <c r="AH191" i="12"/>
  <c r="AJ191" i="12" s="1"/>
  <c r="R232" i="8"/>
  <c r="AG191" i="12"/>
  <c r="K495" i="8"/>
  <c r="AL335" i="12"/>
  <c r="AN335" i="12" s="1"/>
  <c r="AK335" i="12"/>
  <c r="AM335" i="12" s="1"/>
  <c r="S376" i="8"/>
  <c r="AG252" i="12"/>
  <c r="AI252" i="12" s="1"/>
  <c r="AH252" i="12"/>
  <c r="AJ252" i="12" s="1"/>
  <c r="R293" i="8"/>
  <c r="R13" i="13"/>
  <c r="AL112" i="12"/>
  <c r="AN112" i="12" s="1"/>
  <c r="S153" i="8"/>
  <c r="AK112" i="12"/>
  <c r="AM112" i="12" s="1"/>
  <c r="K342" i="8"/>
  <c r="AL488" i="12"/>
  <c r="AN488" i="12" s="1"/>
  <c r="AK488" i="12"/>
  <c r="AM488" i="12" s="1"/>
  <c r="S529" i="8"/>
  <c r="D94" i="8"/>
  <c r="E192" i="8"/>
  <c r="N170" i="8"/>
  <c r="L170" i="8"/>
  <c r="U129" i="12"/>
  <c r="Y129" i="12" s="1"/>
  <c r="V129" i="12"/>
  <c r="Z129" i="12" s="1"/>
  <c r="R35" i="13"/>
  <c r="X70" i="15"/>
  <c r="AB70" i="15" s="1"/>
  <c r="W70" i="15"/>
  <c r="M521" i="8"/>
  <c r="K322" i="8"/>
  <c r="N231" i="8"/>
  <c r="L231" i="8"/>
  <c r="V190" i="12"/>
  <c r="Z190" i="12" s="1"/>
  <c r="U190" i="12"/>
  <c r="Y190" i="12" s="1"/>
  <c r="AL102" i="3"/>
  <c r="AN102" i="3" s="1"/>
  <c r="AK102" i="3"/>
  <c r="AM102" i="3" s="1"/>
  <c r="AL323" i="12"/>
  <c r="AN323" i="12" s="1"/>
  <c r="S364" i="8"/>
  <c r="AK323" i="12"/>
  <c r="AM323" i="12" s="1"/>
  <c r="L474" i="8"/>
  <c r="N474" i="8"/>
  <c r="U433" i="12"/>
  <c r="Y433" i="12" s="1"/>
  <c r="V433" i="12"/>
  <c r="Z433" i="12" s="1"/>
  <c r="I423" i="8"/>
  <c r="J386" i="8"/>
  <c r="R345" i="12"/>
  <c r="K192" i="8"/>
  <c r="C441" i="8"/>
  <c r="Q430" i="8"/>
  <c r="O430" i="8"/>
  <c r="X389" i="12"/>
  <c r="W389" i="12"/>
  <c r="AA389" i="12" s="1"/>
  <c r="C311" i="8"/>
  <c r="R50" i="3"/>
  <c r="I73" i="8"/>
  <c r="H317" i="8"/>
  <c r="AG28" i="3"/>
  <c r="AH28" i="3"/>
  <c r="AJ28" i="3" s="1"/>
  <c r="H93" i="8"/>
  <c r="AH159" i="12"/>
  <c r="AJ159" i="12" s="1"/>
  <c r="AG159" i="12"/>
  <c r="AI159" i="12" s="1"/>
  <c r="R200" i="8"/>
  <c r="AL77" i="3"/>
  <c r="AN77" i="3" s="1"/>
  <c r="AK77" i="3"/>
  <c r="AM77" i="3" s="1"/>
  <c r="C351" i="8"/>
  <c r="K138" i="8"/>
  <c r="J216" i="8"/>
  <c r="R175" i="12"/>
  <c r="AH149" i="12"/>
  <c r="AJ149" i="12" s="1"/>
  <c r="AG149" i="12"/>
  <c r="R190" i="8"/>
  <c r="R20" i="3"/>
  <c r="H329" i="8"/>
  <c r="P397" i="8"/>
  <c r="C256" i="8"/>
  <c r="U301" i="12"/>
  <c r="Y301" i="12" s="1"/>
  <c r="V301" i="12"/>
  <c r="Z301" i="12" s="1"/>
  <c r="L342" i="8"/>
  <c r="N342" i="8"/>
  <c r="I296" i="8"/>
  <c r="W349" i="12"/>
  <c r="AA349" i="12" s="1"/>
  <c r="Q390" i="8"/>
  <c r="O390" i="8"/>
  <c r="X349" i="12"/>
  <c r="AB349" i="12" s="1"/>
  <c r="H393" i="8"/>
  <c r="D486" i="8"/>
  <c r="U501" i="12"/>
  <c r="Y501" i="12" s="1"/>
  <c r="N542" i="8"/>
  <c r="L542" i="8"/>
  <c r="V501" i="12"/>
  <c r="Z501" i="12" s="1"/>
  <c r="U341" i="12"/>
  <c r="Y341" i="12" s="1"/>
  <c r="L382" i="8"/>
  <c r="V341" i="12"/>
  <c r="Z341" i="12" s="1"/>
  <c r="N382" i="8"/>
  <c r="R107" i="15"/>
  <c r="AL227" i="12"/>
  <c r="AN227" i="12" s="1"/>
  <c r="S268" i="8"/>
  <c r="AK227" i="12"/>
  <c r="AM227" i="12" s="1"/>
  <c r="V84" i="15"/>
  <c r="Z84" i="15" s="1"/>
  <c r="U84" i="15"/>
  <c r="Y84" i="15" s="1"/>
  <c r="T83" i="12"/>
  <c r="AD83" i="12" s="1"/>
  <c r="G124" i="8"/>
  <c r="S83" i="12"/>
  <c r="F124" i="8"/>
  <c r="D276" i="8"/>
  <c r="AL7" i="12"/>
  <c r="AN7" i="12" s="1"/>
  <c r="AK7" i="12"/>
  <c r="AM7" i="12" s="1"/>
  <c r="S48" i="8"/>
  <c r="V46" i="12"/>
  <c r="Z46" i="12" s="1"/>
  <c r="L87" i="8"/>
  <c r="N87" i="8"/>
  <c r="U46" i="12"/>
  <c r="Y46" i="12" s="1"/>
  <c r="I49" i="8"/>
  <c r="J242" i="8"/>
  <c r="R201" i="12"/>
  <c r="K134" i="8"/>
  <c r="L374" i="8"/>
  <c r="U333" i="12"/>
  <c r="Y333" i="12" s="1"/>
  <c r="V333" i="12"/>
  <c r="N374" i="8"/>
  <c r="S69" i="15"/>
  <c r="AC69" i="15" s="1"/>
  <c r="T69" i="15"/>
  <c r="AD69" i="15" s="1"/>
  <c r="W332" i="12"/>
  <c r="O373" i="8"/>
  <c r="Q373" i="8"/>
  <c r="X332" i="12"/>
  <c r="AB332" i="12" s="1"/>
  <c r="M158" i="8"/>
  <c r="U44" i="3"/>
  <c r="Y44" i="3" s="1"/>
  <c r="V44" i="3"/>
  <c r="Z44" i="3" s="1"/>
  <c r="R47" i="3"/>
  <c r="M531" i="8"/>
  <c r="V29" i="15"/>
  <c r="Z29" i="15" s="1"/>
  <c r="U29" i="15"/>
  <c r="Y29" i="15" s="1"/>
  <c r="I112" i="8"/>
  <c r="I50" i="8"/>
  <c r="K536" i="8"/>
  <c r="AL353" i="12"/>
  <c r="AN353" i="12" s="1"/>
  <c r="AK353" i="12"/>
  <c r="AM353" i="12" s="1"/>
  <c r="S394" i="8"/>
  <c r="F323" i="8"/>
  <c r="T282" i="12"/>
  <c r="AD282" i="12" s="1"/>
  <c r="G323" i="8"/>
  <c r="S282" i="12"/>
  <c r="AC282" i="12" s="1"/>
  <c r="I132" i="8"/>
  <c r="AG118" i="12"/>
  <c r="AI118" i="12" s="1"/>
  <c r="AH118" i="12"/>
  <c r="AJ118" i="12" s="1"/>
  <c r="R159" i="8"/>
  <c r="N189" i="8"/>
  <c r="V148" i="12"/>
  <c r="Z148" i="12" s="1"/>
  <c r="L189" i="8"/>
  <c r="U148" i="12"/>
  <c r="Y148" i="12" s="1"/>
  <c r="M427" i="8"/>
  <c r="K527" i="8"/>
  <c r="Q128" i="8"/>
  <c r="X87" i="12"/>
  <c r="AB87" i="12" s="1"/>
  <c r="O128" i="8"/>
  <c r="W87" i="12"/>
  <c r="AA87" i="12" s="1"/>
  <c r="U52" i="15"/>
  <c r="V52" i="15"/>
  <c r="Z52" i="15" s="1"/>
  <c r="M322" i="8"/>
  <c r="AK27" i="15"/>
  <c r="AM27" i="15" s="1"/>
  <c r="AL27" i="15"/>
  <c r="AN27" i="15" s="1"/>
  <c r="D48" i="8"/>
  <c r="C290" i="8"/>
  <c r="R12" i="14"/>
  <c r="R28" i="13"/>
  <c r="R28" i="15"/>
  <c r="AH29" i="15"/>
  <c r="AJ29" i="15" s="1"/>
  <c r="AG29" i="15"/>
  <c r="V75" i="12"/>
  <c r="Z75" i="12" s="1"/>
  <c r="L116" i="8"/>
  <c r="N116" i="8"/>
  <c r="U75" i="12"/>
  <c r="Y75" i="12" s="1"/>
  <c r="I357" i="8"/>
  <c r="D238" i="8"/>
  <c r="C180" i="8"/>
  <c r="I202" i="8"/>
  <c r="AL102" i="12"/>
  <c r="AN102" i="12" s="1"/>
  <c r="AK102" i="12"/>
  <c r="S143" i="8"/>
  <c r="E531" i="8"/>
  <c r="J529" i="8"/>
  <c r="R488" i="12"/>
  <c r="AL48" i="12"/>
  <c r="AN48" i="12" s="1"/>
  <c r="AK48" i="12"/>
  <c r="AM48" i="12" s="1"/>
  <c r="S89" i="8"/>
  <c r="N236" i="8"/>
  <c r="V195" i="12"/>
  <c r="Z195" i="12" s="1"/>
  <c r="U195" i="12"/>
  <c r="Y195" i="12" s="1"/>
  <c r="L236" i="8"/>
  <c r="AK329" i="12"/>
  <c r="AM329" i="12" s="1"/>
  <c r="S370" i="8"/>
  <c r="AL329" i="12"/>
  <c r="AN329" i="12" s="1"/>
  <c r="D53" i="8"/>
  <c r="U437" i="12"/>
  <c r="Y437" i="12" s="1"/>
  <c r="V437" i="12"/>
  <c r="Z437" i="12" s="1"/>
  <c r="N478" i="8"/>
  <c r="L478" i="8"/>
  <c r="AH245" i="12"/>
  <c r="AJ245" i="12" s="1"/>
  <c r="AG245" i="12"/>
  <c r="R286" i="8"/>
  <c r="U47" i="15"/>
  <c r="Y47" i="15" s="1"/>
  <c r="V47" i="15"/>
  <c r="Z47" i="15" s="1"/>
  <c r="P141" i="8"/>
  <c r="M68" i="8"/>
  <c r="H307" i="8"/>
  <c r="R379" i="12"/>
  <c r="J420" i="8"/>
  <c r="S39" i="15"/>
  <c r="T39" i="15"/>
  <c r="AD39" i="15" s="1"/>
  <c r="J282" i="8"/>
  <c r="R241" i="12"/>
  <c r="P190" i="8"/>
  <c r="X19" i="14"/>
  <c r="W19" i="14"/>
  <c r="AA19" i="14" s="1"/>
  <c r="R520" i="8"/>
  <c r="AH479" i="12"/>
  <c r="AJ479" i="12" s="1"/>
  <c r="AG479" i="12"/>
  <c r="S92" i="3"/>
  <c r="AC92" i="3" s="1"/>
  <c r="T92" i="3"/>
  <c r="AD92" i="3" s="1"/>
  <c r="K52" i="8"/>
  <c r="I528" i="8"/>
  <c r="AG27" i="14"/>
  <c r="AH27" i="14"/>
  <c r="AJ27" i="14" s="1"/>
  <c r="I243" i="8"/>
  <c r="S159" i="12"/>
  <c r="G200" i="8"/>
  <c r="F200" i="8"/>
  <c r="T159" i="12"/>
  <c r="AD159" i="12" s="1"/>
  <c r="K551" i="8"/>
  <c r="D232" i="8"/>
  <c r="C358" i="8"/>
  <c r="O351" i="8"/>
  <c r="X310" i="12"/>
  <c r="W310" i="12"/>
  <c r="AA310" i="12" s="1"/>
  <c r="Q351" i="8"/>
  <c r="M360" i="8"/>
  <c r="AH249" i="12"/>
  <c r="AJ249" i="12" s="1"/>
  <c r="AG249" i="12"/>
  <c r="AI249" i="12" s="1"/>
  <c r="R290" i="8"/>
  <c r="AG327" i="12"/>
  <c r="AI327" i="12" s="1"/>
  <c r="R368" i="8"/>
  <c r="AH327" i="12"/>
  <c r="AJ327" i="12" s="1"/>
  <c r="R243" i="8"/>
  <c r="AG202" i="12"/>
  <c r="AI202" i="12" s="1"/>
  <c r="AH202" i="12"/>
  <c r="AJ202" i="12" s="1"/>
  <c r="C147" i="8"/>
  <c r="V124" i="12"/>
  <c r="Z124" i="12" s="1"/>
  <c r="L165" i="8"/>
  <c r="U124" i="12"/>
  <c r="Y124" i="12" s="1"/>
  <c r="N165" i="8"/>
  <c r="K547" i="8"/>
  <c r="J313" i="8"/>
  <c r="R272" i="12"/>
  <c r="R94" i="15"/>
  <c r="W301" i="12"/>
  <c r="AA301" i="12" s="1"/>
  <c r="Q342" i="8"/>
  <c r="O342" i="8"/>
  <c r="X301" i="12"/>
  <c r="I327" i="8"/>
  <c r="I523" i="8"/>
  <c r="M148" i="8"/>
  <c r="P288" i="8"/>
  <c r="C302" i="8"/>
  <c r="J108" i="8"/>
  <c r="R67" i="12"/>
  <c r="O480" i="8"/>
  <c r="W439" i="12"/>
  <c r="X439" i="12"/>
  <c r="AB439" i="12" s="1"/>
  <c r="Q480" i="8"/>
  <c r="AK493" i="12"/>
  <c r="AM493" i="12" s="1"/>
  <c r="S534" i="8"/>
  <c r="AL493" i="12"/>
  <c r="AN493" i="12" s="1"/>
  <c r="R9" i="14"/>
  <c r="W293" i="12"/>
  <c r="AA293" i="12" s="1"/>
  <c r="X293" i="12"/>
  <c r="AB293" i="12" s="1"/>
  <c r="O334" i="8"/>
  <c r="Q334" i="8"/>
  <c r="G494" i="8"/>
  <c r="F494" i="8"/>
  <c r="T453" i="12"/>
  <c r="AD453" i="12" s="1"/>
  <c r="S453" i="12"/>
  <c r="AC453" i="12" s="1"/>
  <c r="E115" i="8"/>
  <c r="K429" i="8"/>
  <c r="Q518" i="8"/>
  <c r="O518" i="8"/>
  <c r="X477" i="12"/>
  <c r="W477" i="12"/>
  <c r="AA477" i="12" s="1"/>
  <c r="D194" i="8"/>
  <c r="K346" i="8"/>
  <c r="I142" i="8"/>
  <c r="M304" i="8"/>
  <c r="D189" i="8"/>
  <c r="C125" i="8"/>
  <c r="Q466" i="8"/>
  <c r="O466" i="8"/>
  <c r="W425" i="12"/>
  <c r="AA425" i="12" s="1"/>
  <c r="X425" i="12"/>
  <c r="AB425" i="12" s="1"/>
  <c r="H242" i="8"/>
  <c r="I514" i="8"/>
  <c r="W49" i="15"/>
  <c r="AA49" i="15" s="1"/>
  <c r="X49" i="15"/>
  <c r="AK53" i="3"/>
  <c r="AM53" i="3" s="1"/>
  <c r="AL53" i="3"/>
  <c r="AN53" i="3" s="1"/>
  <c r="T8" i="13"/>
  <c r="AD8" i="13" s="1"/>
  <c r="S8" i="13"/>
  <c r="D247" i="8"/>
  <c r="AL320" i="12"/>
  <c r="AN320" i="12" s="1"/>
  <c r="AK320" i="12"/>
  <c r="AM320" i="12" s="1"/>
  <c r="S361" i="8"/>
  <c r="H51" i="8"/>
  <c r="K437" i="8"/>
  <c r="X82" i="12"/>
  <c r="AB82" i="12" s="1"/>
  <c r="Q123" i="8"/>
  <c r="W82" i="12"/>
  <c r="O123" i="8"/>
  <c r="H383" i="8"/>
  <c r="K225" i="8"/>
  <c r="L412" i="8"/>
  <c r="N412" i="8"/>
  <c r="V371" i="12"/>
  <c r="Z371" i="12" s="1"/>
  <c r="U371" i="12"/>
  <c r="Y371" i="12" s="1"/>
  <c r="R390" i="12"/>
  <c r="J431" i="8"/>
  <c r="M317" i="8"/>
  <c r="D132" i="8"/>
  <c r="S441" i="12"/>
  <c r="AC441" i="12" s="1"/>
  <c r="G482" i="8"/>
  <c r="F482" i="8"/>
  <c r="T441" i="12"/>
  <c r="AD441" i="12" s="1"/>
  <c r="J328" i="8"/>
  <c r="R287" i="12"/>
  <c r="H189" i="8"/>
  <c r="R68" i="15"/>
  <c r="X31" i="14"/>
  <c r="AB31" i="14" s="1"/>
  <c r="W31" i="14"/>
  <c r="E418" i="8"/>
  <c r="R23" i="13"/>
  <c r="V235" i="12"/>
  <c r="Z235" i="12" s="1"/>
  <c r="L276" i="8"/>
  <c r="U235" i="12"/>
  <c r="Y235" i="12" s="1"/>
  <c r="N276" i="8"/>
  <c r="E190" i="8"/>
  <c r="R384" i="12"/>
  <c r="J425" i="8"/>
  <c r="S433" i="12"/>
  <c r="F474" i="8"/>
  <c r="T433" i="12"/>
  <c r="AD433" i="12" s="1"/>
  <c r="G474" i="8"/>
  <c r="AL16" i="15"/>
  <c r="AN16" i="15" s="1"/>
  <c r="AK16" i="15"/>
  <c r="AM16" i="15" s="1"/>
  <c r="M343" i="8"/>
  <c r="W15" i="12"/>
  <c r="X15" i="12"/>
  <c r="AB15" i="12" s="1"/>
  <c r="Q56" i="8"/>
  <c r="O56" i="8"/>
  <c r="AH86" i="15"/>
  <c r="AJ86" i="15" s="1"/>
  <c r="AG86" i="15"/>
  <c r="P458" i="8"/>
  <c r="E166" i="8"/>
  <c r="S450" i="8"/>
  <c r="AL409" i="12"/>
  <c r="AN409" i="12" s="1"/>
  <c r="AK409" i="12"/>
  <c r="AM409" i="12" s="1"/>
  <c r="AK41" i="14"/>
  <c r="AM41" i="14" s="1"/>
  <c r="AL41" i="14"/>
  <c r="AN41" i="14" s="1"/>
  <c r="R88" i="3"/>
  <c r="L303" i="8"/>
  <c r="N303" i="8"/>
  <c r="U262" i="12"/>
  <c r="V262" i="12"/>
  <c r="Z262" i="12" s="1"/>
  <c r="H272" i="8"/>
  <c r="S88" i="15"/>
  <c r="AC88" i="15" s="1"/>
  <c r="T88" i="15"/>
  <c r="AD88" i="15" s="1"/>
  <c r="X34" i="14"/>
  <c r="AB34" i="14" s="1"/>
  <c r="W34" i="14"/>
  <c r="E303" i="8"/>
  <c r="N122" i="8"/>
  <c r="U81" i="12"/>
  <c r="Y81" i="12" s="1"/>
  <c r="L122" i="8"/>
  <c r="V81" i="12"/>
  <c r="Z81" i="12" s="1"/>
  <c r="Q336" i="8"/>
  <c r="W295" i="12"/>
  <c r="AA295" i="12" s="1"/>
  <c r="X295" i="12"/>
  <c r="AB295" i="12" s="1"/>
  <c r="O336" i="8"/>
  <c r="U201" i="12"/>
  <c r="Y201" i="12" s="1"/>
  <c r="N242" i="8"/>
  <c r="L242" i="8"/>
  <c r="V201" i="12"/>
  <c r="Z201" i="12" s="1"/>
  <c r="H514" i="8"/>
  <c r="M324" i="8"/>
  <c r="S323" i="12"/>
  <c r="AC323" i="12" s="1"/>
  <c r="G364" i="8"/>
  <c r="F364" i="8"/>
  <c r="T323" i="12"/>
  <c r="AD323" i="12" s="1"/>
  <c r="AG62" i="12"/>
  <c r="AI62" i="12" s="1"/>
  <c r="R103" i="8"/>
  <c r="AH62" i="12"/>
  <c r="AJ62" i="12" s="1"/>
  <c r="I551" i="8"/>
  <c r="AH210" i="12"/>
  <c r="AJ210" i="12" s="1"/>
  <c r="R251" i="8"/>
  <c r="AG210" i="12"/>
  <c r="AI210" i="12" s="1"/>
  <c r="G198" i="8"/>
  <c r="F198" i="8"/>
  <c r="T157" i="12"/>
  <c r="AD157" i="12" s="1"/>
  <c r="S157" i="12"/>
  <c r="AC157" i="12" s="1"/>
  <c r="O87" i="8"/>
  <c r="Q87" i="8"/>
  <c r="W46" i="12"/>
  <c r="AA46" i="12" s="1"/>
  <c r="X46" i="12"/>
  <c r="K506" i="8"/>
  <c r="J408" i="8"/>
  <c r="R367" i="12"/>
  <c r="AH78" i="15"/>
  <c r="AJ78" i="15" s="1"/>
  <c r="AG78" i="15"/>
  <c r="R482" i="12"/>
  <c r="J523" i="8"/>
  <c r="AL58" i="12"/>
  <c r="AN58" i="12" s="1"/>
  <c r="AK58" i="12"/>
  <c r="AM58" i="12" s="1"/>
  <c r="S99" i="8"/>
  <c r="AH295" i="12"/>
  <c r="AJ295" i="12" s="1"/>
  <c r="AG295" i="12"/>
  <c r="R336" i="8"/>
  <c r="C68" i="8"/>
  <c r="AG48" i="3"/>
  <c r="AI48" i="3" s="1"/>
  <c r="AH48" i="3"/>
  <c r="AJ48" i="3" s="1"/>
  <c r="R79" i="3"/>
  <c r="P437" i="8"/>
  <c r="K336" i="8"/>
  <c r="K351" i="8"/>
  <c r="F217" i="8"/>
  <c r="S176" i="12"/>
  <c r="AC176" i="12" s="1"/>
  <c r="T176" i="12"/>
  <c r="AD176" i="12" s="1"/>
  <c r="G217" i="8"/>
  <c r="H278" i="8"/>
  <c r="E110" i="8"/>
  <c r="AL435" i="12"/>
  <c r="AN435" i="12" s="1"/>
  <c r="S476" i="8"/>
  <c r="AK435" i="12"/>
  <c r="AM435" i="12" s="1"/>
  <c r="R90" i="15"/>
  <c r="K166" i="8"/>
  <c r="H202" i="8"/>
  <c r="S263" i="8"/>
  <c r="AK222" i="12"/>
  <c r="AM222" i="12" s="1"/>
  <c r="AL222" i="12"/>
  <c r="AN222" i="12" s="1"/>
  <c r="V186" i="12"/>
  <c r="Z186" i="12" s="1"/>
  <c r="N227" i="8"/>
  <c r="L227" i="8"/>
  <c r="U186" i="12"/>
  <c r="D513" i="8"/>
  <c r="Q72" i="8"/>
  <c r="O72" i="8"/>
  <c r="X31" i="12"/>
  <c r="W31" i="12"/>
  <c r="AA31" i="12" s="1"/>
  <c r="P365" i="8"/>
  <c r="V409" i="12"/>
  <c r="Z409" i="12" s="1"/>
  <c r="N450" i="8"/>
  <c r="U409" i="12"/>
  <c r="Y409" i="12" s="1"/>
  <c r="L450" i="8"/>
  <c r="R80" i="12"/>
  <c r="J121" i="8"/>
  <c r="AH117" i="12"/>
  <c r="AJ117" i="12" s="1"/>
  <c r="R158" i="8"/>
  <c r="AG117" i="12"/>
  <c r="AI117" i="12" s="1"/>
  <c r="U174" i="12"/>
  <c r="Y174" i="12" s="1"/>
  <c r="N215" i="8"/>
  <c r="V174" i="12"/>
  <c r="Z174" i="12" s="1"/>
  <c r="L215" i="8"/>
  <c r="E381" i="8"/>
  <c r="H67" i="8"/>
  <c r="M419" i="8"/>
  <c r="N106" i="8"/>
  <c r="U65" i="12"/>
  <c r="Y65" i="12" s="1"/>
  <c r="L106" i="8"/>
  <c r="V65" i="12"/>
  <c r="Z65" i="12" s="1"/>
  <c r="H328" i="8"/>
  <c r="P439" i="8"/>
  <c r="R152" i="12"/>
  <c r="J193" i="8"/>
  <c r="P510" i="8"/>
  <c r="P319" i="8"/>
  <c r="O77" i="8"/>
  <c r="Q77" i="8"/>
  <c r="X36" i="12"/>
  <c r="AB36" i="12" s="1"/>
  <c r="W36" i="12"/>
  <c r="AK430" i="12"/>
  <c r="AM430" i="12" s="1"/>
  <c r="AL430" i="12"/>
  <c r="AN430" i="12" s="1"/>
  <c r="S471" i="8"/>
  <c r="C183" i="8"/>
  <c r="K356" i="8"/>
  <c r="T14" i="3"/>
  <c r="AD14" i="3" s="1"/>
  <c r="S14" i="3"/>
  <c r="AC14" i="3" s="1"/>
  <c r="AH10" i="13"/>
  <c r="AJ10" i="13" s="1"/>
  <c r="AG10" i="13"/>
  <c r="M252" i="8"/>
  <c r="S312" i="8"/>
  <c r="AK271" i="12"/>
  <c r="AM271" i="12" s="1"/>
  <c r="AL271" i="12"/>
  <c r="AN271" i="12" s="1"/>
  <c r="W44" i="12"/>
  <c r="O85" i="8"/>
  <c r="Q85" i="8"/>
  <c r="X44" i="12"/>
  <c r="AB44" i="12" s="1"/>
  <c r="U102" i="12"/>
  <c r="Y102" i="12" s="1"/>
  <c r="L143" i="8"/>
  <c r="V102" i="12"/>
  <c r="N143" i="8"/>
  <c r="C534" i="8"/>
  <c r="AH17" i="15"/>
  <c r="AJ17" i="15" s="1"/>
  <c r="AG17" i="15"/>
  <c r="AL268" i="12"/>
  <c r="AN268" i="12" s="1"/>
  <c r="S309" i="8"/>
  <c r="AK268" i="12"/>
  <c r="AM268" i="12" s="1"/>
  <c r="W226" i="12"/>
  <c r="AA226" i="12" s="1"/>
  <c r="O267" i="8"/>
  <c r="X226" i="12"/>
  <c r="AB226" i="12" s="1"/>
  <c r="Q267" i="8"/>
  <c r="F161" i="8"/>
  <c r="T120" i="12"/>
  <c r="AD120" i="12" s="1"/>
  <c r="G161" i="8"/>
  <c r="S120" i="12"/>
  <c r="AC120" i="12" s="1"/>
  <c r="C294" i="8"/>
  <c r="D270" i="8"/>
  <c r="S403" i="12"/>
  <c r="AC403" i="12" s="1"/>
  <c r="T403" i="12"/>
  <c r="AD403" i="12" s="1"/>
  <c r="G444" i="8"/>
  <c r="F444" i="8"/>
  <c r="C61" i="8"/>
  <c r="M172" i="8"/>
  <c r="AG17" i="14"/>
  <c r="AH17" i="14"/>
  <c r="AJ17" i="14" s="1"/>
  <c r="W66" i="3"/>
  <c r="AA66" i="3" s="1"/>
  <c r="X66" i="3"/>
  <c r="X104" i="3"/>
  <c r="AB104" i="3" s="1"/>
  <c r="W104" i="3"/>
  <c r="AA104" i="3" s="1"/>
  <c r="J356" i="8"/>
  <c r="R315" i="12"/>
  <c r="H276" i="8"/>
  <c r="P165" i="8"/>
  <c r="M429" i="8"/>
  <c r="K422" i="8"/>
  <c r="M58" i="8"/>
  <c r="P171" i="8"/>
  <c r="H343" i="8"/>
  <c r="Q273" i="8"/>
  <c r="X232" i="12"/>
  <c r="O273" i="8"/>
  <c r="W232" i="12"/>
  <c r="AA232" i="12" s="1"/>
  <c r="W378" i="12"/>
  <c r="O419" i="8"/>
  <c r="X378" i="12"/>
  <c r="AB378" i="12" s="1"/>
  <c r="Q419" i="8"/>
  <c r="S182" i="12"/>
  <c r="AC182" i="12" s="1"/>
  <c r="F223" i="8"/>
  <c r="T182" i="12"/>
  <c r="AD182" i="12" s="1"/>
  <c r="G223" i="8"/>
  <c r="M466" i="8"/>
  <c r="P302" i="8"/>
  <c r="O274" i="8"/>
  <c r="X233" i="12"/>
  <c r="AB233" i="12" s="1"/>
  <c r="W233" i="12"/>
  <c r="AA233" i="12" s="1"/>
  <c r="Q274" i="8"/>
  <c r="Q367" i="8"/>
  <c r="X326" i="12"/>
  <c r="AB326" i="12" s="1"/>
  <c r="O367" i="8"/>
  <c r="W326" i="12"/>
  <c r="AA326" i="12" s="1"/>
  <c r="T9" i="13"/>
  <c r="AD9" i="13" s="1"/>
  <c r="S9" i="13"/>
  <c r="L142" i="8"/>
  <c r="U101" i="12"/>
  <c r="Y101" i="12" s="1"/>
  <c r="N142" i="8"/>
  <c r="V101" i="12"/>
  <c r="Z101" i="12" s="1"/>
  <c r="I537" i="8"/>
  <c r="D174" i="8"/>
  <c r="M472" i="8"/>
  <c r="D130" i="8"/>
  <c r="H273" i="8"/>
  <c r="K413" i="8"/>
  <c r="W77" i="3"/>
  <c r="AA77" i="3" s="1"/>
  <c r="X77" i="3"/>
  <c r="S32" i="3"/>
  <c r="AC32" i="3" s="1"/>
  <c r="T32" i="3"/>
  <c r="AD32" i="3" s="1"/>
  <c r="W30" i="3"/>
  <c r="AA30" i="3" s="1"/>
  <c r="X30" i="3"/>
  <c r="H481" i="8"/>
  <c r="N294" i="8"/>
  <c r="V253" i="12"/>
  <c r="Z253" i="12" s="1"/>
  <c r="L294" i="8"/>
  <c r="U253" i="12"/>
  <c r="D264" i="8"/>
  <c r="O486" i="8"/>
  <c r="Q486" i="8"/>
  <c r="X445" i="12"/>
  <c r="W445" i="12"/>
  <c r="AA445" i="12" s="1"/>
  <c r="W9" i="13"/>
  <c r="AA9" i="13" s="1"/>
  <c r="X9" i="13"/>
  <c r="I456" i="8"/>
  <c r="M202" i="8"/>
  <c r="I352" i="8"/>
  <c r="C401" i="8"/>
  <c r="H77" i="8"/>
  <c r="K266" i="8"/>
  <c r="R371" i="12"/>
  <c r="J412" i="8"/>
  <c r="H245" i="8"/>
  <c r="M537" i="8"/>
  <c r="R8" i="12"/>
  <c r="J49" i="8"/>
  <c r="N426" i="8"/>
  <c r="V385" i="12"/>
  <c r="Z385" i="12" s="1"/>
  <c r="U385" i="12"/>
  <c r="Y385" i="12" s="1"/>
  <c r="L426" i="8"/>
  <c r="C99" i="8"/>
  <c r="AL404" i="12"/>
  <c r="AN404" i="12" s="1"/>
  <c r="S445" i="8"/>
  <c r="AK404" i="12"/>
  <c r="AM404" i="12" s="1"/>
  <c r="R31" i="15"/>
  <c r="U77" i="12"/>
  <c r="Y77" i="12" s="1"/>
  <c r="N118" i="8"/>
  <c r="V77" i="12"/>
  <c r="Z77" i="12" s="1"/>
  <c r="L118" i="8"/>
  <c r="H119" i="8"/>
  <c r="S333" i="8"/>
  <c r="AK292" i="12"/>
  <c r="AM292" i="12" s="1"/>
  <c r="AL292" i="12"/>
  <c r="AN292" i="12" s="1"/>
  <c r="I238" i="8"/>
  <c r="L473" i="8"/>
  <c r="V432" i="12"/>
  <c r="Z432" i="12" s="1"/>
  <c r="U432" i="12"/>
  <c r="Y432" i="12" s="1"/>
  <c r="N473" i="8"/>
  <c r="L489" i="8"/>
  <c r="V448" i="12"/>
  <c r="Z448" i="12" s="1"/>
  <c r="N489" i="8"/>
  <c r="U448" i="12"/>
  <c r="Y448" i="12" s="1"/>
  <c r="K106" i="8"/>
  <c r="D319" i="8"/>
  <c r="H261" i="8"/>
  <c r="M166" i="8"/>
  <c r="N476" i="8"/>
  <c r="L476" i="8"/>
  <c r="U435" i="12"/>
  <c r="Y435" i="12" s="1"/>
  <c r="V435" i="12"/>
  <c r="Z435" i="12" s="1"/>
  <c r="H151" i="8"/>
  <c r="AG142" i="12"/>
  <c r="AH142" i="12"/>
  <c r="AJ142" i="12" s="1"/>
  <c r="R183" i="8"/>
  <c r="Q428" i="8"/>
  <c r="O428" i="8"/>
  <c r="W387" i="12"/>
  <c r="AA387" i="12" s="1"/>
  <c r="X387" i="12"/>
  <c r="AB387" i="12" s="1"/>
  <c r="S280" i="12"/>
  <c r="AC280" i="12" s="1"/>
  <c r="F321" i="8"/>
  <c r="T280" i="12"/>
  <c r="AD280" i="12" s="1"/>
  <c r="G321" i="8"/>
  <c r="I452" i="8"/>
  <c r="S63" i="3"/>
  <c r="AC63" i="3" s="1"/>
  <c r="T63" i="3"/>
  <c r="AD63" i="3" s="1"/>
  <c r="AK66" i="3"/>
  <c r="AM66" i="3" s="1"/>
  <c r="AL66" i="3"/>
  <c r="AN66" i="3" s="1"/>
  <c r="AL9" i="16"/>
  <c r="AN9" i="16" s="1"/>
  <c r="AK9" i="16"/>
  <c r="AM9" i="16" s="1"/>
  <c r="N164" i="8"/>
  <c r="U123" i="12"/>
  <c r="L164" i="8"/>
  <c r="V123" i="12"/>
  <c r="Z123" i="12" s="1"/>
  <c r="E240" i="8"/>
  <c r="F257" i="8"/>
  <c r="T216" i="12"/>
  <c r="AD216" i="12" s="1"/>
  <c r="G257" i="8"/>
  <c r="S216" i="12"/>
  <c r="I424" i="8"/>
  <c r="P477" i="8"/>
  <c r="W8" i="13"/>
  <c r="AA8" i="13" s="1"/>
  <c r="X8" i="13"/>
  <c r="AB8" i="13" s="1"/>
  <c r="R93" i="15"/>
  <c r="H477" i="8"/>
  <c r="P242" i="8"/>
  <c r="K56" i="8"/>
  <c r="V273" i="12"/>
  <c r="Z273" i="12" s="1"/>
  <c r="L314" i="8"/>
  <c r="U273" i="12"/>
  <c r="Y273" i="12" s="1"/>
  <c r="N314" i="8"/>
  <c r="X22" i="12"/>
  <c r="AB22" i="12" s="1"/>
  <c r="O63" i="8"/>
  <c r="Q63" i="8"/>
  <c r="W22" i="12"/>
  <c r="AA22" i="12" s="1"/>
  <c r="E271" i="8"/>
  <c r="AG10" i="3"/>
  <c r="AI10" i="3" s="1"/>
  <c r="AH10" i="3"/>
  <c r="AJ10" i="3" s="1"/>
  <c r="C139" i="8"/>
  <c r="M251" i="8"/>
  <c r="D548" i="8"/>
  <c r="AH137" i="12"/>
  <c r="AJ137" i="12" s="1"/>
  <c r="AG137" i="12"/>
  <c r="R178" i="8"/>
  <c r="N365" i="8"/>
  <c r="V324" i="12"/>
  <c r="Z324" i="12" s="1"/>
  <c r="L365" i="8"/>
  <c r="U324" i="12"/>
  <c r="Y324" i="12" s="1"/>
  <c r="R14" i="13"/>
  <c r="E386" i="8"/>
  <c r="U52" i="3"/>
  <c r="Y52" i="3" s="1"/>
  <c r="V52" i="3"/>
  <c r="M81" i="8"/>
  <c r="R66" i="12"/>
  <c r="J107" i="8"/>
  <c r="P201" i="8"/>
  <c r="W27" i="14"/>
  <c r="X27" i="14"/>
  <c r="AB27" i="14" s="1"/>
  <c r="L500" i="8"/>
  <c r="N500" i="8"/>
  <c r="U459" i="12"/>
  <c r="Y459" i="12" s="1"/>
  <c r="V459" i="12"/>
  <c r="Z459" i="12" s="1"/>
  <c r="H485" i="8"/>
  <c r="U54" i="3"/>
  <c r="Y54" i="3" s="1"/>
  <c r="V54" i="3"/>
  <c r="Z54" i="3" s="1"/>
  <c r="V204" i="12"/>
  <c r="Z204" i="12" s="1"/>
  <c r="U204" i="12"/>
  <c r="Y204" i="12" s="1"/>
  <c r="L245" i="8"/>
  <c r="N245" i="8"/>
  <c r="AL68" i="12"/>
  <c r="AN68" i="12" s="1"/>
  <c r="S109" i="8"/>
  <c r="AK68" i="12"/>
  <c r="AM68" i="12" s="1"/>
  <c r="E329" i="8"/>
  <c r="R466" i="8"/>
  <c r="AG425" i="12"/>
  <c r="AI425" i="12" s="1"/>
  <c r="AH425" i="12"/>
  <c r="AJ425" i="12" s="1"/>
  <c r="E100" i="8"/>
  <c r="E547" i="8"/>
  <c r="O81" i="8"/>
  <c r="X40" i="12"/>
  <c r="AB40" i="12" s="1"/>
  <c r="W40" i="12"/>
  <c r="Q81" i="8"/>
  <c r="J472" i="8"/>
  <c r="R431" i="12"/>
  <c r="S461" i="12"/>
  <c r="AC461" i="12" s="1"/>
  <c r="F502" i="8"/>
  <c r="T461" i="12"/>
  <c r="AD461" i="12" s="1"/>
  <c r="G502" i="8"/>
  <c r="P65" i="8"/>
  <c r="H114" i="8"/>
  <c r="K280" i="8"/>
  <c r="U16" i="13"/>
  <c r="Y16" i="13" s="1"/>
  <c r="V16" i="13"/>
  <c r="Z16" i="13" s="1"/>
  <c r="L91" i="8"/>
  <c r="V50" i="12"/>
  <c r="Z50" i="12" s="1"/>
  <c r="N91" i="8"/>
  <c r="U50" i="12"/>
  <c r="Y50" i="12" s="1"/>
  <c r="S20" i="16"/>
  <c r="AC20" i="16" s="1"/>
  <c r="T20" i="16"/>
  <c r="AD20" i="16" s="1"/>
  <c r="C232" i="8"/>
  <c r="L201" i="8"/>
  <c r="U160" i="12"/>
  <c r="Y160" i="12" s="1"/>
  <c r="V160" i="12"/>
  <c r="Z160" i="12" s="1"/>
  <c r="N201" i="8"/>
  <c r="U8" i="14"/>
  <c r="Y8" i="14" s="1"/>
  <c r="V8" i="14"/>
  <c r="Z8" i="14" s="1"/>
  <c r="M358" i="8"/>
  <c r="R211" i="8"/>
  <c r="AG170" i="12"/>
  <c r="AH170" i="12"/>
  <c r="AJ170" i="12" s="1"/>
  <c r="M87" i="8"/>
  <c r="D154" i="8"/>
  <c r="M437" i="8"/>
  <c r="C254" i="8"/>
  <c r="W51" i="15"/>
  <c r="X51" i="15"/>
  <c r="AB51" i="15" s="1"/>
  <c r="E178" i="8"/>
  <c r="P430" i="8"/>
  <c r="E370" i="8"/>
  <c r="AL24" i="15"/>
  <c r="AN24" i="15" s="1"/>
  <c r="AK24" i="15"/>
  <c r="AM24" i="15" s="1"/>
  <c r="F49" i="8"/>
  <c r="T8" i="12"/>
  <c r="AD8" i="12" s="1"/>
  <c r="S8" i="12"/>
  <c r="G49" i="8"/>
  <c r="P550" i="8"/>
  <c r="S35" i="13"/>
  <c r="T35" i="13"/>
  <c r="AD35" i="13" s="1"/>
  <c r="C260" i="8"/>
  <c r="G206" i="8"/>
  <c r="S165" i="12"/>
  <c r="AC165" i="12" s="1"/>
  <c r="T165" i="12"/>
  <c r="AD165" i="12" s="1"/>
  <c r="F206" i="8"/>
  <c r="AG224" i="12"/>
  <c r="AI224" i="12" s="1"/>
  <c r="R265" i="8"/>
  <c r="AH224" i="12"/>
  <c r="AJ224" i="12" s="1"/>
  <c r="AG452" i="12"/>
  <c r="R493" i="8"/>
  <c r="AH452" i="12"/>
  <c r="AJ452" i="12" s="1"/>
  <c r="V33" i="12"/>
  <c r="Z33" i="12" s="1"/>
  <c r="L74" i="8"/>
  <c r="N74" i="8"/>
  <c r="U33" i="12"/>
  <c r="Y33" i="12" s="1"/>
  <c r="AH90" i="12"/>
  <c r="AJ90" i="12" s="1"/>
  <c r="AG90" i="12"/>
  <c r="R131" i="8"/>
  <c r="W62" i="3"/>
  <c r="AA62" i="3" s="1"/>
  <c r="X62" i="3"/>
  <c r="AB62" i="3" s="1"/>
  <c r="N226" i="8"/>
  <c r="L226" i="8"/>
  <c r="U185" i="12"/>
  <c r="Y185" i="12" s="1"/>
  <c r="V185" i="12"/>
  <c r="Z185" i="12" s="1"/>
  <c r="R17" i="14"/>
  <c r="K384" i="8"/>
  <c r="R478" i="8"/>
  <c r="AH437" i="12"/>
  <c r="AJ437" i="12" s="1"/>
  <c r="AG437" i="12"/>
  <c r="AI437" i="12" s="1"/>
  <c r="W93" i="12"/>
  <c r="AA93" i="12" s="1"/>
  <c r="X93" i="12"/>
  <c r="Q134" i="8"/>
  <c r="O134" i="8"/>
  <c r="P297" i="8"/>
  <c r="R112" i="12"/>
  <c r="J153" i="8"/>
  <c r="N453" i="8"/>
  <c r="V412" i="12"/>
  <c r="Z412" i="12" s="1"/>
  <c r="L453" i="8"/>
  <c r="U412" i="12"/>
  <c r="Y412" i="12" s="1"/>
  <c r="H342" i="8"/>
  <c r="AL46" i="15"/>
  <c r="AN46" i="15" s="1"/>
  <c r="AK46" i="15"/>
  <c r="AM46" i="15" s="1"/>
  <c r="I363" i="8"/>
  <c r="N372" i="8"/>
  <c r="U331" i="12"/>
  <c r="Y331" i="12" s="1"/>
  <c r="V331" i="12"/>
  <c r="Z331" i="12" s="1"/>
  <c r="L372" i="8"/>
  <c r="I370" i="8"/>
  <c r="Q245" i="8"/>
  <c r="W204" i="12"/>
  <c r="X204" i="12"/>
  <c r="AB204" i="12" s="1"/>
  <c r="O245" i="8"/>
  <c r="E454" i="8"/>
  <c r="N471" i="8"/>
  <c r="L471" i="8"/>
  <c r="U430" i="12"/>
  <c r="Y430" i="12" s="1"/>
  <c r="V430" i="12"/>
  <c r="Z430" i="12" s="1"/>
  <c r="AL62" i="12"/>
  <c r="AN62" i="12" s="1"/>
  <c r="S103" i="8"/>
  <c r="AK62" i="12"/>
  <c r="AM62" i="12" s="1"/>
  <c r="AH10" i="15"/>
  <c r="AJ10" i="15" s="1"/>
  <c r="AG10" i="15"/>
  <c r="AI10" i="15" s="1"/>
  <c r="P412" i="8"/>
  <c r="V472" i="12"/>
  <c r="Z472" i="12" s="1"/>
  <c r="N513" i="8"/>
  <c r="L513" i="8"/>
  <c r="U472" i="12"/>
  <c r="Y472" i="12" s="1"/>
  <c r="R94" i="12"/>
  <c r="J135" i="8"/>
  <c r="H199" i="8"/>
  <c r="H275" i="8"/>
  <c r="M276" i="8"/>
  <c r="V103" i="3"/>
  <c r="U103" i="3"/>
  <c r="Y103" i="3" s="1"/>
  <c r="W104" i="15"/>
  <c r="AA104" i="15" s="1"/>
  <c r="X104" i="15"/>
  <c r="I181" i="8"/>
  <c r="J183" i="8"/>
  <c r="R142" i="12"/>
  <c r="S26" i="16"/>
  <c r="AC26" i="16" s="1"/>
  <c r="T26" i="16"/>
  <c r="AD26" i="16" s="1"/>
  <c r="M520" i="8"/>
  <c r="AG20" i="3"/>
  <c r="AI20" i="3" s="1"/>
  <c r="AH20" i="3"/>
  <c r="AJ20" i="3" s="1"/>
  <c r="J396" i="8"/>
  <c r="R355" i="12"/>
  <c r="D419" i="8"/>
  <c r="V72" i="12"/>
  <c r="Z72" i="12" s="1"/>
  <c r="L113" i="8"/>
  <c r="N113" i="8"/>
  <c r="U72" i="12"/>
  <c r="Y72" i="12" s="1"/>
  <c r="AK135" i="12"/>
  <c r="AM135" i="12" s="1"/>
  <c r="S176" i="8"/>
  <c r="AL135" i="12"/>
  <c r="AN135" i="12" s="1"/>
  <c r="K375" i="8"/>
  <c r="H55" i="8"/>
  <c r="K75" i="8"/>
  <c r="K454" i="8"/>
  <c r="D219" i="8"/>
  <c r="K377" i="8"/>
  <c r="AK223" i="12"/>
  <c r="AM223" i="12" s="1"/>
  <c r="AL223" i="12"/>
  <c r="AN223" i="12" s="1"/>
  <c r="S264" i="8"/>
  <c r="R37" i="15"/>
  <c r="S13" i="14"/>
  <c r="T13" i="14"/>
  <c r="AD13" i="14" s="1"/>
  <c r="R202" i="12"/>
  <c r="J243" i="8"/>
  <c r="L440" i="8"/>
  <c r="V399" i="12"/>
  <c r="Z399" i="12" s="1"/>
  <c r="U399" i="12"/>
  <c r="Y399" i="12" s="1"/>
  <c r="N440" i="8"/>
  <c r="E189" i="8"/>
  <c r="W35" i="14"/>
  <c r="AA35" i="14" s="1"/>
  <c r="X35" i="14"/>
  <c r="E197" i="8"/>
  <c r="AG87" i="12"/>
  <c r="R128" i="8"/>
  <c r="AH87" i="12"/>
  <c r="AJ87" i="12" s="1"/>
  <c r="M398" i="8"/>
  <c r="V238" i="12"/>
  <c r="Z238" i="12" s="1"/>
  <c r="L279" i="8"/>
  <c r="U238" i="12"/>
  <c r="Y238" i="12" s="1"/>
  <c r="N279" i="8"/>
  <c r="AL18" i="13"/>
  <c r="AK18" i="13"/>
  <c r="AM18" i="13" s="1"/>
  <c r="M341" i="8"/>
  <c r="R422" i="12"/>
  <c r="J463" i="8"/>
  <c r="D122" i="8"/>
  <c r="S425" i="8"/>
  <c r="AK384" i="12"/>
  <c r="AM384" i="12" s="1"/>
  <c r="AL384" i="12"/>
  <c r="AN384" i="12" s="1"/>
  <c r="E373" i="8"/>
  <c r="M242" i="8"/>
  <c r="R342" i="12"/>
  <c r="J383" i="8"/>
  <c r="U128" i="12"/>
  <c r="Y128" i="12" s="1"/>
  <c r="V128" i="12"/>
  <c r="Z128" i="12" s="1"/>
  <c r="N169" i="8"/>
  <c r="L169" i="8"/>
  <c r="M455" i="8"/>
  <c r="S232" i="12"/>
  <c r="T232" i="12"/>
  <c r="AD232" i="12" s="1"/>
  <c r="F273" i="8"/>
  <c r="G273" i="8"/>
  <c r="S133" i="12"/>
  <c r="AC133" i="12" s="1"/>
  <c r="T133" i="12"/>
  <c r="AD133" i="12" s="1"/>
  <c r="G174" i="8"/>
  <c r="F174" i="8"/>
  <c r="R71" i="3"/>
  <c r="D259" i="8"/>
  <c r="S289" i="12"/>
  <c r="AC289" i="12" s="1"/>
  <c r="F330" i="8"/>
  <c r="T289" i="12"/>
  <c r="AD289" i="12" s="1"/>
  <c r="G330" i="8"/>
  <c r="R21" i="15"/>
  <c r="J134" i="8"/>
  <c r="R93" i="12"/>
  <c r="C409" i="8"/>
  <c r="K482" i="8"/>
  <c r="D336" i="8"/>
  <c r="T107" i="15"/>
  <c r="AD107" i="15" s="1"/>
  <c r="S107" i="15"/>
  <c r="AC107" i="15" s="1"/>
  <c r="M336" i="8"/>
  <c r="X492" i="12"/>
  <c r="AB492" i="12" s="1"/>
  <c r="O533" i="8"/>
  <c r="Q533" i="8"/>
  <c r="W492" i="12"/>
  <c r="AA492" i="12" s="1"/>
  <c r="AH330" i="12"/>
  <c r="AJ330" i="12" s="1"/>
  <c r="AG330" i="12"/>
  <c r="AI330" i="12" s="1"/>
  <c r="R371" i="8"/>
  <c r="E511" i="8"/>
  <c r="H271" i="8"/>
  <c r="R223" i="8"/>
  <c r="AH182" i="12"/>
  <c r="AJ182" i="12" s="1"/>
  <c r="AG182" i="12"/>
  <c r="AI182" i="12" s="1"/>
  <c r="AL82" i="3"/>
  <c r="AN82" i="3" s="1"/>
  <c r="AK82" i="3"/>
  <c r="AM82" i="3" s="1"/>
  <c r="V303" i="12"/>
  <c r="Z303" i="12" s="1"/>
  <c r="U303" i="12"/>
  <c r="Y303" i="12" s="1"/>
  <c r="N344" i="8"/>
  <c r="L344" i="8"/>
  <c r="O55" i="8"/>
  <c r="W14" i="12"/>
  <c r="Q55" i="8"/>
  <c r="X14" i="12"/>
  <c r="AB14" i="12" s="1"/>
  <c r="H154" i="8"/>
  <c r="K387" i="8"/>
  <c r="R7" i="12"/>
  <c r="J48" i="8"/>
  <c r="AG116" i="12"/>
  <c r="R157" i="8"/>
  <c r="AH116" i="12"/>
  <c r="AJ116" i="12" s="1"/>
  <c r="E51" i="8"/>
  <c r="Q93" i="8"/>
  <c r="X52" i="12"/>
  <c r="W52" i="12"/>
  <c r="AA52" i="12" s="1"/>
  <c r="O93" i="8"/>
  <c r="I450" i="8"/>
  <c r="X341" i="12"/>
  <c r="AB341" i="12" s="1"/>
  <c r="Q382" i="8"/>
  <c r="W341" i="12"/>
  <c r="AA341" i="12" s="1"/>
  <c r="O382" i="8"/>
  <c r="H492" i="8"/>
  <c r="D404" i="8"/>
  <c r="E472" i="8"/>
  <c r="K153" i="8"/>
  <c r="R150" i="12"/>
  <c r="J191" i="8"/>
  <c r="AL76" i="3"/>
  <c r="AN76" i="3" s="1"/>
  <c r="AK76" i="3"/>
  <c r="AM76" i="3" s="1"/>
  <c r="R40" i="3"/>
  <c r="M60" i="8"/>
  <c r="M536" i="8"/>
  <c r="AK375" i="12"/>
  <c r="AM375" i="12" s="1"/>
  <c r="AL375" i="12"/>
  <c r="AN375" i="12" s="1"/>
  <c r="S416" i="8"/>
  <c r="N104" i="8"/>
  <c r="V63" i="12"/>
  <c r="Z63" i="12" s="1"/>
  <c r="L104" i="8"/>
  <c r="U63" i="12"/>
  <c r="Y63" i="12" s="1"/>
  <c r="V73" i="3"/>
  <c r="Z73" i="3" s="1"/>
  <c r="U73" i="3"/>
  <c r="Y73" i="3" s="1"/>
  <c r="AL197" i="12"/>
  <c r="AN197" i="12" s="1"/>
  <c r="AK197" i="12"/>
  <c r="AM197" i="12" s="1"/>
  <c r="S238" i="8"/>
  <c r="S33" i="3"/>
  <c r="T33" i="3"/>
  <c r="AD33" i="3" s="1"/>
  <c r="E316" i="8"/>
  <c r="X437" i="12"/>
  <c r="O478" i="8"/>
  <c r="W437" i="12"/>
  <c r="AA437" i="12" s="1"/>
  <c r="Q478" i="8"/>
  <c r="M212" i="8"/>
  <c r="I349" i="8"/>
  <c r="AH133" i="12"/>
  <c r="AJ133" i="12" s="1"/>
  <c r="R174" i="8"/>
  <c r="AG133" i="12"/>
  <c r="AI133" i="12" s="1"/>
  <c r="P122" i="8"/>
  <c r="M547" i="8"/>
  <c r="W53" i="15"/>
  <c r="X53" i="15"/>
  <c r="AB53" i="15" s="1"/>
  <c r="P255" i="8"/>
  <c r="AL72" i="12"/>
  <c r="AN72" i="12" s="1"/>
  <c r="AK72" i="12"/>
  <c r="AM72" i="12" s="1"/>
  <c r="S113" i="8"/>
  <c r="H167" i="8"/>
  <c r="AH257" i="12"/>
  <c r="AJ257" i="12" s="1"/>
  <c r="AG257" i="12"/>
  <c r="R298" i="8"/>
  <c r="S96" i="12"/>
  <c r="F137" i="8"/>
  <c r="G137" i="8"/>
  <c r="T96" i="12"/>
  <c r="AD96" i="12" s="1"/>
  <c r="V34" i="15"/>
  <c r="Z34" i="15" s="1"/>
  <c r="U34" i="15"/>
  <c r="R166" i="8"/>
  <c r="AH125" i="12"/>
  <c r="AJ125" i="12" s="1"/>
  <c r="AG125" i="12"/>
  <c r="I536" i="8"/>
  <c r="AK457" i="12"/>
  <c r="AM457" i="12" s="1"/>
  <c r="S498" i="8"/>
  <c r="AL457" i="12"/>
  <c r="AN457" i="12" s="1"/>
  <c r="H258" i="8"/>
  <c r="E210" i="8"/>
  <c r="P217" i="8"/>
  <c r="AK144" i="12"/>
  <c r="AM144" i="12" s="1"/>
  <c r="AL144" i="12"/>
  <c r="AN144" i="12" s="1"/>
  <c r="S185" i="8"/>
  <c r="J281" i="8"/>
  <c r="R240" i="12"/>
  <c r="W81" i="15"/>
  <c r="X81" i="15"/>
  <c r="AB81" i="15" s="1"/>
  <c r="P470" i="8"/>
  <c r="AK314" i="12"/>
  <c r="AM314" i="12" s="1"/>
  <c r="AL314" i="12"/>
  <c r="AN314" i="12" s="1"/>
  <c r="S355" i="8"/>
  <c r="P424" i="8"/>
  <c r="M513" i="8"/>
  <c r="U15" i="3"/>
  <c r="Y15" i="3" s="1"/>
  <c r="V15" i="3"/>
  <c r="Z15" i="3" s="1"/>
  <c r="V67" i="15"/>
  <c r="Z67" i="15" s="1"/>
  <c r="U67" i="15"/>
  <c r="X30" i="13"/>
  <c r="AB30" i="13" s="1"/>
  <c r="W30" i="13"/>
  <c r="AA30" i="13" s="1"/>
  <c r="G244" i="8"/>
  <c r="F244" i="8"/>
  <c r="S203" i="12"/>
  <c r="AC203" i="12" s="1"/>
  <c r="T203" i="12"/>
  <c r="AD203" i="12" s="1"/>
  <c r="N484" i="8"/>
  <c r="U443" i="12"/>
  <c r="Y443" i="12" s="1"/>
  <c r="L484" i="8"/>
  <c r="V443" i="12"/>
  <c r="Z443" i="12" s="1"/>
  <c r="J433" i="8"/>
  <c r="R392" i="12"/>
  <c r="J341" i="8"/>
  <c r="R300" i="12"/>
  <c r="R189" i="12"/>
  <c r="J230" i="8"/>
  <c r="C524" i="8"/>
  <c r="N144" i="8"/>
  <c r="L144" i="8"/>
  <c r="U103" i="12"/>
  <c r="Y103" i="12" s="1"/>
  <c r="V103" i="12"/>
  <c r="Z103" i="12" s="1"/>
  <c r="K380" i="8"/>
  <c r="C449" i="8"/>
  <c r="E391" i="8"/>
  <c r="AK35" i="3"/>
  <c r="AM35" i="3" s="1"/>
  <c r="AL35" i="3"/>
  <c r="AN35" i="3" s="1"/>
  <c r="P143" i="8"/>
  <c r="P379" i="8"/>
  <c r="V406" i="12"/>
  <c r="Z406" i="12" s="1"/>
  <c r="L447" i="8"/>
  <c r="U406" i="12"/>
  <c r="Y406" i="12" s="1"/>
  <c r="N447" i="8"/>
  <c r="H545" i="8"/>
  <c r="E405" i="8"/>
  <c r="P83" i="8"/>
  <c r="H287" i="8"/>
  <c r="U43" i="14"/>
  <c r="Y43" i="14" s="1"/>
  <c r="V43" i="14"/>
  <c r="Z43" i="14" s="1"/>
  <c r="V436" i="12"/>
  <c r="Z436" i="12" s="1"/>
  <c r="U436" i="12"/>
  <c r="Y436" i="12" s="1"/>
  <c r="L477" i="8"/>
  <c r="N477" i="8"/>
  <c r="AL196" i="12"/>
  <c r="AN196" i="12" s="1"/>
  <c r="AK196" i="12"/>
  <c r="AM196" i="12" s="1"/>
  <c r="S237" i="8"/>
  <c r="R302" i="12"/>
  <c r="J343" i="8"/>
  <c r="K335" i="8"/>
  <c r="AL84" i="15"/>
  <c r="AN84" i="15" s="1"/>
  <c r="AK84" i="15"/>
  <c r="AM84" i="15" s="1"/>
  <c r="R296" i="12"/>
  <c r="J337" i="8"/>
  <c r="T25" i="15"/>
  <c r="AD25" i="15" s="1"/>
  <c r="S25" i="15"/>
  <c r="AC25" i="15" s="1"/>
  <c r="L117" i="8"/>
  <c r="V76" i="12"/>
  <c r="Z76" i="12" s="1"/>
  <c r="N117" i="8"/>
  <c r="U76" i="12"/>
  <c r="Y76" i="12" s="1"/>
  <c r="I427" i="8"/>
  <c r="AL59" i="15"/>
  <c r="AN59" i="15" s="1"/>
  <c r="AK59" i="15"/>
  <c r="AM59" i="15" s="1"/>
  <c r="AH20" i="14"/>
  <c r="AJ20" i="14" s="1"/>
  <c r="AG20" i="14"/>
  <c r="K195" i="8"/>
  <c r="X444" i="12"/>
  <c r="AB444" i="12" s="1"/>
  <c r="W444" i="12"/>
  <c r="Q485" i="8"/>
  <c r="O485" i="8"/>
  <c r="I218" i="8"/>
  <c r="J478" i="8"/>
  <c r="R437" i="12"/>
  <c r="E278" i="8"/>
  <c r="V447" i="12"/>
  <c r="Z447" i="12" s="1"/>
  <c r="N488" i="8"/>
  <c r="U447" i="12"/>
  <c r="Y447" i="12" s="1"/>
  <c r="L488" i="8"/>
  <c r="K228" i="8"/>
  <c r="H542" i="8"/>
  <c r="S85" i="3"/>
  <c r="T85" i="3"/>
  <c r="AD85" i="3" s="1"/>
  <c r="E114" i="8"/>
  <c r="M303" i="8"/>
  <c r="AK87" i="3"/>
  <c r="AM87" i="3" s="1"/>
  <c r="AL87" i="3"/>
  <c r="AN87" i="3" s="1"/>
  <c r="E491" i="8"/>
  <c r="M64" i="8"/>
  <c r="C529" i="8"/>
  <c r="L308" i="8"/>
  <c r="V267" i="12"/>
  <c r="Z267" i="12" s="1"/>
  <c r="U267" i="12"/>
  <c r="Y267" i="12" s="1"/>
  <c r="N308" i="8"/>
  <c r="R219" i="12"/>
  <c r="J260" i="8"/>
  <c r="W22" i="15"/>
  <c r="X22" i="15"/>
  <c r="AB22" i="15" s="1"/>
  <c r="S473" i="8"/>
  <c r="AK432" i="12"/>
  <c r="AM432" i="12" s="1"/>
  <c r="AL432" i="12"/>
  <c r="AN432" i="12" s="1"/>
  <c r="P509" i="8"/>
  <c r="O66" i="8"/>
  <c r="W25" i="12"/>
  <c r="AA25" i="12" s="1"/>
  <c r="Q66" i="8"/>
  <c r="X25" i="12"/>
  <c r="AB25" i="12" s="1"/>
  <c r="H431" i="8"/>
  <c r="AK497" i="12"/>
  <c r="AM497" i="12" s="1"/>
  <c r="S538" i="8"/>
  <c r="AL497" i="12"/>
  <c r="AN497" i="12" s="1"/>
  <c r="H451" i="8"/>
  <c r="R329" i="12"/>
  <c r="J370" i="8"/>
  <c r="AG40" i="14"/>
  <c r="AI40" i="14" s="1"/>
  <c r="AH40" i="14"/>
  <c r="AJ40" i="14" s="1"/>
  <c r="E351" i="8"/>
  <c r="H89" i="8"/>
  <c r="R337" i="12"/>
  <c r="J378" i="8"/>
  <c r="V17" i="13"/>
  <c r="Z17" i="13" s="1"/>
  <c r="U17" i="13"/>
  <c r="Y17" i="13" s="1"/>
  <c r="D429" i="8"/>
  <c r="R31" i="13"/>
  <c r="H488" i="8"/>
  <c r="W8" i="14"/>
  <c r="AA8" i="14" s="1"/>
  <c r="X8" i="14"/>
  <c r="AB8" i="14" s="1"/>
  <c r="N424" i="8"/>
  <c r="U383" i="12"/>
  <c r="Y383" i="12" s="1"/>
  <c r="L424" i="8"/>
  <c r="V383" i="12"/>
  <c r="Z383" i="12" s="1"/>
  <c r="AL86" i="3"/>
  <c r="AK86" i="3"/>
  <c r="AM86" i="3" s="1"/>
  <c r="AG259" i="12"/>
  <c r="AH259" i="12"/>
  <c r="AJ259" i="12" s="1"/>
  <c r="R300" i="8"/>
  <c r="P219" i="8"/>
  <c r="M79" i="8"/>
  <c r="R11" i="13"/>
  <c r="AG24" i="3"/>
  <c r="AH24" i="3"/>
  <c r="AJ24" i="3" s="1"/>
  <c r="I512" i="8"/>
  <c r="T12" i="12"/>
  <c r="AD12" i="12" s="1"/>
  <c r="G53" i="8"/>
  <c r="S12" i="12"/>
  <c r="AC12" i="12" s="1"/>
  <c r="F53" i="8"/>
  <c r="AK169" i="12"/>
  <c r="AM169" i="12" s="1"/>
  <c r="S210" i="8"/>
  <c r="AL169" i="12"/>
  <c r="AN169" i="12" s="1"/>
  <c r="V79" i="12"/>
  <c r="Z79" i="12" s="1"/>
  <c r="L120" i="8"/>
  <c r="U79" i="12"/>
  <c r="Y79" i="12" s="1"/>
  <c r="N120" i="8"/>
  <c r="AL202" i="12"/>
  <c r="AN202" i="12" s="1"/>
  <c r="S243" i="8"/>
  <c r="AK202" i="12"/>
  <c r="AM202" i="12" s="1"/>
  <c r="R34" i="13"/>
  <c r="C517" i="8"/>
  <c r="P388" i="8"/>
  <c r="L65" i="8"/>
  <c r="N65" i="8"/>
  <c r="U24" i="12"/>
  <c r="Y24" i="12" s="1"/>
  <c r="V24" i="12"/>
  <c r="Z24" i="12" s="1"/>
  <c r="P486" i="8"/>
  <c r="H68" i="8"/>
  <c r="D322" i="8"/>
  <c r="I115" i="8"/>
  <c r="N475" i="8"/>
  <c r="U434" i="12"/>
  <c r="Y434" i="12" s="1"/>
  <c r="L475" i="8"/>
  <c r="V434" i="12"/>
  <c r="Z434" i="12" s="1"/>
  <c r="W12" i="14"/>
  <c r="X12" i="14"/>
  <c r="AB12" i="14" s="1"/>
  <c r="X23" i="16"/>
  <c r="AB23" i="16" s="1"/>
  <c r="W23" i="16"/>
  <c r="I368" i="8"/>
  <c r="E111" i="8"/>
  <c r="R15" i="13"/>
  <c r="S317" i="8"/>
  <c r="AL276" i="12"/>
  <c r="AN276" i="12" s="1"/>
  <c r="AK276" i="12"/>
  <c r="AM276" i="12" s="1"/>
  <c r="O212" i="8"/>
  <c r="Q212" i="8"/>
  <c r="W171" i="12"/>
  <c r="AA171" i="12" s="1"/>
  <c r="X171" i="12"/>
  <c r="W26" i="14"/>
  <c r="AA26" i="14" s="1"/>
  <c r="X26" i="14"/>
  <c r="K214" i="8"/>
  <c r="AK16" i="3"/>
  <c r="AM16" i="3" s="1"/>
  <c r="AL16" i="3"/>
  <c r="AN16" i="3" s="1"/>
  <c r="K339" i="8"/>
  <c r="P49" i="8"/>
  <c r="E433" i="8"/>
  <c r="H426" i="8"/>
  <c r="K187" i="8"/>
  <c r="P524" i="8"/>
  <c r="I338" i="8"/>
  <c r="V53" i="3"/>
  <c r="Z53" i="3" s="1"/>
  <c r="U53" i="3"/>
  <c r="Y53" i="3" s="1"/>
  <c r="C289" i="8"/>
  <c r="K235" i="8"/>
  <c r="AG308" i="12"/>
  <c r="AH308" i="12"/>
  <c r="AJ308" i="12" s="1"/>
  <c r="R349" i="8"/>
  <c r="I505" i="8"/>
  <c r="R29" i="3"/>
  <c r="D405" i="8"/>
  <c r="M363" i="8"/>
  <c r="J424" i="8"/>
  <c r="R383" i="12"/>
  <c r="K515" i="8"/>
  <c r="T18" i="3"/>
  <c r="AD18" i="3" s="1"/>
  <c r="S18" i="3"/>
  <c r="AC18" i="3" s="1"/>
  <c r="K178" i="8"/>
  <c r="AH39" i="15"/>
  <c r="AJ39" i="15" s="1"/>
  <c r="AG39" i="15"/>
  <c r="E551" i="8"/>
  <c r="O90" i="8"/>
  <c r="Q90" i="8"/>
  <c r="X49" i="12"/>
  <c r="AB49" i="12" s="1"/>
  <c r="W49" i="12"/>
  <c r="R374" i="12"/>
  <c r="J415" i="8"/>
  <c r="W7" i="14"/>
  <c r="X7" i="14"/>
  <c r="AB7" i="14" s="1"/>
  <c r="S371" i="8"/>
  <c r="AK330" i="12"/>
  <c r="AM330" i="12" s="1"/>
  <c r="AL330" i="12"/>
  <c r="AN330" i="12" s="1"/>
  <c r="C363" i="8"/>
  <c r="P376" i="8"/>
  <c r="K249" i="8"/>
  <c r="H140" i="8"/>
  <c r="K403" i="8"/>
  <c r="F54" i="8"/>
  <c r="S13" i="12"/>
  <c r="G54" i="8"/>
  <c r="T13" i="12"/>
  <c r="AD13" i="12" s="1"/>
  <c r="F48" i="8"/>
  <c r="S7" i="12"/>
  <c r="T7" i="12"/>
  <c r="AD7" i="12" s="1"/>
  <c r="G48" i="8"/>
  <c r="F188" i="8"/>
  <c r="S147" i="12"/>
  <c r="AC147" i="12" s="1"/>
  <c r="G188" i="8"/>
  <c r="T147" i="12"/>
  <c r="AD147" i="12" s="1"/>
  <c r="K368" i="8"/>
  <c r="U84" i="12"/>
  <c r="N125" i="8"/>
  <c r="L125" i="8"/>
  <c r="V84" i="12"/>
  <c r="Z84" i="12" s="1"/>
  <c r="V208" i="12"/>
  <c r="Z208" i="12" s="1"/>
  <c r="L249" i="8"/>
  <c r="N249" i="8"/>
  <c r="U208" i="12"/>
  <c r="Y208" i="12" s="1"/>
  <c r="C202" i="8"/>
  <c r="O187" i="8"/>
  <c r="W146" i="12"/>
  <c r="AA146" i="12" s="1"/>
  <c r="Q187" i="8"/>
  <c r="X146" i="12"/>
  <c r="D317" i="8"/>
  <c r="J459" i="8"/>
  <c r="R418" i="12"/>
  <c r="K116" i="8"/>
  <c r="AG47" i="15"/>
  <c r="AH47" i="15"/>
  <c r="AJ47" i="15" s="1"/>
  <c r="AK434" i="12"/>
  <c r="AL434" i="12"/>
  <c r="AN434" i="12" s="1"/>
  <c r="S475" i="8"/>
  <c r="O188" i="8"/>
  <c r="Q188" i="8"/>
  <c r="X147" i="12"/>
  <c r="W147" i="12"/>
  <c r="AA147" i="12" s="1"/>
  <c r="R98" i="15"/>
  <c r="W37" i="3"/>
  <c r="AA37" i="3" s="1"/>
  <c r="X37" i="3"/>
  <c r="G148" i="8"/>
  <c r="F148" i="8"/>
  <c r="S107" i="12"/>
  <c r="AC107" i="12" s="1"/>
  <c r="T107" i="12"/>
  <c r="AD107" i="12" s="1"/>
  <c r="AH10" i="16"/>
  <c r="AJ10" i="16" s="1"/>
  <c r="AG10" i="16"/>
  <c r="I53" i="8"/>
  <c r="E372" i="8"/>
  <c r="D510" i="8"/>
  <c r="K542" i="8"/>
  <c r="M297" i="8"/>
  <c r="D451" i="8"/>
  <c r="J218" i="8"/>
  <c r="R177" i="12"/>
  <c r="V10" i="3"/>
  <c r="Z10" i="3" s="1"/>
  <c r="U10" i="3"/>
  <c r="Y10" i="3" s="1"/>
  <c r="AH291" i="12"/>
  <c r="AJ291" i="12" s="1"/>
  <c r="AG291" i="12"/>
  <c r="AI291" i="12" s="1"/>
  <c r="R332" i="8"/>
  <c r="M131" i="8"/>
  <c r="D204" i="8"/>
  <c r="H184" i="8"/>
  <c r="N401" i="8"/>
  <c r="U360" i="12"/>
  <c r="Y360" i="12" s="1"/>
  <c r="V360" i="12"/>
  <c r="Z360" i="12" s="1"/>
  <c r="L401" i="8"/>
  <c r="AL9" i="3"/>
  <c r="AN9" i="3" s="1"/>
  <c r="AK9" i="3"/>
  <c r="AM9" i="3" s="1"/>
  <c r="K511" i="8"/>
  <c r="AL373" i="12"/>
  <c r="AN373" i="12" s="1"/>
  <c r="S414" i="8"/>
  <c r="AK373" i="12"/>
  <c r="AM373" i="12" s="1"/>
  <c r="E273" i="8"/>
  <c r="S250" i="12"/>
  <c r="F291" i="8"/>
  <c r="G291" i="8"/>
  <c r="T250" i="12"/>
  <c r="AD250" i="12" s="1"/>
  <c r="C396" i="8"/>
  <c r="I445" i="8"/>
  <c r="AL443" i="12"/>
  <c r="AN443" i="12" s="1"/>
  <c r="S484" i="8"/>
  <c r="AK443" i="12"/>
  <c r="AM443" i="12" s="1"/>
  <c r="K92" i="8"/>
  <c r="P287" i="8"/>
  <c r="U460" i="12"/>
  <c r="Y460" i="12" s="1"/>
  <c r="L501" i="8"/>
  <c r="V460" i="12"/>
  <c r="Z460" i="12" s="1"/>
  <c r="N501" i="8"/>
  <c r="AH243" i="12"/>
  <c r="AJ243" i="12" s="1"/>
  <c r="AG243" i="12"/>
  <c r="AI243" i="12" s="1"/>
  <c r="R284" i="8"/>
  <c r="AG8" i="15"/>
  <c r="AI8" i="15" s="1"/>
  <c r="AH8" i="15"/>
  <c r="AJ8" i="15" s="1"/>
  <c r="K307" i="8"/>
  <c r="M233" i="8"/>
  <c r="T19" i="13"/>
  <c r="AD19" i="13" s="1"/>
  <c r="S19" i="13"/>
  <c r="S201" i="8"/>
  <c r="AL160" i="12"/>
  <c r="AN160" i="12" s="1"/>
  <c r="AK160" i="12"/>
  <c r="AM160" i="12" s="1"/>
  <c r="T125" i="12"/>
  <c r="AD125" i="12" s="1"/>
  <c r="G166" i="8"/>
  <c r="F166" i="8"/>
  <c r="S125" i="12"/>
  <c r="AC125" i="12" s="1"/>
  <c r="U453" i="12"/>
  <c r="Y453" i="12" s="1"/>
  <c r="L494" i="8"/>
  <c r="V453" i="12"/>
  <c r="Z453" i="12" s="1"/>
  <c r="N494" i="8"/>
  <c r="U43" i="15"/>
  <c r="Y43" i="15" s="1"/>
  <c r="V43" i="15"/>
  <c r="Z43" i="15" s="1"/>
  <c r="V219" i="12"/>
  <c r="Z219" i="12" s="1"/>
  <c r="U219" i="12"/>
  <c r="Y219" i="12" s="1"/>
  <c r="N260" i="8"/>
  <c r="L260" i="8"/>
  <c r="D398" i="8"/>
  <c r="P400" i="8"/>
  <c r="AG81" i="3"/>
  <c r="AH81" i="3"/>
  <c r="AJ81" i="3" s="1"/>
  <c r="T97" i="3"/>
  <c r="AD97" i="3" s="1"/>
  <c r="S97" i="3"/>
  <c r="I428" i="8"/>
  <c r="C243" i="8"/>
  <c r="I418" i="8"/>
  <c r="I81" i="8"/>
  <c r="X109" i="12"/>
  <c r="AB109" i="12" s="1"/>
  <c r="Q150" i="8"/>
  <c r="W109" i="12"/>
  <c r="AA109" i="12" s="1"/>
  <c r="O150" i="8"/>
  <c r="R91" i="8"/>
  <c r="AG50" i="12"/>
  <c r="AI50" i="12" s="1"/>
  <c r="AH50" i="12"/>
  <c r="AJ50" i="12" s="1"/>
  <c r="K160" i="8"/>
  <c r="T7" i="14"/>
  <c r="AD7" i="14" s="1"/>
  <c r="S7" i="14"/>
  <c r="J306" i="8"/>
  <c r="R265" i="12"/>
  <c r="W21" i="3"/>
  <c r="X21" i="3"/>
  <c r="AB21" i="3" s="1"/>
  <c r="AG8" i="13"/>
  <c r="AH8" i="13"/>
  <c r="AJ8" i="13" s="1"/>
  <c r="H62" i="8"/>
  <c r="AG72" i="12"/>
  <c r="AH72" i="12"/>
  <c r="AJ72" i="12" s="1"/>
  <c r="R113" i="8"/>
  <c r="D155" i="8"/>
  <c r="H248" i="8"/>
  <c r="O441" i="8"/>
  <c r="X400" i="12"/>
  <c r="AB400" i="12" s="1"/>
  <c r="Q441" i="8"/>
  <c r="W400" i="12"/>
  <c r="C357" i="8"/>
  <c r="AL186" i="12"/>
  <c r="AN186" i="12" s="1"/>
  <c r="S227" i="8"/>
  <c r="AK186" i="12"/>
  <c r="AM186" i="12" s="1"/>
  <c r="AL35" i="15"/>
  <c r="AN35" i="15" s="1"/>
  <c r="AK35" i="15"/>
  <c r="AM35" i="15" s="1"/>
  <c r="J129" i="8"/>
  <c r="R88" i="12"/>
  <c r="S340" i="8"/>
  <c r="AL299" i="12"/>
  <c r="AN299" i="12" s="1"/>
  <c r="AK299" i="12"/>
  <c r="AM299" i="12" s="1"/>
  <c r="AH90" i="15"/>
  <c r="AJ90" i="15" s="1"/>
  <c r="AG90" i="15"/>
  <c r="X458" i="12"/>
  <c r="AB458" i="12" s="1"/>
  <c r="W458" i="12"/>
  <c r="AA458" i="12" s="1"/>
  <c r="O499" i="8"/>
  <c r="Q499" i="8"/>
  <c r="C72" i="8"/>
  <c r="AK480" i="12"/>
  <c r="AM480" i="12" s="1"/>
  <c r="AL480" i="12"/>
  <c r="AN480" i="12" s="1"/>
  <c r="S521" i="8"/>
  <c r="E218" i="8"/>
  <c r="E452" i="8"/>
  <c r="AL510" i="12"/>
  <c r="AN510" i="12" s="1"/>
  <c r="S551" i="8"/>
  <c r="AK510" i="12"/>
  <c r="AM510" i="12" s="1"/>
  <c r="H259" i="8"/>
  <c r="R71" i="15"/>
  <c r="T90" i="3"/>
  <c r="AD90" i="3" s="1"/>
  <c r="S90" i="3"/>
  <c r="R54" i="8"/>
  <c r="AG13" i="12"/>
  <c r="AI13" i="12" s="1"/>
  <c r="AH13" i="12"/>
  <c r="AJ13" i="12" s="1"/>
  <c r="W206" i="12"/>
  <c r="AA206" i="12" s="1"/>
  <c r="O247" i="8"/>
  <c r="X206" i="12"/>
  <c r="Q247" i="8"/>
  <c r="X57" i="15"/>
  <c r="AB57" i="15" s="1"/>
  <c r="W57" i="15"/>
  <c r="AA57" i="15" s="1"/>
  <c r="C247" i="8"/>
  <c r="R469" i="12"/>
  <c r="J510" i="8"/>
  <c r="T197" i="12"/>
  <c r="AD197" i="12" s="1"/>
  <c r="F238" i="8"/>
  <c r="G238" i="8"/>
  <c r="S197" i="12"/>
  <c r="AH264" i="12"/>
  <c r="AJ264" i="12" s="1"/>
  <c r="AG264" i="12"/>
  <c r="R305" i="8"/>
  <c r="AK16" i="14"/>
  <c r="AM16" i="14" s="1"/>
  <c r="AL16" i="14"/>
  <c r="AN16" i="14" s="1"/>
  <c r="T409" i="12"/>
  <c r="AD409" i="12" s="1"/>
  <c r="G450" i="8"/>
  <c r="S409" i="12"/>
  <c r="F450" i="8"/>
  <c r="K219" i="8"/>
  <c r="P519" i="8"/>
  <c r="X33" i="3"/>
  <c r="W33" i="3"/>
  <c r="AA33" i="3" s="1"/>
  <c r="G69" i="8"/>
  <c r="F69" i="8"/>
  <c r="S28" i="12"/>
  <c r="AC28" i="12" s="1"/>
  <c r="T28" i="12"/>
  <c r="AD28" i="12" s="1"/>
  <c r="C305" i="8"/>
  <c r="T152" i="12"/>
  <c r="AD152" i="12" s="1"/>
  <c r="S152" i="12"/>
  <c r="AC152" i="12" s="1"/>
  <c r="G193" i="8"/>
  <c r="F193" i="8"/>
  <c r="AL278" i="12"/>
  <c r="AN278" i="12" s="1"/>
  <c r="S319" i="8"/>
  <c r="AK278" i="12"/>
  <c r="AM278" i="12" s="1"/>
  <c r="W328" i="12"/>
  <c r="AA328" i="12" s="1"/>
  <c r="Q369" i="8"/>
  <c r="X328" i="12"/>
  <c r="AB328" i="12" s="1"/>
  <c r="O369" i="8"/>
  <c r="F527" i="8"/>
  <c r="S486" i="12"/>
  <c r="AC486" i="12" s="1"/>
  <c r="G527" i="8"/>
  <c r="T486" i="12"/>
  <c r="AD486" i="12" s="1"/>
  <c r="P391" i="8"/>
  <c r="M503" i="8"/>
  <c r="AL63" i="15"/>
  <c r="AN63" i="15" s="1"/>
  <c r="AK63" i="15"/>
  <c r="AM63" i="15" s="1"/>
  <c r="I187" i="8"/>
  <c r="W227" i="12"/>
  <c r="AA227" i="12" s="1"/>
  <c r="X227" i="12"/>
  <c r="Q268" i="8"/>
  <c r="O268" i="8"/>
  <c r="AG427" i="12"/>
  <c r="R468" i="8"/>
  <c r="AH427" i="12"/>
  <c r="AJ427" i="12" s="1"/>
  <c r="I329" i="8"/>
  <c r="D521" i="8"/>
  <c r="S26" i="15"/>
  <c r="T26" i="15"/>
  <c r="AD26" i="15" s="1"/>
  <c r="R84" i="8"/>
  <c r="AH43" i="12"/>
  <c r="AJ43" i="12" s="1"/>
  <c r="AG43" i="12"/>
  <c r="V80" i="3"/>
  <c r="Z80" i="3" s="1"/>
  <c r="U80" i="3"/>
  <c r="Y80" i="3" s="1"/>
  <c r="T204" i="12"/>
  <c r="AD204" i="12" s="1"/>
  <c r="G245" i="8"/>
  <c r="S204" i="12"/>
  <c r="AC204" i="12" s="1"/>
  <c r="F245" i="8"/>
  <c r="AK73" i="15"/>
  <c r="AM73" i="15" s="1"/>
  <c r="AL73" i="15"/>
  <c r="AN73" i="15" s="1"/>
  <c r="K230" i="8"/>
  <c r="S150" i="8"/>
  <c r="AK109" i="12"/>
  <c r="AM109" i="12" s="1"/>
  <c r="AL109" i="12"/>
  <c r="AN109" i="12" s="1"/>
  <c r="O312" i="8"/>
  <c r="W271" i="12"/>
  <c r="AA271" i="12" s="1"/>
  <c r="X271" i="12"/>
  <c r="Q312" i="8"/>
  <c r="H186" i="8"/>
  <c r="S354" i="12"/>
  <c r="T354" i="12"/>
  <c r="AD354" i="12" s="1"/>
  <c r="G395" i="8"/>
  <c r="F395" i="8"/>
  <c r="H118" i="8"/>
  <c r="K358" i="8"/>
  <c r="Q455" i="8"/>
  <c r="X414" i="12"/>
  <c r="AB414" i="12" s="1"/>
  <c r="W414" i="12"/>
  <c r="O455" i="8"/>
  <c r="R417" i="12"/>
  <c r="J458" i="8"/>
  <c r="S81" i="15"/>
  <c r="AC81" i="15" s="1"/>
  <c r="T81" i="15"/>
  <c r="AD81" i="15" s="1"/>
  <c r="I497" i="8"/>
  <c r="M345" i="8"/>
  <c r="S114" i="8"/>
  <c r="AL73" i="12"/>
  <c r="AN73" i="12" s="1"/>
  <c r="AK73" i="12"/>
  <c r="AM73" i="12" s="1"/>
  <c r="M118" i="8"/>
  <c r="N395" i="8"/>
  <c r="U354" i="12"/>
  <c r="Y354" i="12" s="1"/>
  <c r="V354" i="12"/>
  <c r="Z354" i="12" s="1"/>
  <c r="L395" i="8"/>
  <c r="R77" i="3"/>
  <c r="AG102" i="3"/>
  <c r="AI102" i="3" s="1"/>
  <c r="AH102" i="3"/>
  <c r="AJ102" i="3" s="1"/>
  <c r="M289" i="8"/>
  <c r="U299" i="12"/>
  <c r="Y299" i="12" s="1"/>
  <c r="V299" i="12"/>
  <c r="Z299" i="12" s="1"/>
  <c r="N340" i="8"/>
  <c r="L340" i="8"/>
  <c r="K424" i="8"/>
  <c r="I59" i="8"/>
  <c r="T83" i="15"/>
  <c r="AD83" i="15" s="1"/>
  <c r="S83" i="15"/>
  <c r="AC83" i="15" s="1"/>
  <c r="I192" i="8"/>
  <c r="P334" i="8"/>
  <c r="U36" i="13"/>
  <c r="Y36" i="13" s="1"/>
  <c r="V36" i="13"/>
  <c r="Z36" i="13" s="1"/>
  <c r="AK10" i="15"/>
  <c r="AM10" i="15" s="1"/>
  <c r="AL10" i="15"/>
  <c r="AN10" i="15" s="1"/>
  <c r="R91" i="15"/>
  <c r="D395" i="8"/>
  <c r="I502" i="8"/>
  <c r="M307" i="8"/>
  <c r="Q305" i="8"/>
  <c r="W264" i="12"/>
  <c r="AA264" i="12" s="1"/>
  <c r="O305" i="8"/>
  <c r="X264" i="12"/>
  <c r="H534" i="8"/>
  <c r="AH89" i="12"/>
  <c r="AJ89" i="12" s="1"/>
  <c r="R130" i="8"/>
  <c r="AG89" i="12"/>
  <c r="X19" i="15"/>
  <c r="W19" i="15"/>
  <c r="AA19" i="15" s="1"/>
  <c r="J361" i="8"/>
  <c r="R320" i="12"/>
  <c r="H147" i="8"/>
  <c r="V45" i="12"/>
  <c r="Z45" i="12" s="1"/>
  <c r="U45" i="12"/>
  <c r="Y45" i="12" s="1"/>
  <c r="L86" i="8"/>
  <c r="N86" i="8"/>
  <c r="I469" i="8"/>
  <c r="E537" i="8"/>
  <c r="AL171" i="12"/>
  <c r="AN171" i="12" s="1"/>
  <c r="S212" i="8"/>
  <c r="AK171" i="12"/>
  <c r="AM171" i="12" s="1"/>
  <c r="E152" i="8"/>
  <c r="R176" i="12"/>
  <c r="J217" i="8"/>
  <c r="M444" i="8"/>
  <c r="P552" i="8"/>
  <c r="R97" i="15"/>
  <c r="C146" i="8"/>
  <c r="AH128" i="12"/>
  <c r="AJ128" i="12" s="1"/>
  <c r="R169" i="8"/>
  <c r="AG128" i="12"/>
  <c r="AI128" i="12" s="1"/>
  <c r="H232" i="8"/>
  <c r="R73" i="3"/>
  <c r="M80" i="8"/>
  <c r="AG486" i="12"/>
  <c r="AH486" i="12"/>
  <c r="AJ486" i="12" s="1"/>
  <c r="R527" i="8"/>
  <c r="E546" i="8"/>
  <c r="F349" i="8"/>
  <c r="G349" i="8"/>
  <c r="S308" i="12"/>
  <c r="AC308" i="12" s="1"/>
  <c r="T308" i="12"/>
  <c r="AD308" i="12" s="1"/>
  <c r="K199" i="8"/>
  <c r="E315" i="8"/>
  <c r="P50" i="8"/>
  <c r="S401" i="12"/>
  <c r="AC401" i="12" s="1"/>
  <c r="T401" i="12"/>
  <c r="AD401" i="12" s="1"/>
  <c r="F442" i="8"/>
  <c r="G442" i="8"/>
  <c r="R24" i="15"/>
  <c r="V29" i="3"/>
  <c r="Z29" i="3" s="1"/>
  <c r="U29" i="3"/>
  <c r="Y29" i="3" s="1"/>
  <c r="S61" i="15"/>
  <c r="T61" i="15"/>
  <c r="AD61" i="15" s="1"/>
  <c r="D422" i="8"/>
  <c r="J66" i="8"/>
  <c r="R25" i="12"/>
  <c r="AG301" i="12"/>
  <c r="R342" i="8"/>
  <c r="AH301" i="12"/>
  <c r="AJ301" i="12" s="1"/>
  <c r="AL74" i="15"/>
  <c r="AN74" i="15" s="1"/>
  <c r="AK74" i="15"/>
  <c r="AM74" i="15" s="1"/>
  <c r="L304" i="8"/>
  <c r="V263" i="12"/>
  <c r="Z263" i="12" s="1"/>
  <c r="N304" i="8"/>
  <c r="U263" i="12"/>
  <c r="Y263" i="12" s="1"/>
  <c r="T76" i="3"/>
  <c r="AD76" i="3" s="1"/>
  <c r="S76" i="3"/>
  <c r="S285" i="8"/>
  <c r="AL244" i="12"/>
  <c r="AN244" i="12" s="1"/>
  <c r="AK244" i="12"/>
  <c r="AM244" i="12" s="1"/>
  <c r="H526" i="8"/>
  <c r="X93" i="3"/>
  <c r="W93" i="3"/>
  <c r="AA93" i="3" s="1"/>
  <c r="AL30" i="14"/>
  <c r="AN30" i="14" s="1"/>
  <c r="AK30" i="14"/>
  <c r="AM30" i="14" s="1"/>
  <c r="E165" i="8"/>
  <c r="R49" i="12"/>
  <c r="J90" i="8"/>
  <c r="N119" i="8"/>
  <c r="U78" i="12"/>
  <c r="Y78" i="12" s="1"/>
  <c r="L119" i="8"/>
  <c r="V78" i="12"/>
  <c r="Z78" i="12" s="1"/>
  <c r="R346" i="12"/>
  <c r="J387" i="8"/>
  <c r="X496" i="12"/>
  <c r="W496" i="12"/>
  <c r="AA496" i="12" s="1"/>
  <c r="Q537" i="8"/>
  <c r="O537" i="8"/>
  <c r="K411" i="8"/>
  <c r="G302" i="8"/>
  <c r="F302" i="8"/>
  <c r="S261" i="12"/>
  <c r="T261" i="12"/>
  <c r="AD261" i="12" s="1"/>
  <c r="J285" i="8"/>
  <c r="R244" i="12"/>
  <c r="E375" i="8"/>
  <c r="P139" i="8"/>
  <c r="F107" i="8"/>
  <c r="T66" i="12"/>
  <c r="AD66" i="12" s="1"/>
  <c r="G107" i="8"/>
  <c r="S66" i="12"/>
  <c r="D399" i="8"/>
  <c r="H434" i="8"/>
  <c r="S96" i="8"/>
  <c r="AK55" i="12"/>
  <c r="AM55" i="12" s="1"/>
  <c r="AL55" i="12"/>
  <c r="AN55" i="12" s="1"/>
  <c r="C306" i="8"/>
  <c r="K301" i="8"/>
  <c r="V24" i="13"/>
  <c r="Z24" i="13" s="1"/>
  <c r="U24" i="13"/>
  <c r="Y24" i="13" s="1"/>
  <c r="E256" i="8"/>
  <c r="P61" i="8"/>
  <c r="M204" i="8"/>
  <c r="M454" i="8"/>
  <c r="W76" i="12"/>
  <c r="AA76" i="12" s="1"/>
  <c r="O117" i="8"/>
  <c r="X76" i="12"/>
  <c r="Q117" i="8"/>
  <c r="H204" i="8"/>
  <c r="T81" i="12"/>
  <c r="AD81" i="12" s="1"/>
  <c r="S81" i="12"/>
  <c r="AC81" i="12" s="1"/>
  <c r="F122" i="8"/>
  <c r="G122" i="8"/>
  <c r="H395" i="8"/>
  <c r="AG94" i="3"/>
  <c r="AI94" i="3" s="1"/>
  <c r="AH94" i="3"/>
  <c r="AJ94" i="3" s="1"/>
  <c r="J332" i="8"/>
  <c r="R291" i="12"/>
  <c r="I138" i="8"/>
  <c r="M489" i="8"/>
  <c r="K357" i="8"/>
  <c r="C320" i="8"/>
  <c r="K416" i="8"/>
  <c r="O204" i="8"/>
  <c r="X163" i="12"/>
  <c r="Q204" i="8"/>
  <c r="W163" i="12"/>
  <c r="AA163" i="12" s="1"/>
  <c r="E480" i="8"/>
  <c r="T396" i="12"/>
  <c r="AD396" i="12" s="1"/>
  <c r="G437" i="8"/>
  <c r="S396" i="12"/>
  <c r="AC396" i="12" s="1"/>
  <c r="F437" i="8"/>
  <c r="S407" i="8"/>
  <c r="AL366" i="12"/>
  <c r="AN366" i="12" s="1"/>
  <c r="AK366" i="12"/>
  <c r="AM366" i="12" s="1"/>
  <c r="R13" i="15"/>
  <c r="P473" i="8"/>
  <c r="P523" i="8"/>
  <c r="K418" i="8"/>
  <c r="K91" i="8"/>
  <c r="AK427" i="12"/>
  <c r="AM427" i="12" s="1"/>
  <c r="AL427" i="12"/>
  <c r="AN427" i="12" s="1"/>
  <c r="S468" i="8"/>
  <c r="S427" i="8"/>
  <c r="AK386" i="12"/>
  <c r="AM386" i="12" s="1"/>
  <c r="AL386" i="12"/>
  <c r="AN386" i="12" s="1"/>
  <c r="I407" i="8"/>
  <c r="AG90" i="3"/>
  <c r="AI90" i="3" s="1"/>
  <c r="AH90" i="3"/>
  <c r="AJ90" i="3" s="1"/>
  <c r="AL487" i="12"/>
  <c r="AN487" i="12" s="1"/>
  <c r="S528" i="8"/>
  <c r="AK487" i="12"/>
  <c r="AM487" i="12" s="1"/>
  <c r="C123" i="8"/>
  <c r="AL23" i="12"/>
  <c r="AN23" i="12" s="1"/>
  <c r="AK23" i="12"/>
  <c r="AM23" i="12" s="1"/>
  <c r="S64" i="8"/>
  <c r="H513" i="8"/>
  <c r="W54" i="15"/>
  <c r="X54" i="15"/>
  <c r="AB54" i="15" s="1"/>
  <c r="R11" i="15"/>
  <c r="C86" i="8"/>
  <c r="R321" i="8"/>
  <c r="AH280" i="12"/>
  <c r="AJ280" i="12" s="1"/>
  <c r="AG280" i="12"/>
  <c r="S214" i="8"/>
  <c r="AL173" i="12"/>
  <c r="AN173" i="12" s="1"/>
  <c r="AK173" i="12"/>
  <c r="AM173" i="12" s="1"/>
  <c r="S99" i="3"/>
  <c r="T99" i="3"/>
  <c r="AD99" i="3" s="1"/>
  <c r="S310" i="8"/>
  <c r="AL269" i="12"/>
  <c r="AN269" i="12" s="1"/>
  <c r="AK269" i="12"/>
  <c r="AM269" i="12" s="1"/>
  <c r="E169" i="8"/>
  <c r="P149" i="8"/>
  <c r="C489" i="8"/>
  <c r="D350" i="8"/>
  <c r="K48" i="8"/>
  <c r="M298" i="8"/>
  <c r="F469" i="8"/>
  <c r="S428" i="12"/>
  <c r="AC428" i="12" s="1"/>
  <c r="T428" i="12"/>
  <c r="AD428" i="12" s="1"/>
  <c r="G469" i="8"/>
  <c r="I173" i="8"/>
  <c r="E191" i="8"/>
  <c r="H391" i="8"/>
  <c r="U28" i="15"/>
  <c r="Y28" i="15" s="1"/>
  <c r="V28" i="15"/>
  <c r="Z28" i="15" s="1"/>
  <c r="AG228" i="12"/>
  <c r="AI228" i="12" s="1"/>
  <c r="R269" i="8"/>
  <c r="AH228" i="12"/>
  <c r="AJ228" i="12" s="1"/>
  <c r="S87" i="8"/>
  <c r="AK46" i="12"/>
  <c r="AM46" i="12" s="1"/>
  <c r="AL46" i="12"/>
  <c r="AN46" i="12" s="1"/>
  <c r="I184" i="8"/>
  <c r="P264" i="8"/>
  <c r="E52" i="8"/>
  <c r="S166" i="8"/>
  <c r="AK125" i="12"/>
  <c r="AM125" i="12" s="1"/>
  <c r="AL125" i="12"/>
  <c r="AN125" i="12" s="1"/>
  <c r="I532" i="8"/>
  <c r="M372" i="8"/>
  <c r="D178" i="8"/>
  <c r="AG12" i="3"/>
  <c r="AI12" i="3" s="1"/>
  <c r="AH12" i="3"/>
  <c r="AJ12" i="3" s="1"/>
  <c r="N281" i="8"/>
  <c r="L281" i="8"/>
  <c r="U240" i="12"/>
  <c r="Y240" i="12" s="1"/>
  <c r="V240" i="12"/>
  <c r="Z240" i="12" s="1"/>
  <c r="S108" i="8"/>
  <c r="AK67" i="12"/>
  <c r="AM67" i="12" s="1"/>
  <c r="AL67" i="12"/>
  <c r="AN67" i="12" s="1"/>
  <c r="D383" i="8"/>
  <c r="M209" i="8"/>
  <c r="T81" i="3"/>
  <c r="AD81" i="3" s="1"/>
  <c r="S81" i="3"/>
  <c r="W193" i="12"/>
  <c r="AA193" i="12" s="1"/>
  <c r="Q234" i="8"/>
  <c r="X193" i="12"/>
  <c r="O234" i="8"/>
  <c r="K99" i="8"/>
  <c r="P358" i="8"/>
  <c r="P271" i="8"/>
  <c r="H355" i="8"/>
  <c r="D416" i="8"/>
  <c r="AL345" i="12"/>
  <c r="AN345" i="12" s="1"/>
  <c r="S386" i="8"/>
  <c r="AK345" i="12"/>
  <c r="AM345" i="12" s="1"/>
  <c r="AG75" i="15"/>
  <c r="AH75" i="15"/>
  <c r="AJ75" i="15" s="1"/>
  <c r="R490" i="8"/>
  <c r="AG449" i="12"/>
  <c r="AI449" i="12" s="1"/>
  <c r="AH449" i="12"/>
  <c r="AJ449" i="12" s="1"/>
  <c r="W117" i="12"/>
  <c r="AA117" i="12" s="1"/>
  <c r="O158" i="8"/>
  <c r="X117" i="12"/>
  <c r="AB117" i="12" s="1"/>
  <c r="Q158" i="8"/>
  <c r="M491" i="8"/>
  <c r="I203" i="8"/>
  <c r="E141" i="8"/>
  <c r="AK42" i="15"/>
  <c r="AM42" i="15" s="1"/>
  <c r="AL42" i="15"/>
  <c r="AN42" i="15" s="1"/>
  <c r="P252" i="8"/>
  <c r="E285" i="8"/>
  <c r="W11" i="12"/>
  <c r="AA11" i="12" s="1"/>
  <c r="X11" i="12"/>
  <c r="Q52" i="8"/>
  <c r="O52" i="8"/>
  <c r="E252" i="8"/>
  <c r="S329" i="8"/>
  <c r="AK288" i="12"/>
  <c r="AL288" i="12"/>
  <c r="AN288" i="12" s="1"/>
  <c r="H122" i="8"/>
  <c r="V99" i="15"/>
  <c r="Z99" i="15" s="1"/>
  <c r="U99" i="15"/>
  <c r="Y99" i="15" s="1"/>
  <c r="W17" i="3"/>
  <c r="AA17" i="3" s="1"/>
  <c r="X17" i="3"/>
  <c r="J236" i="8"/>
  <c r="R195" i="12"/>
  <c r="R25" i="15"/>
  <c r="M286" i="8"/>
  <c r="W488" i="12"/>
  <c r="O529" i="8"/>
  <c r="X488" i="12"/>
  <c r="AB488" i="12" s="1"/>
  <c r="Q529" i="8"/>
  <c r="U23" i="15"/>
  <c r="Y23" i="15" s="1"/>
  <c r="V23" i="15"/>
  <c r="Z23" i="15" s="1"/>
  <c r="W37" i="14"/>
  <c r="X37" i="14"/>
  <c r="AB37" i="14" s="1"/>
  <c r="H142" i="8"/>
  <c r="D193" i="8"/>
  <c r="H472" i="8"/>
  <c r="D295" i="8"/>
  <c r="J471" i="8"/>
  <c r="R430" i="12"/>
  <c r="K330" i="8"/>
  <c r="K448" i="8"/>
  <c r="W447" i="12"/>
  <c r="Q488" i="8"/>
  <c r="X447" i="12"/>
  <c r="AB447" i="12" s="1"/>
  <c r="O488" i="8"/>
  <c r="AH39" i="14"/>
  <c r="AJ39" i="14" s="1"/>
  <c r="AG39" i="14"/>
  <c r="I290" i="8"/>
  <c r="C393" i="8"/>
  <c r="P176" i="8"/>
  <c r="H88" i="8"/>
  <c r="D530" i="8"/>
  <c r="H94" i="8"/>
  <c r="R14" i="3"/>
  <c r="P105" i="8"/>
  <c r="R102" i="8"/>
  <c r="AG61" i="12"/>
  <c r="AH61" i="12"/>
  <c r="AJ61" i="12" s="1"/>
  <c r="Q137" i="8"/>
  <c r="O137" i="8"/>
  <c r="W96" i="12"/>
  <c r="X96" i="12"/>
  <c r="AB96" i="12" s="1"/>
  <c r="C547" i="8"/>
  <c r="T36" i="12"/>
  <c r="AD36" i="12" s="1"/>
  <c r="G77" i="8"/>
  <c r="S36" i="12"/>
  <c r="AC36" i="12" s="1"/>
  <c r="F77" i="8"/>
  <c r="C217" i="8"/>
  <c r="AG39" i="3"/>
  <c r="AI39" i="3" s="1"/>
  <c r="AH39" i="3"/>
  <c r="AJ39" i="3" s="1"/>
  <c r="I164" i="8"/>
  <c r="R401" i="8"/>
  <c r="AH360" i="12"/>
  <c r="AJ360" i="12" s="1"/>
  <c r="AG360" i="12"/>
  <c r="AI360" i="12" s="1"/>
  <c r="M260" i="8"/>
  <c r="H322" i="8"/>
  <c r="R58" i="3"/>
  <c r="S489" i="12"/>
  <c r="F530" i="8"/>
  <c r="G530" i="8"/>
  <c r="T489" i="12"/>
  <c r="AD489" i="12" s="1"/>
  <c r="M145" i="8"/>
  <c r="D227" i="8"/>
  <c r="N298" i="8"/>
  <c r="U257" i="12"/>
  <c r="Y257" i="12" s="1"/>
  <c r="V257" i="12"/>
  <c r="Z257" i="12" s="1"/>
  <c r="L298" i="8"/>
  <c r="AK19" i="14"/>
  <c r="AM19" i="14" s="1"/>
  <c r="AL19" i="14"/>
  <c r="AN19" i="14" s="1"/>
  <c r="C229" i="8"/>
  <c r="C165" i="8"/>
  <c r="AH325" i="12"/>
  <c r="AJ325" i="12" s="1"/>
  <c r="AG325" i="12"/>
  <c r="R366" i="8"/>
  <c r="AK245" i="12"/>
  <c r="AM245" i="12" s="1"/>
  <c r="AL245" i="12"/>
  <c r="AN245" i="12" s="1"/>
  <c r="S286" i="8"/>
  <c r="M122" i="8"/>
  <c r="V23" i="3"/>
  <c r="Z23" i="3" s="1"/>
  <c r="U23" i="3"/>
  <c r="Y23" i="3" s="1"/>
  <c r="J317" i="8"/>
  <c r="R276" i="12"/>
  <c r="AK64" i="15"/>
  <c r="AM64" i="15" s="1"/>
  <c r="AL64" i="15"/>
  <c r="AN64" i="15" s="1"/>
  <c r="V23" i="13"/>
  <c r="Z23" i="13" s="1"/>
  <c r="U23" i="13"/>
  <c r="Y23" i="13" s="1"/>
  <c r="AL167" i="12"/>
  <c r="AN167" i="12" s="1"/>
  <c r="S208" i="8"/>
  <c r="AK167" i="12"/>
  <c r="AM167" i="12" s="1"/>
  <c r="W90" i="15"/>
  <c r="X90" i="15"/>
  <c r="AB90" i="15" s="1"/>
  <c r="AH31" i="14"/>
  <c r="AJ31" i="14" s="1"/>
  <c r="AG31" i="14"/>
  <c r="R34" i="14"/>
  <c r="U168" i="12"/>
  <c r="Y168" i="12" s="1"/>
  <c r="N209" i="8"/>
  <c r="V168" i="12"/>
  <c r="Z168" i="12" s="1"/>
  <c r="L209" i="8"/>
  <c r="X451" i="12"/>
  <c r="AB451" i="12" s="1"/>
  <c r="O492" i="8"/>
  <c r="W451" i="12"/>
  <c r="Q492" i="8"/>
  <c r="O108" i="8"/>
  <c r="Q108" i="8"/>
  <c r="X67" i="12"/>
  <c r="AB67" i="12" s="1"/>
  <c r="W67" i="12"/>
  <c r="K163" i="8"/>
  <c r="H178" i="8"/>
  <c r="L76" i="8"/>
  <c r="N76" i="8"/>
  <c r="U35" i="12"/>
  <c r="Y35" i="12" s="1"/>
  <c r="V35" i="12"/>
  <c r="Z35" i="12" s="1"/>
  <c r="P423" i="8"/>
  <c r="H475" i="8"/>
  <c r="E194" i="8"/>
  <c r="D77" i="8"/>
  <c r="E441" i="8"/>
  <c r="P160" i="8"/>
  <c r="T251" i="12"/>
  <c r="AD251" i="12" s="1"/>
  <c r="F292" i="8"/>
  <c r="S251" i="12"/>
  <c r="AC251" i="12" s="1"/>
  <c r="G292" i="8"/>
  <c r="J138" i="8"/>
  <c r="R97" i="12"/>
  <c r="H165" i="8"/>
  <c r="V11" i="15"/>
  <c r="Z11" i="15" s="1"/>
  <c r="U11" i="15"/>
  <c r="Y11" i="15" s="1"/>
  <c r="L195" i="8"/>
  <c r="V154" i="12"/>
  <c r="Z154" i="12" s="1"/>
  <c r="N195" i="8"/>
  <c r="U154" i="12"/>
  <c r="Y154" i="12" s="1"/>
  <c r="C276" i="8"/>
  <c r="R290" i="12"/>
  <c r="J331" i="8"/>
  <c r="R379" i="8"/>
  <c r="AG338" i="12"/>
  <c r="AH338" i="12"/>
  <c r="AJ338" i="12" s="1"/>
  <c r="V15" i="13"/>
  <c r="Z15" i="13" s="1"/>
  <c r="U15" i="13"/>
  <c r="Y15" i="13" s="1"/>
  <c r="R237" i="8"/>
  <c r="AG196" i="12"/>
  <c r="AI196" i="12" s="1"/>
  <c r="AH196" i="12"/>
  <c r="AJ196" i="12" s="1"/>
  <c r="X219" i="12"/>
  <c r="W219" i="12"/>
  <c r="AA219" i="12" s="1"/>
  <c r="O260" i="8"/>
  <c r="Q260" i="8"/>
  <c r="U26" i="13"/>
  <c r="Y26" i="13" s="1"/>
  <c r="V26" i="13"/>
  <c r="S114" i="12"/>
  <c r="AC114" i="12" s="1"/>
  <c r="G155" i="8"/>
  <c r="T114" i="12"/>
  <c r="AD114" i="12" s="1"/>
  <c r="F155" i="8"/>
  <c r="P426" i="8"/>
  <c r="AG302" i="12"/>
  <c r="AI302" i="12" s="1"/>
  <c r="AH302" i="12"/>
  <c r="AJ302" i="12" s="1"/>
  <c r="R343" i="8"/>
  <c r="M474" i="8"/>
  <c r="I155" i="8"/>
  <c r="U439" i="12"/>
  <c r="Y439" i="12" s="1"/>
  <c r="V439" i="12"/>
  <c r="Z439" i="12" s="1"/>
  <c r="N480" i="8"/>
  <c r="L480" i="8"/>
  <c r="P512" i="8"/>
  <c r="P88" i="8"/>
  <c r="AL98" i="15"/>
  <c r="AN98" i="15" s="1"/>
  <c r="AK98" i="15"/>
  <c r="AM98" i="15" s="1"/>
  <c r="K494" i="8"/>
  <c r="T71" i="15"/>
  <c r="AD71" i="15" s="1"/>
  <c r="S71" i="15"/>
  <c r="D100" i="8"/>
  <c r="I299" i="8"/>
  <c r="H444" i="8"/>
  <c r="V376" i="12"/>
  <c r="N417" i="8"/>
  <c r="L417" i="8"/>
  <c r="U376" i="12"/>
  <c r="Y376" i="12" s="1"/>
  <c r="M95" i="8"/>
  <c r="D402" i="8"/>
  <c r="R125" i="8"/>
  <c r="AH84" i="12"/>
  <c r="AJ84" i="12" s="1"/>
  <c r="AG84" i="12"/>
  <c r="I56" i="8"/>
  <c r="AK44" i="12"/>
  <c r="AM44" i="12" s="1"/>
  <c r="AL44" i="12"/>
  <c r="AN44" i="12" s="1"/>
  <c r="S85" i="8"/>
  <c r="F295" i="8"/>
  <c r="G295" i="8"/>
  <c r="S254" i="12"/>
  <c r="AC254" i="12" s="1"/>
  <c r="T254" i="12"/>
  <c r="AD254" i="12" s="1"/>
  <c r="P355" i="8"/>
  <c r="H99" i="8"/>
  <c r="AL14" i="12"/>
  <c r="AN14" i="12" s="1"/>
  <c r="S55" i="8"/>
  <c r="AK14" i="12"/>
  <c r="AM14" i="12" s="1"/>
  <c r="C191" i="8"/>
  <c r="P323" i="8"/>
  <c r="H390" i="8"/>
  <c r="H262" i="8"/>
  <c r="U56" i="3"/>
  <c r="Y56" i="3" s="1"/>
  <c r="V56" i="3"/>
  <c r="Z56" i="3" s="1"/>
  <c r="U381" i="12"/>
  <c r="Y381" i="12" s="1"/>
  <c r="N422" i="8"/>
  <c r="L422" i="8"/>
  <c r="V381" i="12"/>
  <c r="Z381" i="12" s="1"/>
  <c r="H83" i="8"/>
  <c r="T299" i="12"/>
  <c r="AD299" i="12" s="1"/>
  <c r="F340" i="8"/>
  <c r="S299" i="12"/>
  <c r="G340" i="8"/>
  <c r="M149" i="8"/>
  <c r="R385" i="8"/>
  <c r="AH344" i="12"/>
  <c r="AJ344" i="12" s="1"/>
  <c r="AG344" i="12"/>
  <c r="AI344" i="12" s="1"/>
  <c r="U77" i="15"/>
  <c r="Y77" i="15" s="1"/>
  <c r="V77" i="15"/>
  <c r="Z77" i="15" s="1"/>
  <c r="AK95" i="15"/>
  <c r="AM95" i="15" s="1"/>
  <c r="AL95" i="15"/>
  <c r="D124" i="8"/>
  <c r="C343" i="8"/>
  <c r="I375" i="8"/>
  <c r="X274" i="12"/>
  <c r="AB274" i="12" s="1"/>
  <c r="O315" i="8"/>
  <c r="Q315" i="8"/>
  <c r="W274" i="12"/>
  <c r="AA274" i="12" s="1"/>
  <c r="H78" i="8"/>
  <c r="D112" i="8"/>
  <c r="W50" i="3"/>
  <c r="AA50" i="3" s="1"/>
  <c r="X50" i="3"/>
  <c r="X12" i="3"/>
  <c r="W12" i="3"/>
  <c r="AA12" i="3" s="1"/>
  <c r="D200" i="8"/>
  <c r="AH403" i="12"/>
  <c r="AJ403" i="12" s="1"/>
  <c r="R444" i="8"/>
  <c r="AG403" i="12"/>
  <c r="AI403" i="12" s="1"/>
  <c r="M115" i="8"/>
  <c r="C533" i="8"/>
  <c r="I242" i="8"/>
  <c r="P292" i="8"/>
  <c r="K89" i="8"/>
  <c r="E183" i="8"/>
  <c r="D543" i="8"/>
  <c r="I330" i="8"/>
  <c r="H502" i="8"/>
  <c r="AL100" i="15"/>
  <c r="AN100" i="15" s="1"/>
  <c r="AK100" i="15"/>
  <c r="AM100" i="15" s="1"/>
  <c r="R502" i="12"/>
  <c r="J543" i="8"/>
  <c r="C169" i="8"/>
  <c r="R280" i="8"/>
  <c r="AH239" i="12"/>
  <c r="AJ239" i="12" s="1"/>
  <c r="AG239" i="12"/>
  <c r="E231" i="8"/>
  <c r="H212" i="8"/>
  <c r="R278" i="12"/>
  <c r="J319" i="8"/>
  <c r="T72" i="3"/>
  <c r="AD72" i="3" s="1"/>
  <c r="S72" i="3"/>
  <c r="AC72" i="3" s="1"/>
  <c r="K388" i="8"/>
  <c r="H161" i="8"/>
  <c r="I170" i="8"/>
  <c r="AK441" i="12"/>
  <c r="AM441" i="12" s="1"/>
  <c r="AL441" i="12"/>
  <c r="AN441" i="12" s="1"/>
  <c r="S482" i="8"/>
  <c r="C346" i="8"/>
  <c r="E299" i="8"/>
  <c r="P325" i="8"/>
  <c r="R301" i="12"/>
  <c r="J342" i="8"/>
  <c r="F473" i="8"/>
  <c r="G473" i="8"/>
  <c r="S432" i="12"/>
  <c r="T432" i="12"/>
  <c r="AD432" i="12" s="1"/>
  <c r="C360" i="8"/>
  <c r="J209" i="8"/>
  <c r="R168" i="12"/>
  <c r="F307" i="8"/>
  <c r="G307" i="8"/>
  <c r="S266" i="12"/>
  <c r="T266" i="12"/>
  <c r="AD266" i="12" s="1"/>
  <c r="E153" i="8"/>
  <c r="R16" i="12"/>
  <c r="J57" i="8"/>
  <c r="E131" i="8"/>
  <c r="H106" i="8"/>
  <c r="D443" i="8"/>
  <c r="O104" i="8"/>
  <c r="Q104" i="8"/>
  <c r="W63" i="12"/>
  <c r="AA63" i="12" s="1"/>
  <c r="X63" i="12"/>
  <c r="X282" i="12"/>
  <c r="W282" i="12"/>
  <c r="AA282" i="12" s="1"/>
  <c r="Q323" i="8"/>
  <c r="O323" i="8"/>
  <c r="D448" i="8"/>
  <c r="R456" i="12"/>
  <c r="J497" i="8"/>
  <c r="AK395" i="12"/>
  <c r="AM395" i="12" s="1"/>
  <c r="S436" i="8"/>
  <c r="AL395" i="12"/>
  <c r="AN395" i="12" s="1"/>
  <c r="D171" i="8"/>
  <c r="AL400" i="12"/>
  <c r="AN400" i="12" s="1"/>
  <c r="S441" i="8"/>
  <c r="AK400" i="12"/>
  <c r="AM400" i="12" s="1"/>
  <c r="X112" i="12"/>
  <c r="AB112" i="12" s="1"/>
  <c r="Q153" i="8"/>
  <c r="W112" i="12"/>
  <c r="O153" i="8"/>
  <c r="C295" i="8"/>
  <c r="S235" i="8"/>
  <c r="AK194" i="12"/>
  <c r="AM194" i="12" s="1"/>
  <c r="AL194" i="12"/>
  <c r="AN194" i="12" s="1"/>
  <c r="H229" i="8"/>
  <c r="J123" i="8"/>
  <c r="R82" i="12"/>
  <c r="V375" i="12"/>
  <c r="Z375" i="12" s="1"/>
  <c r="U375" i="12"/>
  <c r="Y375" i="12" s="1"/>
  <c r="L416" i="8"/>
  <c r="N416" i="8"/>
  <c r="K516" i="8"/>
  <c r="T25" i="14"/>
  <c r="AD25" i="14" s="1"/>
  <c r="S25" i="14"/>
  <c r="D384" i="8"/>
  <c r="R459" i="12"/>
  <c r="J500" i="8"/>
  <c r="F157" i="8"/>
  <c r="S116" i="12"/>
  <c r="AC116" i="12" s="1"/>
  <c r="T116" i="12"/>
  <c r="AD116" i="12" s="1"/>
  <c r="G157" i="8"/>
  <c r="D401" i="8"/>
  <c r="M99" i="8"/>
  <c r="E450" i="8"/>
  <c r="S294" i="8"/>
  <c r="AL253" i="12"/>
  <c r="AN253" i="12" s="1"/>
  <c r="AK253" i="12"/>
  <c r="AM253" i="12" s="1"/>
  <c r="I513" i="8"/>
  <c r="P527" i="8"/>
  <c r="X511" i="12"/>
  <c r="AB511" i="12" s="1"/>
  <c r="O552" i="8"/>
  <c r="Q552" i="8"/>
  <c r="W511" i="12"/>
  <c r="P147" i="8"/>
  <c r="AL89" i="12"/>
  <c r="AN89" i="12" s="1"/>
  <c r="AK89" i="12"/>
  <c r="AM89" i="12" s="1"/>
  <c r="S130" i="8"/>
  <c r="X29" i="15"/>
  <c r="AB29" i="15" s="1"/>
  <c r="W29" i="15"/>
  <c r="C318" i="8"/>
  <c r="T13" i="15"/>
  <c r="AD13" i="15" s="1"/>
  <c r="S13" i="15"/>
  <c r="AC13" i="15" s="1"/>
  <c r="D159" i="8"/>
  <c r="K421" i="8"/>
  <c r="C350" i="8"/>
  <c r="E432" i="8"/>
  <c r="D341" i="8"/>
  <c r="H422" i="8"/>
  <c r="R151" i="8"/>
  <c r="AG110" i="12"/>
  <c r="AH110" i="12"/>
  <c r="AJ110" i="12" s="1"/>
  <c r="F516" i="8"/>
  <c r="S475" i="12"/>
  <c r="G516" i="8"/>
  <c r="T475" i="12"/>
  <c r="AD475" i="12" s="1"/>
  <c r="J53" i="8"/>
  <c r="R12" i="12"/>
  <c r="P228" i="8"/>
  <c r="AH98" i="3"/>
  <c r="AJ98" i="3" s="1"/>
  <c r="AG98" i="3"/>
  <c r="S165" i="8"/>
  <c r="AK124" i="12"/>
  <c r="AM124" i="12" s="1"/>
  <c r="AL124" i="12"/>
  <c r="AN124" i="12" s="1"/>
  <c r="I552" i="8"/>
  <c r="E123" i="8"/>
  <c r="V51" i="15"/>
  <c r="Z51" i="15" s="1"/>
  <c r="U51" i="15"/>
  <c r="Y51" i="15" s="1"/>
  <c r="X40" i="3"/>
  <c r="W40" i="3"/>
  <c r="AA40" i="3" s="1"/>
  <c r="P494" i="8"/>
  <c r="AG476" i="12"/>
  <c r="R517" i="8"/>
  <c r="AH476" i="12"/>
  <c r="AJ476" i="12" s="1"/>
  <c r="E287" i="8"/>
  <c r="AH38" i="15"/>
  <c r="AJ38" i="15" s="1"/>
  <c r="AG38" i="15"/>
  <c r="X45" i="15"/>
  <c r="AB45" i="15" s="1"/>
  <c r="W45" i="15"/>
  <c r="AL11" i="16"/>
  <c r="AN11" i="16" s="1"/>
  <c r="AK11" i="16"/>
  <c r="V61" i="12"/>
  <c r="Z61" i="12" s="1"/>
  <c r="N102" i="8"/>
  <c r="L102" i="8"/>
  <c r="U61" i="12"/>
  <c r="Y61" i="12" s="1"/>
  <c r="AL83" i="3"/>
  <c r="AN83" i="3" s="1"/>
  <c r="AK83" i="3"/>
  <c r="M294" i="8"/>
  <c r="K509" i="8"/>
  <c r="G118" i="8"/>
  <c r="T77" i="12"/>
  <c r="AD77" i="12" s="1"/>
  <c r="S77" i="12"/>
  <c r="F118" i="8"/>
  <c r="U21" i="13"/>
  <c r="Y21" i="13" s="1"/>
  <c r="V21" i="13"/>
  <c r="Z21" i="13" s="1"/>
  <c r="AL325" i="12"/>
  <c r="AN325" i="12" s="1"/>
  <c r="S366" i="8"/>
  <c r="AK325" i="12"/>
  <c r="AM325" i="12" s="1"/>
  <c r="AL24" i="3"/>
  <c r="AN24" i="3" s="1"/>
  <c r="AK24" i="3"/>
  <c r="AM24" i="3" s="1"/>
  <c r="AH462" i="12"/>
  <c r="AJ462" i="12" s="1"/>
  <c r="AG462" i="12"/>
  <c r="AI462" i="12" s="1"/>
  <c r="R503" i="8"/>
  <c r="E362" i="8"/>
  <c r="D142" i="8"/>
  <c r="AH261" i="12"/>
  <c r="AJ261" i="12" s="1"/>
  <c r="AG261" i="12"/>
  <c r="AI261" i="12" s="1"/>
  <c r="R302" i="8"/>
  <c r="Q283" i="8"/>
  <c r="X242" i="12"/>
  <c r="AB242" i="12" s="1"/>
  <c r="W242" i="12"/>
  <c r="O283" i="8"/>
  <c r="S327" i="8"/>
  <c r="AK286" i="12"/>
  <c r="AM286" i="12" s="1"/>
  <c r="AL286" i="12"/>
  <c r="AH71" i="15"/>
  <c r="AJ71" i="15" s="1"/>
  <c r="AG71" i="15"/>
  <c r="E211" i="8"/>
  <c r="K373" i="8"/>
  <c r="I439" i="8"/>
  <c r="K105" i="8"/>
  <c r="P231" i="8"/>
  <c r="R32" i="3"/>
  <c r="I246" i="8"/>
  <c r="X319" i="12"/>
  <c r="AB319" i="12" s="1"/>
  <c r="O360" i="8"/>
  <c r="Q360" i="8"/>
  <c r="W319" i="12"/>
  <c r="AA319" i="12" s="1"/>
  <c r="Q111" i="8"/>
  <c r="W70" i="12"/>
  <c r="AA70" i="12" s="1"/>
  <c r="O111" i="8"/>
  <c r="X70" i="12"/>
  <c r="AB70" i="12" s="1"/>
  <c r="P294" i="8"/>
  <c r="AH211" i="12"/>
  <c r="AJ211" i="12" s="1"/>
  <c r="R252" i="8"/>
  <c r="AG211" i="12"/>
  <c r="AK39" i="3"/>
  <c r="AM39" i="3" s="1"/>
  <c r="AL39" i="3"/>
  <c r="AN39" i="3" s="1"/>
  <c r="C349" i="8"/>
  <c r="R40" i="15"/>
  <c r="H197" i="8"/>
  <c r="C148" i="8"/>
  <c r="S526" i="8"/>
  <c r="AL485" i="12"/>
  <c r="AN485" i="12" s="1"/>
  <c r="AK485" i="12"/>
  <c r="AM485" i="12" s="1"/>
  <c r="R29" i="13"/>
  <c r="J461" i="8"/>
  <c r="R420" i="12"/>
  <c r="U319" i="12"/>
  <c r="Y319" i="12" s="1"/>
  <c r="L360" i="8"/>
  <c r="V319" i="12"/>
  <c r="Z319" i="12" s="1"/>
  <c r="N360" i="8"/>
  <c r="K78" i="8"/>
  <c r="I130" i="8"/>
  <c r="D459" i="8"/>
  <c r="AG472" i="12"/>
  <c r="R513" i="8"/>
  <c r="AH472" i="12"/>
  <c r="AJ472" i="12" s="1"/>
  <c r="AH38" i="3"/>
  <c r="AJ38" i="3" s="1"/>
  <c r="AG38" i="3"/>
  <c r="C459" i="8"/>
  <c r="P249" i="8"/>
  <c r="P428" i="8"/>
  <c r="U42" i="12"/>
  <c r="Y42" i="12" s="1"/>
  <c r="L83" i="8"/>
  <c r="V42" i="12"/>
  <c r="Z42" i="12" s="1"/>
  <c r="N83" i="8"/>
  <c r="AH120" i="12"/>
  <c r="AJ120" i="12" s="1"/>
  <c r="R161" i="8"/>
  <c r="AG120" i="12"/>
  <c r="AI120" i="12" s="1"/>
  <c r="D551" i="8"/>
  <c r="C528" i="8"/>
  <c r="E521" i="8"/>
  <c r="P259" i="8"/>
  <c r="D388" i="8"/>
  <c r="C103" i="8"/>
  <c r="R39" i="3"/>
  <c r="AH41" i="14"/>
  <c r="AJ41" i="14" s="1"/>
  <c r="AG41" i="14"/>
  <c r="V79" i="3"/>
  <c r="Z79" i="3" s="1"/>
  <c r="U79" i="3"/>
  <c r="Y79" i="3" s="1"/>
  <c r="V71" i="15"/>
  <c r="Z71" i="15" s="1"/>
  <c r="U71" i="15"/>
  <c r="Y71" i="15" s="1"/>
  <c r="AL147" i="12"/>
  <c r="AN147" i="12" s="1"/>
  <c r="S188" i="8"/>
  <c r="AK147" i="12"/>
  <c r="AM147" i="12" s="1"/>
  <c r="P56" i="8"/>
  <c r="X14" i="14"/>
  <c r="W14" i="14"/>
  <c r="AA14" i="14" s="1"/>
  <c r="I224" i="8"/>
  <c r="C258" i="8"/>
  <c r="C444" i="8"/>
  <c r="P465" i="8"/>
  <c r="O256" i="8"/>
  <c r="W215" i="12"/>
  <c r="AA215" i="12" s="1"/>
  <c r="Q256" i="8"/>
  <c r="X215" i="12"/>
  <c r="AB215" i="12" s="1"/>
  <c r="R486" i="8"/>
  <c r="AH445" i="12"/>
  <c r="AJ445" i="12" s="1"/>
  <c r="AG445" i="12"/>
  <c r="K324" i="8"/>
  <c r="P140" i="8"/>
  <c r="J397" i="8"/>
  <c r="R356" i="12"/>
  <c r="C513" i="8"/>
  <c r="K259" i="8"/>
  <c r="I531" i="8"/>
  <c r="AH145" i="12"/>
  <c r="AJ145" i="12" s="1"/>
  <c r="AG145" i="12"/>
  <c r="AI145" i="12" s="1"/>
  <c r="R186" i="8"/>
  <c r="AK17" i="14"/>
  <c r="AM17" i="14" s="1"/>
  <c r="AL17" i="14"/>
  <c r="AN17" i="14" s="1"/>
  <c r="S18" i="15"/>
  <c r="T18" i="15"/>
  <c r="AD18" i="15" s="1"/>
  <c r="R41" i="14"/>
  <c r="M440" i="8"/>
  <c r="M417" i="8"/>
  <c r="F293" i="8"/>
  <c r="T252" i="12"/>
  <c r="AD252" i="12" s="1"/>
  <c r="S252" i="12"/>
  <c r="AC252" i="12" s="1"/>
  <c r="G293" i="8"/>
  <c r="AL143" i="12"/>
  <c r="AN143" i="12" s="1"/>
  <c r="S184" i="8"/>
  <c r="AK143" i="12"/>
  <c r="AM143" i="12" s="1"/>
  <c r="S342" i="12"/>
  <c r="G383" i="8"/>
  <c r="T342" i="12"/>
  <c r="AD342" i="12" s="1"/>
  <c r="F383" i="8"/>
  <c r="AG177" i="12"/>
  <c r="AH177" i="12"/>
  <c r="AJ177" i="12" s="1"/>
  <c r="R218" i="8"/>
  <c r="R20" i="14"/>
  <c r="X30" i="15"/>
  <c r="AB30" i="15" s="1"/>
  <c r="W30" i="15"/>
  <c r="I232" i="8"/>
  <c r="N285" i="8"/>
  <c r="U244" i="12"/>
  <c r="Y244" i="12" s="1"/>
  <c r="L285" i="8"/>
  <c r="V244" i="12"/>
  <c r="Z244" i="12" s="1"/>
  <c r="T99" i="12"/>
  <c r="AD99" i="12" s="1"/>
  <c r="F140" i="8"/>
  <c r="S99" i="12"/>
  <c r="AC99" i="12" s="1"/>
  <c r="G140" i="8"/>
  <c r="H79" i="8"/>
  <c r="AG164" i="12"/>
  <c r="AI164" i="12" s="1"/>
  <c r="AH164" i="12"/>
  <c r="AJ164" i="12" s="1"/>
  <c r="R205" i="8"/>
  <c r="E219" i="8"/>
  <c r="D400" i="8"/>
  <c r="S362" i="8"/>
  <c r="AL321" i="12"/>
  <c r="AN321" i="12" s="1"/>
  <c r="AK321" i="12"/>
  <c r="AM321" i="12" s="1"/>
  <c r="AK19" i="15"/>
  <c r="AM19" i="15" s="1"/>
  <c r="AL19" i="15"/>
  <c r="AN19" i="15" s="1"/>
  <c r="C359" i="8"/>
  <c r="O60" i="8"/>
  <c r="Q60" i="8"/>
  <c r="X19" i="12"/>
  <c r="W19" i="12"/>
  <c r="AA19" i="12" s="1"/>
  <c r="K531" i="8"/>
  <c r="K349" i="8"/>
  <c r="E449" i="8"/>
  <c r="H92" i="8"/>
  <c r="F196" i="8"/>
  <c r="G196" i="8"/>
  <c r="T155" i="12"/>
  <c r="AD155" i="12" s="1"/>
  <c r="S155" i="12"/>
  <c r="AC155" i="12" s="1"/>
  <c r="U21" i="12"/>
  <c r="Y21" i="12" s="1"/>
  <c r="N62" i="8"/>
  <c r="V21" i="12"/>
  <c r="Z21" i="12" s="1"/>
  <c r="L62" i="8"/>
  <c r="R434" i="12"/>
  <c r="J475" i="8"/>
  <c r="M283" i="8"/>
  <c r="AG130" i="12"/>
  <c r="AI130" i="12" s="1"/>
  <c r="R171" i="8"/>
  <c r="AH130" i="12"/>
  <c r="AJ130" i="12" s="1"/>
  <c r="I80" i="8"/>
  <c r="M393" i="8"/>
  <c r="P120" i="8"/>
  <c r="I119" i="8"/>
  <c r="P537" i="8"/>
  <c r="E394" i="8"/>
  <c r="D389" i="8"/>
  <c r="X318" i="12"/>
  <c r="O359" i="8"/>
  <c r="W318" i="12"/>
  <c r="AA318" i="12" s="1"/>
  <c r="Q359" i="8"/>
  <c r="W65" i="15"/>
  <c r="AA65" i="15" s="1"/>
  <c r="X65" i="15"/>
  <c r="AB65" i="15" s="1"/>
  <c r="K254" i="8"/>
  <c r="K162" i="8"/>
  <c r="G294" i="8"/>
  <c r="S253" i="12"/>
  <c r="F294" i="8"/>
  <c r="T253" i="12"/>
  <c r="AD253" i="12" s="1"/>
  <c r="U315" i="12"/>
  <c r="Y315" i="12" s="1"/>
  <c r="N356" i="8"/>
  <c r="V315" i="12"/>
  <c r="Z315" i="12" s="1"/>
  <c r="L356" i="8"/>
  <c r="F136" i="8"/>
  <c r="G136" i="8"/>
  <c r="T95" i="12"/>
  <c r="AD95" i="12" s="1"/>
  <c r="S95" i="12"/>
  <c r="I255" i="8"/>
  <c r="X433" i="12"/>
  <c r="AB433" i="12" s="1"/>
  <c r="W433" i="12"/>
  <c r="AA433" i="12" s="1"/>
  <c r="Q474" i="8"/>
  <c r="O474" i="8"/>
  <c r="F305" i="8"/>
  <c r="S264" i="12"/>
  <c r="G305" i="8"/>
  <c r="T264" i="12"/>
  <c r="AD264" i="12" s="1"/>
  <c r="AL24" i="13"/>
  <c r="AN24" i="13" s="1"/>
  <c r="AK24" i="13"/>
  <c r="AM24" i="13" s="1"/>
  <c r="M56" i="8"/>
  <c r="M72" i="8"/>
  <c r="K432" i="8"/>
  <c r="S9" i="14"/>
  <c r="AC9" i="14" s="1"/>
  <c r="T9" i="14"/>
  <c r="AD9" i="14" s="1"/>
  <c r="R20" i="16"/>
  <c r="J288" i="8"/>
  <c r="R247" i="12"/>
  <c r="V89" i="3"/>
  <c r="Z89" i="3" s="1"/>
  <c r="U89" i="3"/>
  <c r="Y89" i="3" s="1"/>
  <c r="E328" i="8"/>
  <c r="AK257" i="12"/>
  <c r="AM257" i="12" s="1"/>
  <c r="S298" i="8"/>
  <c r="AL257" i="12"/>
  <c r="AN257" i="12" s="1"/>
  <c r="R198" i="12"/>
  <c r="J239" i="8"/>
  <c r="U33" i="13"/>
  <c r="Y33" i="13" s="1"/>
  <c r="V33" i="13"/>
  <c r="Z33" i="13" s="1"/>
  <c r="E246" i="8"/>
  <c r="X11" i="16"/>
  <c r="AB11" i="16" s="1"/>
  <c r="W11" i="16"/>
  <c r="AA11" i="16" s="1"/>
  <c r="E352" i="8"/>
  <c r="U8" i="3"/>
  <c r="Y8" i="3" s="1"/>
  <c r="V8" i="3"/>
  <c r="Z8" i="3" s="1"/>
  <c r="E538" i="8"/>
  <c r="R119" i="12"/>
  <c r="J160" i="8"/>
  <c r="J91" i="8"/>
  <c r="R50" i="12"/>
  <c r="K121" i="8"/>
  <c r="R38" i="14"/>
  <c r="U108" i="12"/>
  <c r="Y108" i="12" s="1"/>
  <c r="V108" i="12"/>
  <c r="Z108" i="12" s="1"/>
  <c r="N149" i="8"/>
  <c r="L149" i="8"/>
  <c r="M110" i="8"/>
  <c r="K262" i="8"/>
  <c r="AK79" i="12"/>
  <c r="AM79" i="12" s="1"/>
  <c r="AL79" i="12"/>
  <c r="AN79" i="12" s="1"/>
  <c r="S120" i="8"/>
  <c r="I498" i="8"/>
  <c r="M369" i="8"/>
  <c r="U30" i="15"/>
  <c r="V30" i="15"/>
  <c r="Z30" i="15" s="1"/>
  <c r="R46" i="3"/>
  <c r="S452" i="8"/>
  <c r="AK411" i="12"/>
  <c r="AM411" i="12" s="1"/>
  <c r="AL411" i="12"/>
  <c r="AN411" i="12" s="1"/>
  <c r="V467" i="12"/>
  <c r="Z467" i="12" s="1"/>
  <c r="L508" i="8"/>
  <c r="U467" i="12"/>
  <c r="Y467" i="12" s="1"/>
  <c r="N508" i="8"/>
  <c r="X285" i="12"/>
  <c r="AB285" i="12" s="1"/>
  <c r="W285" i="12"/>
  <c r="AA285" i="12" s="1"/>
  <c r="Q326" i="8"/>
  <c r="O326" i="8"/>
  <c r="P493" i="8"/>
  <c r="V57" i="15"/>
  <c r="Z57" i="15" s="1"/>
  <c r="U57" i="15"/>
  <c r="Y57" i="15" s="1"/>
  <c r="D311" i="8"/>
  <c r="J338" i="8"/>
  <c r="R297" i="12"/>
  <c r="W86" i="15"/>
  <c r="X86" i="15"/>
  <c r="AB86" i="15" s="1"/>
  <c r="O125" i="8"/>
  <c r="W84" i="12"/>
  <c r="Q125" i="8"/>
  <c r="X84" i="12"/>
  <c r="AB84" i="12" s="1"/>
  <c r="M353" i="8"/>
  <c r="H219" i="8"/>
  <c r="N413" i="8"/>
  <c r="V372" i="12"/>
  <c r="Z372" i="12" s="1"/>
  <c r="L413" i="8"/>
  <c r="U372" i="12"/>
  <c r="Y372" i="12" s="1"/>
  <c r="T64" i="3"/>
  <c r="AD64" i="3" s="1"/>
  <c r="S64" i="3"/>
  <c r="AC64" i="3" s="1"/>
  <c r="T164" i="12"/>
  <c r="AD164" i="12" s="1"/>
  <c r="F205" i="8"/>
  <c r="G205" i="8"/>
  <c r="S164" i="12"/>
  <c r="AC164" i="12" s="1"/>
  <c r="H543" i="8"/>
  <c r="K264" i="8"/>
  <c r="M226" i="8"/>
  <c r="R74" i="8"/>
  <c r="AG33" i="12"/>
  <c r="AI33" i="12" s="1"/>
  <c r="AH33" i="12"/>
  <c r="AJ33" i="12" s="1"/>
  <c r="M434" i="8"/>
  <c r="S28" i="3"/>
  <c r="T28" i="3"/>
  <c r="AD28" i="3" s="1"/>
  <c r="H300" i="8"/>
  <c r="AK81" i="12"/>
  <c r="AM81" i="12" s="1"/>
  <c r="AL81" i="12"/>
  <c r="AN81" i="12" s="1"/>
  <c r="S122" i="8"/>
  <c r="E527" i="8"/>
  <c r="AL294" i="12"/>
  <c r="AN294" i="12" s="1"/>
  <c r="S335" i="8"/>
  <c r="AK294" i="12"/>
  <c r="AM294" i="12" s="1"/>
  <c r="K549" i="8"/>
  <c r="R42" i="15"/>
  <c r="U98" i="15"/>
  <c r="Y98" i="15" s="1"/>
  <c r="V98" i="15"/>
  <c r="Z98" i="15" s="1"/>
  <c r="G388" i="8"/>
  <c r="F388" i="8"/>
  <c r="S347" i="12"/>
  <c r="T347" i="12"/>
  <c r="AD347" i="12" s="1"/>
  <c r="P89" i="8"/>
  <c r="R61" i="8"/>
  <c r="AG20" i="12"/>
  <c r="AI20" i="12" s="1"/>
  <c r="AH20" i="12"/>
  <c r="AJ20" i="12" s="1"/>
  <c r="D137" i="8"/>
  <c r="S250" i="8"/>
  <c r="AK209" i="12"/>
  <c r="AM209" i="12" s="1"/>
  <c r="AL209" i="12"/>
  <c r="AN209" i="12" s="1"/>
  <c r="S306" i="12"/>
  <c r="T306" i="12"/>
  <c r="AD306" i="12" s="1"/>
  <c r="F347" i="8"/>
  <c r="G347" i="8"/>
  <c r="H465" i="8"/>
  <c r="J206" i="8"/>
  <c r="R165" i="12"/>
  <c r="T15" i="13"/>
  <c r="AD15" i="13" s="1"/>
  <c r="S15" i="13"/>
  <c r="V75" i="15"/>
  <c r="Z75" i="15" s="1"/>
  <c r="U75" i="15"/>
  <c r="Y75" i="15" s="1"/>
  <c r="H244" i="8"/>
  <c r="I120" i="8"/>
  <c r="R64" i="15"/>
  <c r="AG134" i="12"/>
  <c r="AH134" i="12"/>
  <c r="AJ134" i="12" s="1"/>
  <c r="R175" i="8"/>
  <c r="I383" i="8"/>
  <c r="K405" i="8"/>
  <c r="E74" i="8"/>
  <c r="AG69" i="12"/>
  <c r="AH69" i="12"/>
  <c r="AJ69" i="12" s="1"/>
  <c r="R110" i="8"/>
  <c r="M410" i="8"/>
  <c r="AK42" i="14"/>
  <c r="AM42" i="14" s="1"/>
  <c r="AL42" i="14"/>
  <c r="AN42" i="14" s="1"/>
  <c r="W18" i="16"/>
  <c r="AA18" i="16" s="1"/>
  <c r="X18" i="16"/>
  <c r="U97" i="15"/>
  <c r="Y97" i="15" s="1"/>
  <c r="V97" i="15"/>
  <c r="Z97" i="15" s="1"/>
  <c r="E448" i="8"/>
  <c r="M487" i="8"/>
  <c r="J284" i="8"/>
  <c r="R243" i="12"/>
  <c r="J393" i="8"/>
  <c r="R352" i="12"/>
  <c r="I66" i="8"/>
  <c r="R26" i="16"/>
  <c r="L541" i="8"/>
  <c r="N541" i="8"/>
  <c r="U500" i="12"/>
  <c r="Y500" i="12" s="1"/>
  <c r="V500" i="12"/>
  <c r="Z500" i="12" s="1"/>
  <c r="W374" i="12"/>
  <c r="AA374" i="12" s="1"/>
  <c r="O415" i="8"/>
  <c r="X374" i="12"/>
  <c r="AB374" i="12" s="1"/>
  <c r="Q415" i="8"/>
  <c r="J468" i="8"/>
  <c r="R427" i="12"/>
  <c r="R88" i="15"/>
  <c r="R173" i="8"/>
  <c r="AG132" i="12"/>
  <c r="AI132" i="12" s="1"/>
  <c r="AH132" i="12"/>
  <c r="AJ132" i="12" s="1"/>
  <c r="M127" i="8"/>
  <c r="N461" i="8"/>
  <c r="U420" i="12"/>
  <c r="Y420" i="12" s="1"/>
  <c r="L461" i="8"/>
  <c r="V420" i="12"/>
  <c r="Z420" i="12" s="1"/>
  <c r="P95" i="8"/>
  <c r="R53" i="3"/>
  <c r="D544" i="8"/>
  <c r="AH89" i="15"/>
  <c r="AJ89" i="15" s="1"/>
  <c r="AG89" i="15"/>
  <c r="K513" i="8"/>
  <c r="S462" i="8"/>
  <c r="AK421" i="12"/>
  <c r="AM421" i="12" s="1"/>
  <c r="AL421" i="12"/>
  <c r="AN421" i="12" s="1"/>
  <c r="T102" i="12"/>
  <c r="AD102" i="12" s="1"/>
  <c r="G143" i="8"/>
  <c r="F143" i="8"/>
  <c r="S102" i="12"/>
  <c r="AC102" i="12" s="1"/>
  <c r="H104" i="8"/>
  <c r="U73" i="12"/>
  <c r="N114" i="8"/>
  <c r="V73" i="12"/>
  <c r="Z73" i="12" s="1"/>
  <c r="L114" i="8"/>
  <c r="M545" i="8"/>
  <c r="C458" i="8"/>
  <c r="Q424" i="8"/>
  <c r="O424" i="8"/>
  <c r="W383" i="12"/>
  <c r="AA383" i="12" s="1"/>
  <c r="X383" i="12"/>
  <c r="C333" i="8"/>
  <c r="AL42" i="3"/>
  <c r="AN42" i="3" s="1"/>
  <c r="AK42" i="3"/>
  <c r="AM42" i="3" s="1"/>
  <c r="M543" i="8"/>
  <c r="S47" i="15"/>
  <c r="T47" i="15"/>
  <c r="AD47" i="15" s="1"/>
  <c r="U473" i="12"/>
  <c r="Y473" i="12" s="1"/>
  <c r="N514" i="8"/>
  <c r="L514" i="8"/>
  <c r="V473" i="12"/>
  <c r="Z473" i="12" s="1"/>
  <c r="I484" i="8"/>
  <c r="D179" i="8"/>
  <c r="G498" i="8"/>
  <c r="F498" i="8"/>
  <c r="S457" i="12"/>
  <c r="AC457" i="12" s="1"/>
  <c r="T457" i="12"/>
  <c r="AD457" i="12" s="1"/>
  <c r="X41" i="3"/>
  <c r="AB41" i="3" s="1"/>
  <c r="W41" i="3"/>
  <c r="AA41" i="3" s="1"/>
  <c r="R32" i="14"/>
  <c r="N98" i="8"/>
  <c r="L98" i="8"/>
  <c r="U57" i="12"/>
  <c r="Y57" i="12" s="1"/>
  <c r="V57" i="12"/>
  <c r="Z57" i="12" s="1"/>
  <c r="L487" i="8"/>
  <c r="N487" i="8"/>
  <c r="V446" i="12"/>
  <c r="Z446" i="12" s="1"/>
  <c r="U446" i="12"/>
  <c r="Y446" i="12" s="1"/>
  <c r="V75" i="3"/>
  <c r="Z75" i="3" s="1"/>
  <c r="U75" i="3"/>
  <c r="Y75" i="3" s="1"/>
  <c r="R212" i="12"/>
  <c r="J253" i="8"/>
  <c r="D346" i="8"/>
  <c r="P448" i="8"/>
  <c r="H187" i="8"/>
  <c r="AH82" i="15"/>
  <c r="AJ82" i="15" s="1"/>
  <c r="AG82" i="15"/>
  <c r="C431" i="8"/>
  <c r="W185" i="12"/>
  <c r="AA185" i="12" s="1"/>
  <c r="X185" i="12"/>
  <c r="O226" i="8"/>
  <c r="Q226" i="8"/>
  <c r="K315" i="8"/>
  <c r="D502" i="8"/>
  <c r="X16" i="3"/>
  <c r="W16" i="3"/>
  <c r="AA16" i="3" s="1"/>
  <c r="I270" i="8"/>
  <c r="M206" i="8"/>
  <c r="E106" i="8"/>
  <c r="R177" i="8"/>
  <c r="AG136" i="12"/>
  <c r="AI136" i="12" s="1"/>
  <c r="AH136" i="12"/>
  <c r="AJ136" i="12" s="1"/>
  <c r="R531" i="8"/>
  <c r="AH490" i="12"/>
  <c r="AJ490" i="12" s="1"/>
  <c r="AG490" i="12"/>
  <c r="K71" i="8"/>
  <c r="C56" i="8"/>
  <c r="D476" i="8"/>
  <c r="AH409" i="12"/>
  <c r="AJ409" i="12" s="1"/>
  <c r="AG409" i="12"/>
  <c r="AI409" i="12" s="1"/>
  <c r="R450" i="8"/>
  <c r="C226" i="8"/>
  <c r="M55" i="8"/>
  <c r="J63" i="8"/>
  <c r="R22" i="12"/>
  <c r="O152" i="8"/>
  <c r="W111" i="12"/>
  <c r="X111" i="12"/>
  <c r="AB111" i="12" s="1"/>
  <c r="Q152" i="8"/>
  <c r="Q307" i="8"/>
  <c r="X266" i="12"/>
  <c r="W266" i="12"/>
  <c r="AA266" i="12" s="1"/>
  <c r="O307" i="8"/>
  <c r="N539" i="8"/>
  <c r="L539" i="8"/>
  <c r="U498" i="12"/>
  <c r="Y498" i="12" s="1"/>
  <c r="V498" i="12"/>
  <c r="Z498" i="12" s="1"/>
  <c r="P418" i="8"/>
  <c r="R333" i="12"/>
  <c r="J374" i="8"/>
  <c r="AG34" i="14"/>
  <c r="AH34" i="14"/>
  <c r="AJ34" i="14" s="1"/>
  <c r="R84" i="12"/>
  <c r="J125" i="8"/>
  <c r="S109" i="12"/>
  <c r="F150" i="8"/>
  <c r="T109" i="12"/>
  <c r="AD109" i="12" s="1"/>
  <c r="G150" i="8"/>
  <c r="S102" i="3"/>
  <c r="AC102" i="3" s="1"/>
  <c r="T102" i="3"/>
  <c r="AD102" i="3" s="1"/>
  <c r="C244" i="8"/>
  <c r="E462" i="8"/>
  <c r="D143" i="8"/>
  <c r="C78" i="8"/>
  <c r="T55" i="12"/>
  <c r="AD55" i="12" s="1"/>
  <c r="F96" i="8"/>
  <c r="S55" i="12"/>
  <c r="AC55" i="12" s="1"/>
  <c r="G96" i="8"/>
  <c r="I226" i="8"/>
  <c r="C328" i="8"/>
  <c r="K85" i="8"/>
  <c r="W66" i="15"/>
  <c r="X66" i="15"/>
  <c r="AB66" i="15" s="1"/>
  <c r="AL101" i="3"/>
  <c r="AN101" i="3" s="1"/>
  <c r="AK101" i="3"/>
  <c r="AM101" i="3" s="1"/>
  <c r="D309" i="8"/>
  <c r="G518" i="8"/>
  <c r="S477" i="12"/>
  <c r="F518" i="8"/>
  <c r="T477" i="12"/>
  <c r="AD477" i="12" s="1"/>
  <c r="D257" i="8"/>
  <c r="K212" i="8"/>
  <c r="L192" i="8"/>
  <c r="V151" i="12"/>
  <c r="Z151" i="12" s="1"/>
  <c r="U151" i="12"/>
  <c r="Y151" i="12" s="1"/>
  <c r="N192" i="8"/>
  <c r="R503" i="12"/>
  <c r="J544" i="8"/>
  <c r="D339" i="8"/>
  <c r="X17" i="12"/>
  <c r="O58" i="8"/>
  <c r="Q58" i="8"/>
  <c r="W17" i="12"/>
  <c r="AA17" i="12" s="1"/>
  <c r="K378" i="8"/>
  <c r="T265" i="12"/>
  <c r="AD265" i="12" s="1"/>
  <c r="G306" i="8"/>
  <c r="F306" i="8"/>
  <c r="S265" i="12"/>
  <c r="X38" i="12"/>
  <c r="O79" i="8"/>
  <c r="Q79" i="8"/>
  <c r="W38" i="12"/>
  <c r="AA38" i="12" s="1"/>
  <c r="T128" i="12"/>
  <c r="AD128" i="12" s="1"/>
  <c r="F169" i="8"/>
  <c r="S128" i="12"/>
  <c r="AC128" i="12" s="1"/>
  <c r="G169" i="8"/>
  <c r="N132" i="8"/>
  <c r="V91" i="12"/>
  <c r="Z91" i="12" s="1"/>
  <c r="U91" i="12"/>
  <c r="Y91" i="12" s="1"/>
  <c r="L132" i="8"/>
  <c r="K503" i="8"/>
  <c r="AH23" i="16"/>
  <c r="AJ23" i="16" s="1"/>
  <c r="AG23" i="16"/>
  <c r="O348" i="8"/>
  <c r="X307" i="12"/>
  <c r="AB307" i="12" s="1"/>
  <c r="W307" i="12"/>
  <c r="Q348" i="8"/>
  <c r="O475" i="8"/>
  <c r="W434" i="12"/>
  <c r="AA434" i="12" s="1"/>
  <c r="Q475" i="8"/>
  <c r="X434" i="12"/>
  <c r="D440" i="8"/>
  <c r="AK412" i="12"/>
  <c r="AM412" i="12" s="1"/>
  <c r="AL412" i="12"/>
  <c r="AN412" i="12" s="1"/>
  <c r="S453" i="8"/>
  <c r="E518" i="8"/>
  <c r="U20" i="15"/>
  <c r="Y20" i="15" s="1"/>
  <c r="V20" i="15"/>
  <c r="Z20" i="15" s="1"/>
  <c r="S148" i="8"/>
  <c r="AK107" i="12"/>
  <c r="AM107" i="12" s="1"/>
  <c r="AL107" i="12"/>
  <c r="AN107" i="12" s="1"/>
  <c r="M53" i="8"/>
  <c r="X35" i="15"/>
  <c r="AB35" i="15" s="1"/>
  <c r="W35" i="15"/>
  <c r="AA35" i="15" s="1"/>
  <c r="D278" i="8"/>
  <c r="L284" i="8"/>
  <c r="U243" i="12"/>
  <c r="Y243" i="12" s="1"/>
  <c r="N284" i="8"/>
  <c r="V243" i="12"/>
  <c r="Z243" i="12" s="1"/>
  <c r="K64" i="8"/>
  <c r="J516" i="8"/>
  <c r="R475" i="12"/>
  <c r="AK9" i="14"/>
  <c r="AM9" i="14" s="1"/>
  <c r="AL9" i="14"/>
  <c r="AN9" i="14" s="1"/>
  <c r="V508" i="12"/>
  <c r="Z508" i="12" s="1"/>
  <c r="N549" i="8"/>
  <c r="U508" i="12"/>
  <c r="Y508" i="12" s="1"/>
  <c r="L549" i="8"/>
  <c r="I544" i="8"/>
  <c r="R249" i="12"/>
  <c r="J290" i="8"/>
  <c r="M359" i="8"/>
  <c r="E334" i="8"/>
  <c r="P67" i="8"/>
  <c r="J368" i="8"/>
  <c r="R327" i="12"/>
  <c r="AH28" i="13"/>
  <c r="AJ28" i="13" s="1"/>
  <c r="AG28" i="13"/>
  <c r="AI28" i="13" s="1"/>
  <c r="J540" i="8"/>
  <c r="R499" i="12"/>
  <c r="C75" i="8"/>
  <c r="D438" i="8"/>
  <c r="D546" i="8"/>
  <c r="D368" i="8"/>
  <c r="AH101" i="12"/>
  <c r="AJ101" i="12" s="1"/>
  <c r="AG101" i="12"/>
  <c r="AI101" i="12" s="1"/>
  <c r="R142" i="8"/>
  <c r="M538" i="8"/>
  <c r="C389" i="8"/>
  <c r="R132" i="8"/>
  <c r="AH91" i="12"/>
  <c r="AJ91" i="12" s="1"/>
  <c r="AG91" i="12"/>
  <c r="AI91" i="12" s="1"/>
  <c r="K332" i="8"/>
  <c r="H455" i="8"/>
  <c r="R15" i="3"/>
  <c r="R56" i="12"/>
  <c r="J97" i="8"/>
  <c r="H416" i="8"/>
  <c r="U30" i="3"/>
  <c r="Y30" i="3" s="1"/>
  <c r="V30" i="3"/>
  <c r="Z30" i="3" s="1"/>
  <c r="AL85" i="3"/>
  <c r="AN85" i="3" s="1"/>
  <c r="AK85" i="3"/>
  <c r="AM85" i="3" s="1"/>
  <c r="J267" i="8"/>
  <c r="R226" i="12"/>
  <c r="J466" i="8"/>
  <c r="R425" i="12"/>
  <c r="H103" i="8"/>
  <c r="M480" i="8"/>
  <c r="U74" i="3"/>
  <c r="Y74" i="3" s="1"/>
  <c r="V74" i="3"/>
  <c r="Z74" i="3" s="1"/>
  <c r="C491" i="8"/>
  <c r="G76" i="8"/>
  <c r="S35" i="12"/>
  <c r="AC35" i="12" s="1"/>
  <c r="F76" i="8"/>
  <c r="T35" i="12"/>
  <c r="AD35" i="12" s="1"/>
  <c r="F488" i="8"/>
  <c r="G488" i="8"/>
  <c r="T447" i="12"/>
  <c r="AD447" i="12" s="1"/>
  <c r="S447" i="12"/>
  <c r="H80" i="8"/>
  <c r="M478" i="8"/>
  <c r="T244" i="12"/>
  <c r="AD244" i="12" s="1"/>
  <c r="F285" i="8"/>
  <c r="G285" i="8"/>
  <c r="S244" i="12"/>
  <c r="AC244" i="12" s="1"/>
  <c r="AH248" i="12"/>
  <c r="AJ248" i="12" s="1"/>
  <c r="AG248" i="12"/>
  <c r="R289" i="8"/>
  <c r="X129" i="12"/>
  <c r="AB129" i="12" s="1"/>
  <c r="W129" i="12"/>
  <c r="AA129" i="12" s="1"/>
  <c r="O170" i="8"/>
  <c r="Q170" i="8"/>
  <c r="R367" i="8"/>
  <c r="AG326" i="12"/>
  <c r="AH326" i="12"/>
  <c r="AJ326" i="12" s="1"/>
  <c r="S202" i="8"/>
  <c r="AK161" i="12"/>
  <c r="AM161" i="12" s="1"/>
  <c r="AL161" i="12"/>
  <c r="AN161" i="12" s="1"/>
  <c r="T73" i="12"/>
  <c r="AD73" i="12" s="1"/>
  <c r="G114" i="8"/>
  <c r="S73" i="12"/>
  <c r="AC73" i="12" s="1"/>
  <c r="F114" i="8"/>
  <c r="E402" i="8"/>
  <c r="K123" i="8"/>
  <c r="U305" i="12"/>
  <c r="Y305" i="12" s="1"/>
  <c r="L346" i="8"/>
  <c r="V305" i="12"/>
  <c r="Z305" i="12" s="1"/>
  <c r="N346" i="8"/>
  <c r="P77" i="8"/>
  <c r="S365" i="8"/>
  <c r="AL324" i="12"/>
  <c r="AN324" i="12" s="1"/>
  <c r="AK324" i="12"/>
  <c r="P291" i="8"/>
  <c r="W102" i="3"/>
  <c r="AA102" i="3" s="1"/>
  <c r="X102" i="3"/>
  <c r="AB102" i="3" s="1"/>
  <c r="U79" i="15"/>
  <c r="Y79" i="15" s="1"/>
  <c r="V79" i="15"/>
  <c r="Z79" i="15" s="1"/>
  <c r="D522" i="8"/>
  <c r="O127" i="8"/>
  <c r="Q127" i="8"/>
  <c r="X86" i="12"/>
  <c r="AB86" i="12" s="1"/>
  <c r="W86" i="12"/>
  <c r="AA86" i="12" s="1"/>
  <c r="W98" i="3"/>
  <c r="AA98" i="3" s="1"/>
  <c r="X98" i="3"/>
  <c r="AB98" i="3" s="1"/>
  <c r="L331" i="8"/>
  <c r="V290" i="12"/>
  <c r="Z290" i="12" s="1"/>
  <c r="U290" i="12"/>
  <c r="Y290" i="12" s="1"/>
  <c r="N331" i="8"/>
  <c r="AH87" i="3"/>
  <c r="AJ87" i="3" s="1"/>
  <c r="AG87" i="3"/>
  <c r="AI87" i="3" s="1"/>
  <c r="R223" i="12"/>
  <c r="J264" i="8"/>
  <c r="P372" i="8"/>
  <c r="F542" i="8"/>
  <c r="T501" i="12"/>
  <c r="AD501" i="12" s="1"/>
  <c r="G542" i="8"/>
  <c r="S501" i="12"/>
  <c r="AC501" i="12" s="1"/>
  <c r="D461" i="8"/>
  <c r="C207" i="8"/>
  <c r="P549" i="8"/>
  <c r="P109" i="8"/>
  <c r="AK90" i="15"/>
  <c r="AM90" i="15" s="1"/>
  <c r="AL90" i="15"/>
  <c r="AN90" i="15" s="1"/>
  <c r="AH22" i="15"/>
  <c r="AJ22" i="15" s="1"/>
  <c r="AG22" i="15"/>
  <c r="K398" i="8"/>
  <c r="J119" i="8"/>
  <c r="R78" i="12"/>
  <c r="U64" i="15"/>
  <c r="Y64" i="15" s="1"/>
  <c r="V64" i="15"/>
  <c r="Z64" i="15" s="1"/>
  <c r="S458" i="8"/>
  <c r="AK417" i="12"/>
  <c r="AL417" i="12"/>
  <c r="AN417" i="12" s="1"/>
  <c r="S14" i="14"/>
  <c r="AC14" i="14" s="1"/>
  <c r="T14" i="14"/>
  <c r="AD14" i="14" s="1"/>
  <c r="R544" i="8"/>
  <c r="AG503" i="12"/>
  <c r="AI503" i="12" s="1"/>
  <c r="AH503" i="12"/>
  <c r="AJ503" i="12" s="1"/>
  <c r="R449" i="8"/>
  <c r="AG408" i="12"/>
  <c r="AH408" i="12"/>
  <c r="AJ408" i="12" s="1"/>
  <c r="R60" i="3"/>
  <c r="S113" i="12"/>
  <c r="AC113" i="12" s="1"/>
  <c r="T113" i="12"/>
  <c r="AD113" i="12" s="1"/>
  <c r="F154" i="8"/>
  <c r="G154" i="8"/>
  <c r="AL39" i="15"/>
  <c r="AN39" i="15" s="1"/>
  <c r="AK39" i="15"/>
  <c r="AM39" i="15" s="1"/>
  <c r="T60" i="15"/>
  <c r="AD60" i="15" s="1"/>
  <c r="S60" i="15"/>
  <c r="AC60" i="15" s="1"/>
  <c r="K364" i="8"/>
  <c r="M275" i="8"/>
  <c r="L280" i="8"/>
  <c r="V239" i="12"/>
  <c r="Z239" i="12" s="1"/>
  <c r="N280" i="8"/>
  <c r="U239" i="12"/>
  <c r="Y239" i="12" s="1"/>
  <c r="M130" i="8"/>
  <c r="W21" i="14"/>
  <c r="AA21" i="14" s="1"/>
  <c r="X21" i="14"/>
  <c r="D140" i="8"/>
  <c r="O505" i="8"/>
  <c r="Q505" i="8"/>
  <c r="X464" i="12"/>
  <c r="W464" i="12"/>
  <c r="AA464" i="12" s="1"/>
  <c r="Q303" i="8"/>
  <c r="W262" i="12"/>
  <c r="X262" i="12"/>
  <c r="AB262" i="12" s="1"/>
  <c r="O303" i="8"/>
  <c r="M323" i="8"/>
  <c r="D148" i="8"/>
  <c r="S95" i="8"/>
  <c r="AK54" i="12"/>
  <c r="AM54" i="12" s="1"/>
  <c r="AL54" i="12"/>
  <c r="AN54" i="12" s="1"/>
  <c r="X175" i="12"/>
  <c r="AB175" i="12" s="1"/>
  <c r="W175" i="12"/>
  <c r="AA175" i="12" s="1"/>
  <c r="O216" i="8"/>
  <c r="Q216" i="8"/>
  <c r="T301" i="12"/>
  <c r="AD301" i="12" s="1"/>
  <c r="S301" i="12"/>
  <c r="AC301" i="12" s="1"/>
  <c r="F342" i="8"/>
  <c r="G342" i="8"/>
  <c r="C503" i="8"/>
  <c r="AG27" i="13"/>
  <c r="AH27" i="13"/>
  <c r="AJ27" i="13" s="1"/>
  <c r="P279" i="8"/>
  <c r="K224" i="8"/>
  <c r="W73" i="3"/>
  <c r="AA73" i="3" s="1"/>
  <c r="X73" i="3"/>
  <c r="AB73" i="3" s="1"/>
  <c r="I225" i="8"/>
  <c r="K327" i="8"/>
  <c r="M170" i="8"/>
  <c r="K425" i="8"/>
  <c r="E205" i="8"/>
  <c r="D538" i="8"/>
  <c r="AL105" i="12"/>
  <c r="AN105" i="12" s="1"/>
  <c r="AK105" i="12"/>
  <c r="AM105" i="12" s="1"/>
  <c r="S146" i="8"/>
  <c r="AK116" i="12"/>
  <c r="AM116" i="12" s="1"/>
  <c r="S157" i="8"/>
  <c r="AL116" i="12"/>
  <c r="AN116" i="12" s="1"/>
  <c r="Q70" i="8"/>
  <c r="W29" i="12"/>
  <c r="AA29" i="12" s="1"/>
  <c r="X29" i="12"/>
  <c r="AB29" i="12" s="1"/>
  <c r="O70" i="8"/>
  <c r="M88" i="8"/>
  <c r="H368" i="8"/>
  <c r="O471" i="8"/>
  <c r="X430" i="12"/>
  <c r="W430" i="12"/>
  <c r="AA430" i="12" s="1"/>
  <c r="Q471" i="8"/>
  <c r="E237" i="8"/>
  <c r="H486" i="8"/>
  <c r="R93" i="3"/>
  <c r="R83" i="8"/>
  <c r="AH42" i="12"/>
  <c r="AJ42" i="12" s="1"/>
  <c r="AG42" i="12"/>
  <c r="U49" i="15"/>
  <c r="Y49" i="15" s="1"/>
  <c r="V49" i="15"/>
  <c r="Z49" i="15" s="1"/>
  <c r="E306" i="8"/>
  <c r="W353" i="12"/>
  <c r="X353" i="12"/>
  <c r="AB353" i="12" s="1"/>
  <c r="O394" i="8"/>
  <c r="Q394" i="8"/>
  <c r="R486" i="12"/>
  <c r="J527" i="8"/>
  <c r="R35" i="15"/>
  <c r="K340" i="8"/>
  <c r="X427" i="12"/>
  <c r="AB427" i="12" s="1"/>
  <c r="Q468" i="8"/>
  <c r="W427" i="12"/>
  <c r="AA427" i="12" s="1"/>
  <c r="O468" i="8"/>
  <c r="G78" i="8"/>
  <c r="T37" i="12"/>
  <c r="AD37" i="12" s="1"/>
  <c r="S37" i="12"/>
  <c r="F78" i="8"/>
  <c r="C216" i="8"/>
  <c r="AG389" i="12"/>
  <c r="R430" i="8"/>
  <c r="AH389" i="12"/>
  <c r="AJ389" i="12" s="1"/>
  <c r="E212" i="8"/>
  <c r="L457" i="8"/>
  <c r="N457" i="8"/>
  <c r="V416" i="12"/>
  <c r="Z416" i="12" s="1"/>
  <c r="U416" i="12"/>
  <c r="Y416" i="12" s="1"/>
  <c r="P318" i="8"/>
  <c r="O417" i="8"/>
  <c r="X376" i="12"/>
  <c r="Q417" i="8"/>
  <c r="W376" i="12"/>
  <c r="AA376" i="12" s="1"/>
  <c r="H438" i="8"/>
  <c r="I79" i="8"/>
  <c r="M291" i="8"/>
  <c r="U256" i="12"/>
  <c r="V256" i="12"/>
  <c r="Z256" i="12" s="1"/>
  <c r="L297" i="8"/>
  <c r="N297" i="8"/>
  <c r="AH22" i="14"/>
  <c r="AJ22" i="14" s="1"/>
  <c r="AG22" i="14"/>
  <c r="K518" i="8"/>
  <c r="I380" i="8"/>
  <c r="AG19" i="15"/>
  <c r="AH19" i="15"/>
  <c r="AJ19" i="15" s="1"/>
  <c r="E361" i="8"/>
  <c r="AG415" i="12"/>
  <c r="AH415" i="12"/>
  <c r="AJ415" i="12" s="1"/>
  <c r="R456" i="8"/>
  <c r="E430" i="8"/>
  <c r="I104" i="8"/>
  <c r="T104" i="12"/>
  <c r="AD104" i="12" s="1"/>
  <c r="F145" i="8"/>
  <c r="S104" i="12"/>
  <c r="G145" i="8"/>
  <c r="AH451" i="12"/>
  <c r="AJ451" i="12" s="1"/>
  <c r="R492" i="8"/>
  <c r="AG451" i="12"/>
  <c r="AI451" i="12" s="1"/>
  <c r="I384" i="8"/>
  <c r="H124" i="8"/>
  <c r="AL43" i="12"/>
  <c r="AN43" i="12" s="1"/>
  <c r="AK43" i="12"/>
  <c r="AM43" i="12" s="1"/>
  <c r="S84" i="8"/>
  <c r="R11" i="3"/>
  <c r="P57" i="8"/>
  <c r="AK37" i="14"/>
  <c r="AM37" i="14" s="1"/>
  <c r="AL37" i="14"/>
  <c r="AN37" i="14" s="1"/>
  <c r="X116" i="12"/>
  <c r="W116" i="12"/>
  <c r="AA116" i="12" s="1"/>
  <c r="Q157" i="8"/>
  <c r="O157" i="8"/>
  <c r="W83" i="15"/>
  <c r="X83" i="15"/>
  <c r="AB83" i="15" s="1"/>
  <c r="M442" i="8"/>
  <c r="E348" i="8"/>
  <c r="X102" i="15"/>
  <c r="AB102" i="15" s="1"/>
  <c r="W102" i="15"/>
  <c r="E414" i="8"/>
  <c r="J339" i="8"/>
  <c r="R298" i="12"/>
  <c r="M528" i="8"/>
  <c r="S14" i="15"/>
  <c r="T14" i="15"/>
  <c r="AD14" i="15" s="1"/>
  <c r="E76" i="8"/>
  <c r="K520" i="8"/>
  <c r="J148" i="8"/>
  <c r="R107" i="12"/>
  <c r="V452" i="12"/>
  <c r="Z452" i="12" s="1"/>
  <c r="L493" i="8"/>
  <c r="N493" i="8"/>
  <c r="U452" i="12"/>
  <c r="Y452" i="12" s="1"/>
  <c r="T9" i="3"/>
  <c r="AD9" i="3" s="1"/>
  <c r="S9" i="3"/>
  <c r="H284" i="8"/>
  <c r="U74" i="12"/>
  <c r="Y74" i="12" s="1"/>
  <c r="N115" i="8"/>
  <c r="L115" i="8"/>
  <c r="V74" i="12"/>
  <c r="K146" i="8"/>
  <c r="AL259" i="12"/>
  <c r="AN259" i="12" s="1"/>
  <c r="S300" i="8"/>
  <c r="AK259" i="12"/>
  <c r="AM259" i="12" s="1"/>
  <c r="I94" i="8"/>
  <c r="I274" i="8"/>
  <c r="P348" i="8"/>
  <c r="P495" i="8"/>
  <c r="M541" i="8"/>
  <c r="X174" i="12"/>
  <c r="O215" i="8"/>
  <c r="W174" i="12"/>
  <c r="AA174" i="12" s="1"/>
  <c r="Q215" i="8"/>
  <c r="X24" i="13"/>
  <c r="AB24" i="13" s="1"/>
  <c r="W24" i="13"/>
  <c r="C149" i="8"/>
  <c r="S177" i="12"/>
  <c r="AC177" i="12" s="1"/>
  <c r="T177" i="12"/>
  <c r="AD177" i="12" s="1"/>
  <c r="G218" i="8"/>
  <c r="F218" i="8"/>
  <c r="D87" i="8"/>
  <c r="D162" i="8"/>
  <c r="R180" i="8"/>
  <c r="AH139" i="12"/>
  <c r="AJ139" i="12" s="1"/>
  <c r="AG139" i="12"/>
  <c r="AI139" i="12" s="1"/>
  <c r="V43" i="3"/>
  <c r="Z43" i="3" s="1"/>
  <c r="U43" i="3"/>
  <c r="Y43" i="3" s="1"/>
  <c r="E182" i="8"/>
  <c r="AL20" i="3"/>
  <c r="AN20" i="3" s="1"/>
  <c r="AK20" i="3"/>
  <c r="AM20" i="3" s="1"/>
  <c r="AL84" i="12"/>
  <c r="AN84" i="12" s="1"/>
  <c r="S125" i="8"/>
  <c r="AK84" i="12"/>
  <c r="AM84" i="12" s="1"/>
  <c r="AL101" i="15"/>
  <c r="AN101" i="15" s="1"/>
  <c r="AK101" i="15"/>
  <c r="AM101" i="15" s="1"/>
  <c r="X101" i="15"/>
  <c r="W101" i="15"/>
  <c r="AA101" i="15" s="1"/>
  <c r="E235" i="8"/>
  <c r="K365" i="8"/>
  <c r="W39" i="15"/>
  <c r="AA39" i="15" s="1"/>
  <c r="X39" i="15"/>
  <c r="AB39" i="15" s="1"/>
  <c r="C255" i="8"/>
  <c r="R208" i="12"/>
  <c r="J249" i="8"/>
  <c r="L292" i="8"/>
  <c r="N292" i="8"/>
  <c r="U251" i="12"/>
  <c r="Y251" i="12" s="1"/>
  <c r="V251" i="12"/>
  <c r="Z251" i="12" s="1"/>
  <c r="D144" i="8"/>
  <c r="AG18" i="16"/>
  <c r="AH18" i="16"/>
  <c r="AJ18" i="16" s="1"/>
  <c r="E203" i="8"/>
  <c r="E380" i="8"/>
  <c r="C199" i="8"/>
  <c r="I230" i="8"/>
  <c r="T29" i="3"/>
  <c r="AD29" i="3" s="1"/>
  <c r="S29" i="3"/>
  <c r="AC29" i="3" s="1"/>
  <c r="C203" i="8"/>
  <c r="V18" i="14"/>
  <c r="Z18" i="14" s="1"/>
  <c r="U18" i="14"/>
  <c r="Y18" i="14" s="1"/>
  <c r="K245" i="8"/>
  <c r="K203" i="8"/>
  <c r="Q477" i="8"/>
  <c r="W436" i="12"/>
  <c r="AA436" i="12" s="1"/>
  <c r="O477" i="8"/>
  <c r="X436" i="12"/>
  <c r="P106" i="8"/>
  <c r="U13" i="15"/>
  <c r="Y13" i="15" s="1"/>
  <c r="V13" i="15"/>
  <c r="Z13" i="15" s="1"/>
  <c r="R75" i="15"/>
  <c r="D539" i="8"/>
  <c r="P170" i="8"/>
  <c r="R15" i="15"/>
  <c r="AG233" i="12"/>
  <c r="R274" i="8"/>
  <c r="AH233" i="12"/>
  <c r="AJ233" i="12" s="1"/>
  <c r="AL69" i="15"/>
  <c r="AN69" i="15" s="1"/>
  <c r="AK69" i="15"/>
  <c r="AM69" i="15" s="1"/>
  <c r="M338" i="8"/>
  <c r="H327" i="8"/>
  <c r="Q82" i="8"/>
  <c r="X41" i="12"/>
  <c r="O82" i="8"/>
  <c r="W41" i="12"/>
  <c r="AA41" i="12" s="1"/>
  <c r="AG412" i="12"/>
  <c r="R453" i="8"/>
  <c r="AH412" i="12"/>
  <c r="AJ412" i="12" s="1"/>
  <c r="M154" i="8"/>
  <c r="U109" i="12"/>
  <c r="Y109" i="12" s="1"/>
  <c r="V109" i="12"/>
  <c r="Z109" i="12" s="1"/>
  <c r="N150" i="8"/>
  <c r="L150" i="8"/>
  <c r="AH14" i="16"/>
  <c r="AJ14" i="16" s="1"/>
  <c r="AG14" i="16"/>
  <c r="O181" i="8"/>
  <c r="W140" i="12"/>
  <c r="AA140" i="12" s="1"/>
  <c r="X140" i="12"/>
  <c r="AB140" i="12" s="1"/>
  <c r="Q181" i="8"/>
  <c r="R19" i="16"/>
  <c r="P469" i="8"/>
  <c r="R105" i="8"/>
  <c r="AH64" i="12"/>
  <c r="AJ64" i="12" s="1"/>
  <c r="AG64" i="12"/>
  <c r="AI64" i="12" s="1"/>
  <c r="J224" i="8"/>
  <c r="R183" i="12"/>
  <c r="H131" i="8"/>
  <c r="AK360" i="12"/>
  <c r="AM360" i="12" s="1"/>
  <c r="S401" i="8"/>
  <c r="AL360" i="12"/>
  <c r="AN360" i="12" s="1"/>
  <c r="D344" i="8"/>
  <c r="U346" i="12"/>
  <c r="Y346" i="12" s="1"/>
  <c r="V346" i="12"/>
  <c r="Z346" i="12" s="1"/>
  <c r="L387" i="8"/>
  <c r="N387" i="8"/>
  <c r="H98" i="8"/>
  <c r="P238" i="8"/>
  <c r="J273" i="8"/>
  <c r="R232" i="12"/>
  <c r="P233" i="8"/>
  <c r="D207" i="8"/>
  <c r="AK255" i="12"/>
  <c r="AM255" i="12" s="1"/>
  <c r="AL255" i="12"/>
  <c r="AN255" i="12" s="1"/>
  <c r="S296" i="8"/>
  <c r="H240" i="8"/>
  <c r="P471" i="8"/>
  <c r="L286" i="8"/>
  <c r="U245" i="12"/>
  <c r="Y245" i="12" s="1"/>
  <c r="N286" i="8"/>
  <c r="V245" i="12"/>
  <c r="Z245" i="12" s="1"/>
  <c r="AL389" i="12"/>
  <c r="AN389" i="12" s="1"/>
  <c r="S430" i="8"/>
  <c r="AK389" i="12"/>
  <c r="AM389" i="12" s="1"/>
  <c r="I520" i="8"/>
  <c r="I165" i="8"/>
  <c r="C468" i="8"/>
  <c r="I411" i="8"/>
  <c r="D211" i="8"/>
  <c r="I98" i="8"/>
  <c r="C443" i="8"/>
  <c r="R66" i="8"/>
  <c r="AH25" i="12"/>
  <c r="AJ25" i="12" s="1"/>
  <c r="AG25" i="12"/>
  <c r="E176" i="8"/>
  <c r="I466" i="8"/>
  <c r="F380" i="8"/>
  <c r="G380" i="8"/>
  <c r="S339" i="12"/>
  <c r="AC339" i="12" s="1"/>
  <c r="T339" i="12"/>
  <c r="AD339" i="12" s="1"/>
  <c r="X21" i="15"/>
  <c r="W21" i="15"/>
  <c r="AA21" i="15" s="1"/>
  <c r="P254" i="8"/>
  <c r="R19" i="13"/>
  <c r="R394" i="8"/>
  <c r="AH353" i="12"/>
  <c r="AJ353" i="12" s="1"/>
  <c r="AG353" i="12"/>
  <c r="AI353" i="12" s="1"/>
  <c r="N262" i="8"/>
  <c r="U221" i="12"/>
  <c r="Y221" i="12" s="1"/>
  <c r="L262" i="8"/>
  <c r="V221" i="12"/>
  <c r="Z221" i="12" s="1"/>
  <c r="K404" i="8"/>
  <c r="C178" i="8"/>
  <c r="P98" i="8"/>
  <c r="D318" i="8"/>
  <c r="R76" i="15"/>
  <c r="R87" i="12"/>
  <c r="J128" i="8"/>
  <c r="S426" i="8"/>
  <c r="AL385" i="12"/>
  <c r="AN385" i="12" s="1"/>
  <c r="AK385" i="12"/>
  <c r="AM385" i="12" s="1"/>
  <c r="E124" i="8"/>
  <c r="P156" i="8"/>
  <c r="S46" i="15"/>
  <c r="T46" i="15"/>
  <c r="AD46" i="15" s="1"/>
  <c r="I194" i="8"/>
  <c r="AK96" i="15"/>
  <c r="AM96" i="15" s="1"/>
  <c r="AL96" i="15"/>
  <c r="AN96" i="15" s="1"/>
  <c r="S73" i="3"/>
  <c r="AC73" i="3" s="1"/>
  <c r="T73" i="3"/>
  <c r="AD73" i="3" s="1"/>
  <c r="H359" i="8"/>
  <c r="E262" i="8"/>
  <c r="AL446" i="12"/>
  <c r="AN446" i="12" s="1"/>
  <c r="AK446" i="12"/>
  <c r="AM446" i="12" s="1"/>
  <c r="S487" i="8"/>
  <c r="AL237" i="12"/>
  <c r="AN237" i="12" s="1"/>
  <c r="AK237" i="12"/>
  <c r="AM237" i="12" s="1"/>
  <c r="S278" i="8"/>
  <c r="C453" i="8"/>
  <c r="I123" i="8"/>
  <c r="H169" i="8"/>
  <c r="AG96" i="12"/>
  <c r="AI96" i="12" s="1"/>
  <c r="R137" i="8"/>
  <c r="AH96" i="12"/>
  <c r="AJ96" i="12" s="1"/>
  <c r="AK17" i="15"/>
  <c r="AM17" i="15" s="1"/>
  <c r="AL17" i="15"/>
  <c r="AN17" i="15" s="1"/>
  <c r="P137" i="8"/>
  <c r="T487" i="12"/>
  <c r="AD487" i="12" s="1"/>
  <c r="G528" i="8"/>
  <c r="F528" i="8"/>
  <c r="S487" i="12"/>
  <c r="J442" i="8"/>
  <c r="R401" i="12"/>
  <c r="C167" i="8"/>
  <c r="S19" i="16"/>
  <c r="AC19" i="16" s="1"/>
  <c r="T19" i="16"/>
  <c r="AD19" i="16" s="1"/>
  <c r="R464" i="8"/>
  <c r="AH423" i="12"/>
  <c r="AJ423" i="12" s="1"/>
  <c r="AG423" i="12"/>
  <c r="AL20" i="13"/>
  <c r="AN20" i="13" s="1"/>
  <c r="AK20" i="13"/>
  <c r="AM20" i="13" s="1"/>
  <c r="AK151" i="12"/>
  <c r="AM151" i="12" s="1"/>
  <c r="S192" i="8"/>
  <c r="AL151" i="12"/>
  <c r="AN151" i="12" s="1"/>
  <c r="K479" i="8"/>
  <c r="J373" i="8"/>
  <c r="R332" i="12"/>
  <c r="P504" i="8"/>
  <c r="S30" i="3"/>
  <c r="T30" i="3"/>
  <c r="AD30" i="3" s="1"/>
  <c r="S185" i="12"/>
  <c r="F226" i="8"/>
  <c r="G226" i="8"/>
  <c r="T185" i="12"/>
  <c r="AD185" i="12" s="1"/>
  <c r="AH59" i="15"/>
  <c r="AJ59" i="15" s="1"/>
  <c r="AG59" i="15"/>
  <c r="AI59" i="15" s="1"/>
  <c r="V111" i="12"/>
  <c r="Z111" i="12" s="1"/>
  <c r="L152" i="8"/>
  <c r="U111" i="12"/>
  <c r="Y111" i="12" s="1"/>
  <c r="N152" i="8"/>
  <c r="E358" i="8"/>
  <c r="D527" i="8"/>
  <c r="V88" i="15"/>
  <c r="Z88" i="15" s="1"/>
  <c r="U88" i="15"/>
  <c r="Y88" i="15" s="1"/>
  <c r="J159" i="8"/>
  <c r="R118" i="12"/>
  <c r="V35" i="15"/>
  <c r="Z35" i="15" s="1"/>
  <c r="U35" i="15"/>
  <c r="Y35" i="15" s="1"/>
  <c r="T44" i="3"/>
  <c r="AD44" i="3" s="1"/>
  <c r="S44" i="3"/>
  <c r="AC44" i="3" s="1"/>
  <c r="AL21" i="12"/>
  <c r="AN21" i="12" s="1"/>
  <c r="AK21" i="12"/>
  <c r="AM21" i="12" s="1"/>
  <c r="S62" i="8"/>
  <c r="I458" i="8"/>
  <c r="H323" i="8"/>
  <c r="AK64" i="3"/>
  <c r="AM64" i="3" s="1"/>
  <c r="AL64" i="3"/>
  <c r="AN64" i="3" s="1"/>
  <c r="L429" i="8"/>
  <c r="U388" i="12"/>
  <c r="Y388" i="12" s="1"/>
  <c r="V388" i="12"/>
  <c r="Z388" i="12" s="1"/>
  <c r="N429" i="8"/>
  <c r="T51" i="15"/>
  <c r="AD51" i="15" s="1"/>
  <c r="S51" i="15"/>
  <c r="E61" i="8"/>
  <c r="D390" i="8"/>
  <c r="E270" i="8"/>
  <c r="R286" i="12"/>
  <c r="J327" i="8"/>
  <c r="AH154" i="12"/>
  <c r="AJ154" i="12" s="1"/>
  <c r="R195" i="8"/>
  <c r="AG154" i="12"/>
  <c r="W97" i="3"/>
  <c r="AA97" i="3" s="1"/>
  <c r="X97" i="3"/>
  <c r="AB97" i="3" s="1"/>
  <c r="I390" i="8"/>
  <c r="E438" i="8"/>
  <c r="P516" i="8"/>
  <c r="H480" i="8"/>
  <c r="C304" i="8"/>
  <c r="S44" i="15"/>
  <c r="AC44" i="15" s="1"/>
  <c r="T44" i="15"/>
  <c r="AD44" i="15" s="1"/>
  <c r="X18" i="14"/>
  <c r="AB18" i="14" s="1"/>
  <c r="W18" i="14"/>
  <c r="AA18" i="14" s="1"/>
  <c r="K483" i="8"/>
  <c r="K467" i="8"/>
  <c r="S206" i="8"/>
  <c r="AK165" i="12"/>
  <c r="AM165" i="12" s="1"/>
  <c r="AL165" i="12"/>
  <c r="AN165" i="12" s="1"/>
  <c r="AK256" i="12"/>
  <c r="AM256" i="12" s="1"/>
  <c r="AL256" i="12"/>
  <c r="AN256" i="12" s="1"/>
  <c r="S297" i="8"/>
  <c r="J56" i="8"/>
  <c r="R15" i="12"/>
  <c r="AL31" i="12"/>
  <c r="AN31" i="12" s="1"/>
  <c r="AK31" i="12"/>
  <c r="AM31" i="12" s="1"/>
  <c r="S72" i="8"/>
  <c r="AK92" i="3"/>
  <c r="AM92" i="3" s="1"/>
  <c r="AL92" i="3"/>
  <c r="AN92" i="3" s="1"/>
  <c r="AG171" i="12"/>
  <c r="AI171" i="12" s="1"/>
  <c r="AH171" i="12"/>
  <c r="AJ171" i="12" s="1"/>
  <c r="R212" i="8"/>
  <c r="E423" i="8"/>
  <c r="L327" i="8"/>
  <c r="V286" i="12"/>
  <c r="Z286" i="12" s="1"/>
  <c r="U286" i="12"/>
  <c r="Y286" i="12" s="1"/>
  <c r="N327" i="8"/>
  <c r="S117" i="12"/>
  <c r="G158" i="8"/>
  <c r="F158" i="8"/>
  <c r="T117" i="12"/>
  <c r="AD117" i="12" s="1"/>
  <c r="P135" i="8"/>
  <c r="I67" i="8"/>
  <c r="AH217" i="12"/>
  <c r="AJ217" i="12" s="1"/>
  <c r="R258" i="8"/>
  <c r="AG217" i="12"/>
  <c r="G117" i="8"/>
  <c r="S76" i="12"/>
  <c r="T76" i="12"/>
  <c r="AD76" i="12" s="1"/>
  <c r="F117" i="8"/>
  <c r="E254" i="8"/>
  <c r="S171" i="8"/>
  <c r="AL130" i="12"/>
  <c r="AN130" i="12" s="1"/>
  <c r="AK130" i="12"/>
  <c r="AM130" i="12" s="1"/>
  <c r="AG21" i="3"/>
  <c r="AH21" i="3"/>
  <c r="AJ21" i="3" s="1"/>
  <c r="D256" i="8"/>
  <c r="F153" i="8"/>
  <c r="T112" i="12"/>
  <c r="AD112" i="12" s="1"/>
  <c r="S112" i="12"/>
  <c r="AC112" i="12" s="1"/>
  <c r="G153" i="8"/>
  <c r="W33" i="14"/>
  <c r="AA33" i="14" s="1"/>
  <c r="X33" i="14"/>
  <c r="AB33" i="14" s="1"/>
  <c r="Q231" i="8"/>
  <c r="W190" i="12"/>
  <c r="AA190" i="12" s="1"/>
  <c r="X190" i="12"/>
  <c r="O231" i="8"/>
  <c r="C71" i="8"/>
  <c r="O524" i="8"/>
  <c r="X483" i="12"/>
  <c r="AB483" i="12" s="1"/>
  <c r="W483" i="12"/>
  <c r="Q524" i="8"/>
  <c r="G183" i="8"/>
  <c r="F183" i="8"/>
  <c r="S142" i="12"/>
  <c r="T142" i="12"/>
  <c r="AD142" i="12" s="1"/>
  <c r="F509" i="8"/>
  <c r="G509" i="8"/>
  <c r="T468" i="12"/>
  <c r="AD468" i="12" s="1"/>
  <c r="S468" i="12"/>
  <c r="K487" i="8"/>
  <c r="M250" i="8"/>
  <c r="C54" i="8"/>
  <c r="R484" i="8"/>
  <c r="AG443" i="12"/>
  <c r="AH443" i="12"/>
  <c r="AJ443" i="12" s="1"/>
  <c r="I190" i="8"/>
  <c r="AL177" i="12"/>
  <c r="AN177" i="12" s="1"/>
  <c r="AK177" i="12"/>
  <c r="AM177" i="12" s="1"/>
  <c r="S218" i="8"/>
  <c r="C499" i="8"/>
  <c r="W58" i="15"/>
  <c r="AA58" i="15" s="1"/>
  <c r="X58" i="15"/>
  <c r="AB58" i="15" s="1"/>
  <c r="S234" i="8"/>
  <c r="AK193" i="12"/>
  <c r="AM193" i="12" s="1"/>
  <c r="AL193" i="12"/>
  <c r="AN193" i="12" s="1"/>
  <c r="Q294" i="8"/>
  <c r="O294" i="8"/>
  <c r="X253" i="12"/>
  <c r="AB253" i="12" s="1"/>
  <c r="W253" i="12"/>
  <c r="S19" i="12"/>
  <c r="F60" i="8"/>
  <c r="G60" i="8"/>
  <c r="T19" i="12"/>
  <c r="AD19" i="12" s="1"/>
  <c r="G204" i="8"/>
  <c r="F204" i="8"/>
  <c r="T163" i="12"/>
  <c r="AD163" i="12" s="1"/>
  <c r="S163" i="12"/>
  <c r="T77" i="3"/>
  <c r="AD77" i="3" s="1"/>
  <c r="S77" i="3"/>
  <c r="J473" i="8"/>
  <c r="R432" i="12"/>
  <c r="H60" i="8"/>
  <c r="S20" i="14"/>
  <c r="T20" i="14"/>
  <c r="AD20" i="14" s="1"/>
  <c r="O301" i="8"/>
  <c r="X260" i="12"/>
  <c r="AB260" i="12" s="1"/>
  <c r="W260" i="12"/>
  <c r="AA260" i="12" s="1"/>
  <c r="Q301" i="8"/>
  <c r="H297" i="8"/>
  <c r="M299" i="8"/>
  <c r="I103" i="8"/>
  <c r="D283" i="8"/>
  <c r="D237" i="8"/>
  <c r="E429" i="8"/>
  <c r="G106" i="8"/>
  <c r="F106" i="8"/>
  <c r="T65" i="12"/>
  <c r="AD65" i="12" s="1"/>
  <c r="S65" i="12"/>
  <c r="W411" i="12"/>
  <c r="AA411" i="12" s="1"/>
  <c r="Q452" i="8"/>
  <c r="X411" i="12"/>
  <c r="O452" i="8"/>
  <c r="D478" i="8"/>
  <c r="H70" i="8"/>
  <c r="T139" i="12"/>
  <c r="AD139" i="12" s="1"/>
  <c r="F180" i="8"/>
  <c r="S139" i="12"/>
  <c r="G180" i="8"/>
  <c r="P301" i="8"/>
  <c r="I530" i="8"/>
  <c r="D381" i="8"/>
  <c r="AL78" i="12"/>
  <c r="AN78" i="12" s="1"/>
  <c r="S119" i="8"/>
  <c r="AK78" i="12"/>
  <c r="AM78" i="12" s="1"/>
  <c r="AH42" i="15"/>
  <c r="AJ42" i="15" s="1"/>
  <c r="AG42" i="15"/>
  <c r="E77" i="8"/>
  <c r="AH266" i="12"/>
  <c r="AJ266" i="12" s="1"/>
  <c r="R307" i="8"/>
  <c r="AG266" i="12"/>
  <c r="AI266" i="12" s="1"/>
  <c r="R57" i="15"/>
  <c r="I201" i="8"/>
  <c r="T328" i="12"/>
  <c r="AD328" i="12" s="1"/>
  <c r="G369" i="8"/>
  <c r="S328" i="12"/>
  <c r="F369" i="8"/>
  <c r="AK203" i="12"/>
  <c r="AM203" i="12" s="1"/>
  <c r="S244" i="8"/>
  <c r="AL203" i="12"/>
  <c r="AN203" i="12" s="1"/>
  <c r="AL18" i="16"/>
  <c r="AN18" i="16" s="1"/>
  <c r="AK18" i="16"/>
  <c r="AM18" i="16" s="1"/>
  <c r="AG151" i="12"/>
  <c r="AI151" i="12" s="1"/>
  <c r="AH151" i="12"/>
  <c r="AJ151" i="12" s="1"/>
  <c r="R192" i="8"/>
  <c r="S228" i="12"/>
  <c r="AC228" i="12" s="1"/>
  <c r="T228" i="12"/>
  <c r="AD228" i="12" s="1"/>
  <c r="F269" i="8"/>
  <c r="G269" i="8"/>
  <c r="D325" i="8"/>
  <c r="P100" i="8"/>
  <c r="H254" i="8"/>
  <c r="AG434" i="12"/>
  <c r="AH434" i="12"/>
  <c r="AJ434" i="12" s="1"/>
  <c r="R475" i="8"/>
  <c r="E151" i="8"/>
  <c r="S256" i="8"/>
  <c r="AL215" i="12"/>
  <c r="AN215" i="12" s="1"/>
  <c r="AK215" i="12"/>
  <c r="AM215" i="12" s="1"/>
  <c r="AK502" i="12"/>
  <c r="AM502" i="12" s="1"/>
  <c r="AL502" i="12"/>
  <c r="AN502" i="12" s="1"/>
  <c r="S543" i="8"/>
  <c r="P528" i="8"/>
  <c r="M433" i="8"/>
  <c r="U202" i="12"/>
  <c r="Y202" i="12" s="1"/>
  <c r="V202" i="12"/>
  <c r="Z202" i="12" s="1"/>
  <c r="N243" i="8"/>
  <c r="L243" i="8"/>
  <c r="S178" i="12"/>
  <c r="T178" i="12"/>
  <c r="AD178" i="12" s="1"/>
  <c r="G219" i="8"/>
  <c r="F219" i="8"/>
  <c r="T79" i="12"/>
  <c r="AD79" i="12" s="1"/>
  <c r="G120" i="8"/>
  <c r="S79" i="12"/>
  <c r="AC79" i="12" s="1"/>
  <c r="F120" i="8"/>
  <c r="AG64" i="3"/>
  <c r="AI64" i="3" s="1"/>
  <c r="AH64" i="3"/>
  <c r="AJ64" i="3" s="1"/>
  <c r="D294" i="8"/>
  <c r="G102" i="8"/>
  <c r="T61" i="12"/>
  <c r="AD61" i="12" s="1"/>
  <c r="F102" i="8"/>
  <c r="S61" i="12"/>
  <c r="AC61" i="12" s="1"/>
  <c r="S88" i="3"/>
  <c r="AC88" i="3" s="1"/>
  <c r="T88" i="3"/>
  <c r="AD88" i="3" s="1"/>
  <c r="P328" i="8"/>
  <c r="S60" i="3"/>
  <c r="AC60" i="3" s="1"/>
  <c r="T60" i="3"/>
  <c r="AD60" i="3" s="1"/>
  <c r="D516" i="8"/>
  <c r="P200" i="8"/>
  <c r="M231" i="8"/>
  <c r="T23" i="13"/>
  <c r="AD23" i="13" s="1"/>
  <c r="S23" i="13"/>
  <c r="R346" i="8"/>
  <c r="AH305" i="12"/>
  <c r="AJ305" i="12" s="1"/>
  <c r="AG305" i="12"/>
  <c r="AI305" i="12" s="1"/>
  <c r="V37" i="3"/>
  <c r="Z37" i="3" s="1"/>
  <c r="U37" i="3"/>
  <c r="Y37" i="3" s="1"/>
  <c r="J176" i="8"/>
  <c r="R135" i="12"/>
  <c r="AK106" i="15"/>
  <c r="AM106" i="15" s="1"/>
  <c r="AL106" i="15"/>
  <c r="AN106" i="15" s="1"/>
  <c r="T312" i="12"/>
  <c r="AD312" i="12" s="1"/>
  <c r="S312" i="12"/>
  <c r="F353" i="8"/>
  <c r="G353" i="8"/>
  <c r="AI14" i="16" l="1"/>
  <c r="AI25" i="16"/>
  <c r="AI101" i="15"/>
  <c r="AN95" i="15"/>
  <c r="AC91" i="15"/>
  <c r="AI94" i="15"/>
  <c r="AB101" i="15"/>
  <c r="AN45" i="14"/>
  <c r="AI41" i="14"/>
  <c r="AI26" i="14"/>
  <c r="Y31" i="14"/>
  <c r="AI14" i="13"/>
  <c r="AI8" i="13"/>
  <c r="AI27" i="13"/>
  <c r="AN18" i="13"/>
  <c r="AC21" i="13"/>
  <c r="AA7" i="13"/>
  <c r="AB318" i="12"/>
  <c r="AI93" i="3"/>
  <c r="AC68" i="3"/>
  <c r="AC19" i="3"/>
  <c r="AB371" i="12"/>
  <c r="AA311" i="12"/>
  <c r="AI278" i="12"/>
  <c r="AI371" i="12"/>
  <c r="AI445" i="12"/>
  <c r="AB315" i="12"/>
  <c r="AI319" i="12"/>
  <c r="AB278" i="12"/>
  <c r="AA279" i="12"/>
  <c r="AB266" i="12"/>
  <c r="AA444" i="12"/>
  <c r="AA448" i="12"/>
  <c r="AI230" i="12"/>
  <c r="AB310" i="12"/>
  <c r="AB267" i="12"/>
  <c r="AI443" i="12"/>
  <c r="AB185" i="12"/>
  <c r="AB445" i="12"/>
  <c r="AI446" i="12"/>
  <c r="AI427" i="12"/>
  <c r="AB232" i="12"/>
  <c r="AB446" i="12"/>
  <c r="AB443" i="12"/>
  <c r="AA230" i="12"/>
  <c r="AA107" i="15"/>
  <c r="AB228" i="12"/>
  <c r="AB88" i="3"/>
  <c r="AA7" i="3"/>
  <c r="AA101" i="12"/>
  <c r="AA108" i="12"/>
  <c r="AB180" i="12"/>
  <c r="AB21" i="12"/>
  <c r="AA361" i="12"/>
  <c r="AB149" i="12"/>
  <c r="AA201" i="12"/>
  <c r="Z51" i="3"/>
  <c r="AB324" i="12"/>
  <c r="Y7" i="14"/>
  <c r="Y24" i="3"/>
  <c r="AA456" i="12"/>
  <c r="AA43" i="15"/>
  <c r="AA407" i="12"/>
  <c r="AA68" i="15"/>
  <c r="AB143" i="12"/>
  <c r="AB239" i="12"/>
  <c r="Z35" i="14"/>
  <c r="AI268" i="12"/>
  <c r="AB135" i="12"/>
  <c r="AB159" i="12"/>
  <c r="AB299" i="12"/>
  <c r="AB10" i="16"/>
  <c r="AA435" i="12"/>
  <c r="AB29" i="14"/>
  <c r="AA332" i="12"/>
  <c r="Y7" i="3"/>
  <c r="AB333" i="12"/>
  <c r="AA15" i="14"/>
  <c r="Y50" i="3"/>
  <c r="AB375" i="12"/>
  <c r="AB355" i="12"/>
  <c r="AI374" i="12"/>
  <c r="Y481" i="12"/>
  <c r="AI434" i="12"/>
  <c r="AI423" i="12"/>
  <c r="AI233" i="12"/>
  <c r="AB14" i="14"/>
  <c r="AA27" i="14"/>
  <c r="AB77" i="3"/>
  <c r="Y186" i="12"/>
  <c r="AA32" i="15"/>
  <c r="AB59" i="12"/>
  <c r="Y7" i="13"/>
  <c r="AB22" i="14"/>
  <c r="AA99" i="3"/>
  <c r="Z342" i="12"/>
  <c r="AI237" i="12"/>
  <c r="AB23" i="15"/>
  <c r="AA503" i="12"/>
  <c r="AB200" i="12"/>
  <c r="AA392" i="12"/>
  <c r="AB418" i="12"/>
  <c r="AA78" i="15"/>
  <c r="AB334" i="12"/>
  <c r="AA33" i="13"/>
  <c r="AA205" i="12"/>
  <c r="Y112" i="12"/>
  <c r="AA242" i="12"/>
  <c r="AA204" i="12"/>
  <c r="AI241" i="12"/>
  <c r="AA463" i="12"/>
  <c r="Y80" i="15"/>
  <c r="AB32" i="12"/>
  <c r="AI370" i="12"/>
  <c r="AB28" i="3"/>
  <c r="Y483" i="12"/>
  <c r="AA38" i="15"/>
  <c r="AB25" i="3"/>
  <c r="AB85" i="3"/>
  <c r="AB21" i="15"/>
  <c r="AB174" i="12"/>
  <c r="Y30" i="15"/>
  <c r="AA67" i="12"/>
  <c r="AB264" i="12"/>
  <c r="AB37" i="3"/>
  <c r="AB171" i="12"/>
  <c r="AB337" i="12"/>
  <c r="AB39" i="14"/>
  <c r="AA347" i="12"/>
  <c r="AB486" i="12"/>
  <c r="AA291" i="12"/>
  <c r="AA203" i="12"/>
  <c r="AA292" i="12"/>
  <c r="AA58" i="12"/>
  <c r="AA50" i="15"/>
  <c r="AA166" i="12"/>
  <c r="Y15" i="12"/>
  <c r="AA508" i="12"/>
  <c r="AB192" i="12"/>
  <c r="Z487" i="12"/>
  <c r="AA94" i="12"/>
  <c r="AA98" i="15"/>
  <c r="AA87" i="15"/>
  <c r="AA409" i="12"/>
  <c r="AA24" i="3"/>
  <c r="AA429" i="12"/>
  <c r="AB105" i="12"/>
  <c r="AA57" i="3"/>
  <c r="AB500" i="12"/>
  <c r="AB28" i="15"/>
  <c r="AA103" i="12"/>
  <c r="AB194" i="12"/>
  <c r="AB286" i="12"/>
  <c r="AA207" i="12"/>
  <c r="AA44" i="15"/>
  <c r="Y451" i="12"/>
  <c r="AI458" i="12"/>
  <c r="AA250" i="12"/>
  <c r="AA32" i="13"/>
  <c r="AB411" i="12"/>
  <c r="AB436" i="12"/>
  <c r="AA24" i="13"/>
  <c r="Z74" i="12"/>
  <c r="Y256" i="12"/>
  <c r="AA111" i="12"/>
  <c r="Y73" i="12"/>
  <c r="AA29" i="15"/>
  <c r="AA21" i="3"/>
  <c r="AA7" i="14"/>
  <c r="AI259" i="12"/>
  <c r="Y67" i="15"/>
  <c r="AA81" i="15"/>
  <c r="AB437" i="12"/>
  <c r="AB52" i="12"/>
  <c r="Z376" i="12"/>
  <c r="AB496" i="12"/>
  <c r="AA12" i="14"/>
  <c r="AB66" i="3"/>
  <c r="AB506" i="12"/>
  <c r="AA22" i="13"/>
  <c r="AI441" i="12"/>
  <c r="AA304" i="12"/>
  <c r="AA54" i="12"/>
  <c r="AB45" i="14"/>
  <c r="AB83" i="3"/>
  <c r="AB13" i="3"/>
  <c r="AA65" i="12"/>
  <c r="AB276" i="12"/>
  <c r="AB10" i="14"/>
  <c r="AB495" i="12"/>
  <c r="AA107" i="12"/>
  <c r="AB269" i="12"/>
  <c r="AB190" i="12"/>
  <c r="AA102" i="15"/>
  <c r="AA66" i="15"/>
  <c r="AB19" i="15"/>
  <c r="AB287" i="12"/>
  <c r="AB43" i="12"/>
  <c r="AA346" i="12"/>
  <c r="AA25" i="14"/>
  <c r="AA56" i="15"/>
  <c r="AB238" i="12"/>
  <c r="AB118" i="12"/>
  <c r="AB455" i="12"/>
  <c r="AA256" i="12"/>
  <c r="AB306" i="12"/>
  <c r="AA92" i="12"/>
  <c r="AB38" i="14"/>
  <c r="Z149" i="12"/>
  <c r="AA62" i="15"/>
  <c r="AA16" i="13"/>
  <c r="AB25" i="15"/>
  <c r="AA428" i="12"/>
  <c r="AB459" i="12"/>
  <c r="AA73" i="15"/>
  <c r="Y87" i="15"/>
  <c r="AB91" i="3"/>
  <c r="AA388" i="12"/>
  <c r="AB336" i="12"/>
  <c r="AB160" i="12"/>
  <c r="AB21" i="14"/>
  <c r="AB12" i="3"/>
  <c r="AA303" i="12"/>
  <c r="AA120" i="12"/>
  <c r="AB247" i="12"/>
  <c r="AB340" i="12"/>
  <c r="AA94" i="15"/>
  <c r="AA199" i="12"/>
  <c r="AB23" i="12"/>
  <c r="AB179" i="12"/>
  <c r="AA312" i="12"/>
  <c r="AB282" i="12"/>
  <c r="AA447" i="12"/>
  <c r="AA54" i="15"/>
  <c r="AB93" i="3"/>
  <c r="Y84" i="12"/>
  <c r="Z52" i="3"/>
  <c r="AA15" i="12"/>
  <c r="AB11" i="15"/>
  <c r="AB14" i="16"/>
  <c r="AB365" i="12"/>
  <c r="AA308" i="12"/>
  <c r="AB71" i="3"/>
  <c r="AA419" i="12"/>
  <c r="AA130" i="12"/>
  <c r="AA358" i="12"/>
  <c r="AB88" i="12"/>
  <c r="AB77" i="15"/>
  <c r="AB420" i="12"/>
  <c r="AA379" i="12"/>
  <c r="Y407" i="12"/>
  <c r="Y59" i="15"/>
  <c r="AA182" i="12"/>
  <c r="AA103" i="15"/>
  <c r="AA28" i="13"/>
  <c r="AA168" i="12"/>
  <c r="AB345" i="12"/>
  <c r="AB40" i="3"/>
  <c r="AB63" i="12"/>
  <c r="AA414" i="12"/>
  <c r="AA51" i="15"/>
  <c r="AB30" i="3"/>
  <c r="AB300" i="12"/>
  <c r="AB325" i="12"/>
  <c r="Y18" i="12"/>
  <c r="AA34" i="15"/>
  <c r="AB132" i="12"/>
  <c r="AB23" i="14"/>
  <c r="Y182" i="12"/>
  <c r="AA404" i="12"/>
  <c r="AB434" i="12"/>
  <c r="AB33" i="3"/>
  <c r="Y34" i="15"/>
  <c r="AA70" i="15"/>
  <c r="AA461" i="12"/>
  <c r="AI246" i="12"/>
  <c r="AB22" i="3"/>
  <c r="AA28" i="12"/>
  <c r="AB101" i="3"/>
  <c r="AB42" i="15"/>
  <c r="Z8" i="12"/>
  <c r="AB122" i="12"/>
  <c r="AA164" i="12"/>
  <c r="AA321" i="12"/>
  <c r="Y404" i="12"/>
  <c r="AA244" i="12"/>
  <c r="AA85" i="15"/>
  <c r="AB55" i="15"/>
  <c r="AA465" i="12"/>
  <c r="AI222" i="12"/>
  <c r="AA353" i="12"/>
  <c r="AB383" i="12"/>
  <c r="AA30" i="15"/>
  <c r="Z102" i="12"/>
  <c r="AA44" i="12"/>
  <c r="AB46" i="12"/>
  <c r="Y25" i="3"/>
  <c r="AA59" i="15"/>
  <c r="AI421" i="12"/>
  <c r="AB472" i="12"/>
  <c r="AA275" i="12"/>
  <c r="AB30" i="14"/>
  <c r="AB41" i="12"/>
  <c r="AB376" i="12"/>
  <c r="AB464" i="12"/>
  <c r="AA84" i="12"/>
  <c r="AB389" i="12"/>
  <c r="Y39" i="12"/>
  <c r="Y353" i="12"/>
  <c r="AB360" i="12"/>
  <c r="AA475" i="12"/>
  <c r="AA410" i="12"/>
  <c r="AA52" i="15"/>
  <c r="AI314" i="12"/>
  <c r="AB284" i="12"/>
  <c r="AB393" i="12"/>
  <c r="AB161" i="12"/>
  <c r="AI235" i="12"/>
  <c r="AA480" i="12"/>
  <c r="AB7" i="15"/>
  <c r="AA450" i="12"/>
  <c r="AI240" i="12"/>
  <c r="AB116" i="12"/>
  <c r="AA307" i="12"/>
  <c r="AB16" i="3"/>
  <c r="AA511" i="12"/>
  <c r="AB11" i="12"/>
  <c r="AB104" i="15"/>
  <c r="AB9" i="13"/>
  <c r="AA439" i="12"/>
  <c r="AA280" i="12"/>
  <c r="Y205" i="12"/>
  <c r="AA313" i="12"/>
  <c r="AA249" i="12"/>
  <c r="Y356" i="12"/>
  <c r="AB19" i="13"/>
  <c r="AA45" i="15"/>
  <c r="AB17" i="3"/>
  <c r="AA400" i="12"/>
  <c r="AB146" i="12"/>
  <c r="AA40" i="12"/>
  <c r="Y253" i="12"/>
  <c r="AB31" i="12"/>
  <c r="AB281" i="12"/>
  <c r="AB158" i="12"/>
  <c r="AA186" i="12"/>
  <c r="Y394" i="12"/>
  <c r="AB377" i="12"/>
  <c r="AA317" i="12"/>
  <c r="AB63" i="15"/>
  <c r="AI422" i="12"/>
  <c r="AA485" i="12"/>
  <c r="AB211" i="12"/>
  <c r="AB181" i="12"/>
  <c r="AB136" i="12"/>
  <c r="AA13" i="12"/>
  <c r="AB139" i="12"/>
  <c r="AA253" i="12"/>
  <c r="AA483" i="12"/>
  <c r="AB430" i="12"/>
  <c r="AA31" i="14"/>
  <c r="AA82" i="12"/>
  <c r="AB49" i="15"/>
  <c r="AB301" i="12"/>
  <c r="AB60" i="12"/>
  <c r="AA172" i="12"/>
  <c r="AB356" i="12"/>
  <c r="AA507" i="12"/>
  <c r="AA20" i="15"/>
  <c r="AA261" i="12"/>
  <c r="Y44" i="12"/>
  <c r="AB258" i="12"/>
  <c r="AA243" i="12"/>
  <c r="AB18" i="15"/>
  <c r="AB241" i="12"/>
  <c r="AB476" i="12"/>
  <c r="AA144" i="12"/>
  <c r="AA8" i="15"/>
  <c r="AB248" i="12"/>
  <c r="AB191" i="12"/>
  <c r="AA80" i="15"/>
  <c r="AB47" i="15"/>
  <c r="AB424" i="12"/>
  <c r="Y83" i="15"/>
  <c r="AB352" i="12"/>
  <c r="AB198" i="12"/>
  <c r="AA344" i="12"/>
  <c r="AA126" i="12"/>
  <c r="AB89" i="15"/>
  <c r="AA305" i="12"/>
  <c r="AI420" i="12"/>
  <c r="AI312" i="12"/>
  <c r="AB187" i="12"/>
  <c r="Y24" i="15"/>
  <c r="AI300" i="12"/>
  <c r="AB65" i="3"/>
  <c r="AI274" i="12"/>
  <c r="AB504" i="12"/>
  <c r="AI258" i="12"/>
  <c r="AB183" i="12"/>
  <c r="AA17" i="15"/>
  <c r="AB398" i="12"/>
  <c r="Y400" i="12"/>
  <c r="AB64" i="12"/>
  <c r="Y344" i="12"/>
  <c r="AA426" i="12"/>
  <c r="AB100" i="15"/>
  <c r="AA39" i="12"/>
  <c r="AA7" i="12"/>
  <c r="AA42" i="14"/>
  <c r="AA27" i="3"/>
  <c r="AA10" i="13"/>
  <c r="Z335" i="12"/>
  <c r="AA177" i="12"/>
  <c r="AA36" i="14"/>
  <c r="Z288" i="12"/>
  <c r="AA251" i="12"/>
  <c r="AB316" i="12"/>
  <c r="AA28" i="14"/>
  <c r="AA76" i="3"/>
  <c r="AA154" i="12"/>
  <c r="AB115" i="12"/>
  <c r="AB327" i="12"/>
  <c r="AA83" i="15"/>
  <c r="AA262" i="12"/>
  <c r="AB38" i="12"/>
  <c r="AB18" i="16"/>
  <c r="AA86" i="15"/>
  <c r="AB19" i="12"/>
  <c r="AB50" i="3"/>
  <c r="AA90" i="15"/>
  <c r="AA96" i="12"/>
  <c r="AA37" i="14"/>
  <c r="AB163" i="12"/>
  <c r="AB227" i="12"/>
  <c r="AB206" i="12"/>
  <c r="AA23" i="16"/>
  <c r="AI257" i="12"/>
  <c r="AB35" i="14"/>
  <c r="AB477" i="12"/>
  <c r="AB19" i="14"/>
  <c r="Z333" i="12"/>
  <c r="AB8" i="16"/>
  <c r="AB7" i="16"/>
  <c r="AB213" i="12"/>
  <c r="AA18" i="12"/>
  <c r="AA357" i="12"/>
  <c r="Y44" i="15"/>
  <c r="AA196" i="12"/>
  <c r="Y47" i="12"/>
  <c r="AI313" i="12"/>
  <c r="AB167" i="12"/>
  <c r="AB51" i="12"/>
  <c r="AB12" i="13"/>
  <c r="AA13" i="16"/>
  <c r="AA473" i="12"/>
  <c r="AB34" i="12"/>
  <c r="AA423" i="12"/>
  <c r="AA162" i="12"/>
  <c r="AB19" i="16"/>
  <c r="AB19" i="3"/>
  <c r="AB283" i="12"/>
  <c r="AB490" i="12"/>
  <c r="AB165" i="12"/>
  <c r="AB37" i="15"/>
  <c r="AB56" i="12"/>
  <c r="AB15" i="13"/>
  <c r="AB397" i="12"/>
  <c r="AA15" i="16"/>
  <c r="AB53" i="12"/>
  <c r="AB290" i="12"/>
  <c r="AA46" i="14"/>
  <c r="AA218" i="12"/>
  <c r="AB68" i="3"/>
  <c r="AB359" i="12"/>
  <c r="AA95" i="15"/>
  <c r="AB288" i="12"/>
  <c r="AA348" i="12"/>
  <c r="AA9" i="14"/>
  <c r="AB265" i="12"/>
  <c r="AB131" i="12"/>
  <c r="AA252" i="12"/>
  <c r="Z187" i="12"/>
  <c r="AB10" i="15"/>
  <c r="AB75" i="12"/>
  <c r="AA57" i="12"/>
  <c r="AA35" i="13"/>
  <c r="AB84" i="15"/>
  <c r="AA123" i="12"/>
  <c r="AI372" i="12"/>
  <c r="AB257" i="12"/>
  <c r="AB113" i="12"/>
  <c r="Y90" i="15"/>
  <c r="AA373" i="12"/>
  <c r="AA33" i="12"/>
  <c r="AA27" i="15"/>
  <c r="Z470" i="12"/>
  <c r="AB362" i="12"/>
  <c r="AB8" i="12"/>
  <c r="AA121" i="12"/>
  <c r="AA11" i="13"/>
  <c r="AB224" i="12"/>
  <c r="AB138" i="12"/>
  <c r="AB491" i="12"/>
  <c r="AA61" i="12"/>
  <c r="AB76" i="15"/>
  <c r="AB24" i="12"/>
  <c r="Y28" i="3"/>
  <c r="Z26" i="13"/>
  <c r="AB219" i="12"/>
  <c r="AA488" i="12"/>
  <c r="AB271" i="12"/>
  <c r="AA49" i="12"/>
  <c r="AB26" i="14"/>
  <c r="AA378" i="12"/>
  <c r="AA34" i="14"/>
  <c r="Y52" i="15"/>
  <c r="AB391" i="12"/>
  <c r="Y355" i="12"/>
  <c r="Y58" i="12"/>
  <c r="AB104" i="12"/>
  <c r="AA27" i="13"/>
  <c r="Z214" i="12"/>
  <c r="AA67" i="15"/>
  <c r="AB48" i="3"/>
  <c r="AB462" i="12"/>
  <c r="AA231" i="12"/>
  <c r="AB406" i="12"/>
  <c r="AA48" i="15"/>
  <c r="AB11" i="3"/>
  <c r="AB176" i="12"/>
  <c r="AB110" i="12"/>
  <c r="AA45" i="12"/>
  <c r="AB15" i="15"/>
  <c r="Z57" i="3"/>
  <c r="AA254" i="12"/>
  <c r="AA74" i="15"/>
  <c r="AB134" i="12"/>
  <c r="AA479" i="12"/>
  <c r="AB214" i="12"/>
  <c r="AB24" i="16"/>
  <c r="AA33" i="15"/>
  <c r="AB81" i="3"/>
  <c r="AA363" i="12"/>
  <c r="Y11" i="13"/>
  <c r="AA71" i="12"/>
  <c r="AI273" i="12"/>
  <c r="AA173" i="12"/>
  <c r="AA460" i="12"/>
  <c r="AB20" i="13"/>
  <c r="AB385" i="12"/>
  <c r="AB255" i="12"/>
  <c r="AA431" i="12"/>
  <c r="AB83" i="12"/>
  <c r="AB442" i="12"/>
  <c r="AB494" i="12"/>
  <c r="AA75" i="3"/>
  <c r="AB390" i="12"/>
  <c r="AB487" i="12"/>
  <c r="AB14" i="13"/>
  <c r="AA150" i="12"/>
  <c r="AB74" i="3"/>
  <c r="AA55" i="12"/>
  <c r="AB89" i="12"/>
  <c r="AA36" i="15"/>
  <c r="AB11" i="14"/>
  <c r="AB99" i="12"/>
  <c r="AA13" i="15"/>
  <c r="Y482" i="12"/>
  <c r="AA482" i="12"/>
  <c r="AA60" i="15"/>
  <c r="AA246" i="12"/>
  <c r="AB366" i="12"/>
  <c r="AB32" i="14"/>
  <c r="AB48" i="12"/>
  <c r="AA25" i="13"/>
  <c r="AB67" i="3"/>
  <c r="AB499" i="12"/>
  <c r="AB34" i="13"/>
  <c r="AA133" i="12"/>
  <c r="AB297" i="12"/>
  <c r="Y99" i="3"/>
  <c r="AB440" i="12"/>
  <c r="AA474" i="12"/>
  <c r="AB20" i="14"/>
  <c r="AB17" i="12"/>
  <c r="AA112" i="12"/>
  <c r="AA451" i="12"/>
  <c r="AB193" i="12"/>
  <c r="AB76" i="12"/>
  <c r="AB147" i="12"/>
  <c r="AA22" i="15"/>
  <c r="AA53" i="15"/>
  <c r="AA14" i="12"/>
  <c r="Z103" i="3"/>
  <c r="AB93" i="12"/>
  <c r="Y123" i="12"/>
  <c r="AA36" i="12"/>
  <c r="Y262" i="12"/>
  <c r="AI245" i="12"/>
  <c r="AB97" i="12"/>
  <c r="AI379" i="12"/>
  <c r="AB86" i="3"/>
  <c r="AB43" i="14"/>
  <c r="AA481" i="12"/>
  <c r="AB26" i="13"/>
  <c r="AB202" i="12"/>
  <c r="AA47" i="12"/>
  <c r="AA302" i="12"/>
  <c r="Z222" i="12"/>
  <c r="AA12" i="16"/>
  <c r="AB36" i="13"/>
  <c r="AA394" i="12"/>
  <c r="AB40" i="14"/>
  <c r="AB31" i="13"/>
  <c r="Y36" i="15"/>
  <c r="AB72" i="15"/>
  <c r="AB169" i="12"/>
  <c r="Y81" i="15"/>
  <c r="AA73" i="12"/>
  <c r="AI365" i="12"/>
  <c r="AA61" i="15"/>
  <c r="Y22" i="3"/>
  <c r="AA92" i="15"/>
  <c r="AA26" i="15"/>
  <c r="AB72" i="12"/>
  <c r="AB223" i="12"/>
  <c r="AI477" i="12"/>
  <c r="AB470" i="12"/>
  <c r="Y379" i="12"/>
  <c r="AA21" i="13"/>
  <c r="AA320" i="12"/>
  <c r="AA88" i="15"/>
  <c r="AA329" i="12"/>
  <c r="AB342" i="12"/>
  <c r="AB127" i="12"/>
  <c r="AA466" i="12"/>
  <c r="AB12" i="12"/>
  <c r="AA24" i="15"/>
  <c r="AB87" i="3"/>
  <c r="AA415" i="12"/>
  <c r="AA20" i="3"/>
  <c r="AB240" i="12"/>
  <c r="AB69" i="12"/>
  <c r="Z334" i="12"/>
  <c r="Z490" i="12"/>
  <c r="AB222" i="12"/>
  <c r="AA85" i="12"/>
  <c r="AB103" i="3"/>
  <c r="AB95" i="12"/>
  <c r="AB79" i="15"/>
  <c r="AB484" i="12"/>
  <c r="AB151" i="12"/>
  <c r="AB452" i="12"/>
  <c r="AB96" i="3"/>
  <c r="AB102" i="12"/>
  <c r="AI415" i="12"/>
  <c r="AI472" i="12"/>
  <c r="AI479" i="12"/>
  <c r="AI475" i="12"/>
  <c r="AI432" i="12"/>
  <c r="AI354" i="12"/>
  <c r="AI453" i="12"/>
  <c r="AI239" i="12"/>
  <c r="AI100" i="15"/>
  <c r="AI424" i="12"/>
  <c r="AI106" i="15"/>
  <c r="AI322" i="12"/>
  <c r="AI455" i="12"/>
  <c r="AI433" i="12"/>
  <c r="AI368" i="12"/>
  <c r="AI428" i="12"/>
  <c r="AI352" i="12"/>
  <c r="AI231" i="12"/>
  <c r="AI103" i="15"/>
  <c r="AI358" i="12"/>
  <c r="AI418" i="12"/>
  <c r="AI438" i="12"/>
  <c r="AI400" i="12"/>
  <c r="AI335" i="12"/>
  <c r="AI408" i="12"/>
  <c r="AI227" i="12"/>
  <c r="AI436" i="12"/>
  <c r="AI225" i="12"/>
  <c r="AI431" i="12"/>
  <c r="AI359" i="12"/>
  <c r="AI328" i="12"/>
  <c r="AI238" i="12"/>
  <c r="AI309" i="12"/>
  <c r="AI467" i="12"/>
  <c r="AI35" i="12"/>
  <c r="AI469" i="12"/>
  <c r="AI209" i="12"/>
  <c r="AI107" i="15"/>
  <c r="AI25" i="15"/>
  <c r="AI107" i="12"/>
  <c r="AI471" i="12"/>
  <c r="AI104" i="15"/>
  <c r="AI37" i="3"/>
  <c r="AI138" i="12"/>
  <c r="AI214" i="12"/>
  <c r="AI87" i="12"/>
  <c r="AI61" i="3"/>
  <c r="AI21" i="3"/>
  <c r="AI81" i="3"/>
  <c r="AI468" i="12"/>
  <c r="AI197" i="12"/>
  <c r="AI98" i="15"/>
  <c r="AI43" i="15"/>
  <c r="AI97" i="15"/>
  <c r="AI362" i="12"/>
  <c r="AI297" i="12"/>
  <c r="AI412" i="12"/>
  <c r="AI90" i="15"/>
  <c r="AI13" i="15"/>
  <c r="AI226" i="12"/>
  <c r="AI89" i="15"/>
  <c r="AI402" i="12"/>
  <c r="AI29" i="13"/>
  <c r="AI84" i="15"/>
  <c r="AI208" i="12"/>
  <c r="AI80" i="12"/>
  <c r="AI463" i="12"/>
  <c r="AI83" i="3"/>
  <c r="AI61" i="12"/>
  <c r="AI78" i="12"/>
  <c r="AI58" i="15"/>
  <c r="AI326" i="12"/>
  <c r="AI325" i="12"/>
  <c r="AI86" i="15"/>
  <c r="AI56" i="15"/>
  <c r="AI86" i="3"/>
  <c r="AI17" i="12"/>
  <c r="AI69" i="3"/>
  <c r="AI49" i="15"/>
  <c r="AI38" i="14"/>
  <c r="AI35" i="14"/>
  <c r="AI57" i="15"/>
  <c r="AI263" i="12"/>
  <c r="AI17" i="15"/>
  <c r="AI260" i="12"/>
  <c r="AI24" i="3"/>
  <c r="AI95" i="12"/>
  <c r="AI95" i="15"/>
  <c r="AI7" i="14"/>
  <c r="AI10" i="14"/>
  <c r="AI94" i="12"/>
  <c r="AI96" i="15"/>
  <c r="AI320" i="12"/>
  <c r="AI110" i="12"/>
  <c r="AI264" i="12"/>
  <c r="AI191" i="12"/>
  <c r="AI14" i="14"/>
  <c r="AI23" i="13"/>
  <c r="AI92" i="15"/>
  <c r="AI64" i="15"/>
  <c r="AI37" i="14"/>
  <c r="AI183" i="12"/>
  <c r="AI103" i="3"/>
  <c r="AI32" i="15"/>
  <c r="AI369" i="12"/>
  <c r="AI186" i="12"/>
  <c r="AI271" i="12"/>
  <c r="AI277" i="12"/>
  <c r="AI363" i="12"/>
  <c r="AI251" i="12"/>
  <c r="AI30" i="15"/>
  <c r="AI248" i="12"/>
  <c r="AI308" i="12"/>
  <c r="AI366" i="12"/>
  <c r="AI17" i="3"/>
  <c r="AI331" i="12"/>
  <c r="AI78" i="15"/>
  <c r="AI339" i="12"/>
  <c r="AI373" i="12"/>
  <c r="AI98" i="3"/>
  <c r="AI304" i="12"/>
  <c r="AI303" i="12"/>
  <c r="AI275" i="12"/>
  <c r="AI30" i="3"/>
  <c r="AI165" i="12"/>
  <c r="AI180" i="12"/>
  <c r="AI15" i="13"/>
  <c r="AI343" i="12"/>
  <c r="AI175" i="12"/>
  <c r="AI270" i="12"/>
  <c r="AI364" i="12"/>
  <c r="AI18" i="16"/>
  <c r="AI22" i="15"/>
  <c r="AI338" i="12"/>
  <c r="AI377" i="12"/>
  <c r="AI20" i="15"/>
  <c r="AI18" i="13"/>
  <c r="AI19" i="15"/>
  <c r="AI10" i="16"/>
  <c r="AI283" i="12"/>
  <c r="AI45" i="15"/>
  <c r="AI396" i="12"/>
  <c r="AI11" i="15"/>
  <c r="AI28" i="12"/>
  <c r="AI37" i="15"/>
  <c r="AI19" i="16"/>
  <c r="AI160" i="12"/>
  <c r="AI21" i="15"/>
  <c r="AI9" i="14"/>
  <c r="AI350" i="12"/>
  <c r="AI127" i="12"/>
  <c r="AI89" i="3"/>
  <c r="AI177" i="12"/>
  <c r="AI34" i="12"/>
  <c r="AI13" i="14"/>
  <c r="AI52" i="15"/>
  <c r="AI12" i="13"/>
  <c r="AI351" i="12"/>
  <c r="AI22" i="16"/>
  <c r="AI31" i="15"/>
  <c r="AI44" i="15"/>
  <c r="AI88" i="3"/>
  <c r="AI29" i="12"/>
  <c r="AI46" i="15"/>
  <c r="AI19" i="13"/>
  <c r="AI17" i="13"/>
  <c r="AI23" i="12"/>
  <c r="AI11" i="16"/>
  <c r="AI22" i="12"/>
  <c r="AI79" i="15"/>
  <c r="AI17" i="16"/>
  <c r="AI9" i="15"/>
  <c r="AI91" i="15"/>
  <c r="AI11" i="12"/>
  <c r="AI21" i="12"/>
  <c r="AI97" i="3"/>
  <c r="AI99" i="15"/>
  <c r="AI26" i="15"/>
  <c r="AI13" i="13"/>
  <c r="AI60" i="15"/>
  <c r="AI24" i="14"/>
  <c r="AI16" i="12"/>
  <c r="AI20" i="16"/>
  <c r="AI31" i="14"/>
  <c r="AI38" i="3"/>
  <c r="AI23" i="16"/>
  <c r="AI25" i="14"/>
  <c r="AI21" i="16"/>
  <c r="AI8" i="14"/>
  <c r="AI62" i="15"/>
  <c r="AI387" i="12"/>
  <c r="AI255" i="12"/>
  <c r="AI9" i="13"/>
  <c r="AI385" i="12"/>
  <c r="AI16" i="13"/>
  <c r="AI30" i="13"/>
  <c r="AI72" i="15"/>
  <c r="AI99" i="3"/>
  <c r="AI36" i="13"/>
  <c r="AI35" i="13"/>
  <c r="AI38" i="12"/>
  <c r="AI220" i="12"/>
  <c r="AI9" i="3"/>
  <c r="AI82" i="15"/>
  <c r="AI72" i="12"/>
  <c r="AI167" i="12"/>
  <c r="AI388" i="12"/>
  <c r="AI506" i="12"/>
  <c r="AI382" i="12"/>
  <c r="AI54" i="15"/>
  <c r="AI383" i="12"/>
  <c r="AI499" i="12"/>
  <c r="AI301" i="12"/>
  <c r="AI389" i="12"/>
  <c r="AI173" i="12"/>
  <c r="AI24" i="16"/>
  <c r="AI96" i="3"/>
  <c r="AI18" i="15"/>
  <c r="AI108" i="12"/>
  <c r="AI16" i="16"/>
  <c r="AI276" i="12"/>
  <c r="AI12" i="16"/>
  <c r="AI38" i="15"/>
  <c r="AI116" i="12"/>
  <c r="AI46" i="14"/>
  <c r="AI30" i="12"/>
  <c r="AI109" i="12"/>
  <c r="AI398" i="12"/>
  <c r="AI114" i="12"/>
  <c r="AI19" i="14"/>
  <c r="AI504" i="12"/>
  <c r="AI150" i="12"/>
  <c r="AI155" i="12"/>
  <c r="AI280" i="12"/>
  <c r="AI286" i="12"/>
  <c r="AI7" i="3"/>
  <c r="AI501" i="12"/>
  <c r="AI293" i="12"/>
  <c r="AI152" i="12"/>
  <c r="AI111" i="12"/>
  <c r="AI380" i="12"/>
  <c r="AI32" i="14"/>
  <c r="AI381" i="12"/>
  <c r="AI43" i="14"/>
  <c r="AI16" i="14"/>
  <c r="AI66" i="15"/>
  <c r="AI74" i="15"/>
  <c r="AI484" i="12"/>
  <c r="AI21" i="14"/>
  <c r="AI170" i="12"/>
  <c r="AI493" i="12"/>
  <c r="AI292" i="12"/>
  <c r="AI100" i="12"/>
  <c r="AI169" i="12"/>
  <c r="AI113" i="12"/>
  <c r="AI179" i="12"/>
  <c r="AI30" i="14"/>
  <c r="AI125" i="12"/>
  <c r="AI156" i="12"/>
  <c r="AI90" i="12"/>
  <c r="AI496" i="12"/>
  <c r="AI42" i="15"/>
  <c r="AI134" i="12"/>
  <c r="AI193" i="12"/>
  <c r="AI157" i="12"/>
  <c r="AI269" i="12"/>
  <c r="AI29" i="14"/>
  <c r="AI33" i="13"/>
  <c r="AI188" i="12"/>
  <c r="AI34" i="14"/>
  <c r="AI392" i="12"/>
  <c r="AI510" i="12"/>
  <c r="AI399" i="12"/>
  <c r="AI140" i="12"/>
  <c r="AI211" i="12"/>
  <c r="AI142" i="12"/>
  <c r="AI10" i="13"/>
  <c r="AI103" i="12"/>
  <c r="AI198" i="12"/>
  <c r="AI135" i="12"/>
  <c r="AI35" i="15"/>
  <c r="AI106" i="12"/>
  <c r="AI154" i="12"/>
  <c r="AI137" i="12"/>
  <c r="AI149" i="12"/>
  <c r="AI492" i="12"/>
  <c r="AI102" i="15"/>
  <c r="AI34" i="15"/>
  <c r="AI86" i="12"/>
  <c r="AI497" i="12"/>
  <c r="AI131" i="12"/>
  <c r="AI345" i="12"/>
  <c r="AI16" i="15"/>
  <c r="AI495" i="12"/>
  <c r="AI294" i="12"/>
  <c r="AI66" i="12"/>
  <c r="AI452" i="12"/>
  <c r="AI99" i="12"/>
  <c r="AI442" i="12"/>
  <c r="AI272" i="12"/>
  <c r="AI213" i="12"/>
  <c r="AI494" i="12"/>
  <c r="AI24" i="13"/>
  <c r="AI12" i="14"/>
  <c r="AI36" i="15"/>
  <c r="AI223" i="12"/>
  <c r="AI76" i="15"/>
  <c r="AI29" i="15"/>
  <c r="AI39" i="14"/>
  <c r="AI219" i="12"/>
  <c r="AI14" i="15"/>
  <c r="AI295" i="12"/>
  <c r="AI69" i="12"/>
  <c r="AI476" i="12"/>
  <c r="AI77" i="15"/>
  <c r="AI212" i="12"/>
  <c r="AI68" i="3"/>
  <c r="AI483" i="12"/>
  <c r="AI187" i="12"/>
  <c r="AI217" i="12"/>
  <c r="AI68" i="12"/>
  <c r="AI77" i="12"/>
  <c r="AI357" i="12"/>
  <c r="AI490" i="12"/>
  <c r="AI12" i="15"/>
  <c r="AI205" i="12"/>
  <c r="AI488" i="12"/>
  <c r="AI489" i="12"/>
  <c r="AI20" i="14"/>
  <c r="AI8" i="16"/>
  <c r="AI7" i="16"/>
  <c r="AI124" i="12"/>
  <c r="AI24" i="15"/>
  <c r="AI487" i="12"/>
  <c r="AI19" i="3"/>
  <c r="AI28" i="14"/>
  <c r="AI76" i="3"/>
  <c r="AI36" i="14"/>
  <c r="AI27" i="12"/>
  <c r="AI172" i="12"/>
  <c r="AI42" i="12"/>
  <c r="AI486" i="12"/>
  <c r="AI17" i="14"/>
  <c r="AI287" i="12"/>
  <c r="AI31" i="13"/>
  <c r="AI65" i="12"/>
  <c r="AI23" i="15"/>
  <c r="AI43" i="12"/>
  <c r="AI25" i="12"/>
  <c r="AI33" i="15"/>
  <c r="AI59" i="12"/>
  <c r="AI42" i="3"/>
  <c r="AI40" i="3"/>
  <c r="AI53" i="12"/>
  <c r="AI44" i="12"/>
  <c r="AI28" i="15"/>
  <c r="AI53" i="15"/>
  <c r="AI51" i="15"/>
  <c r="AI75" i="12"/>
  <c r="AI84" i="3"/>
  <c r="AI43" i="3"/>
  <c r="AI11" i="14"/>
  <c r="AI9" i="16"/>
  <c r="AI79" i="3"/>
  <c r="AI28" i="3"/>
  <c r="AI73" i="15"/>
  <c r="AI39" i="15"/>
  <c r="AI45" i="14"/>
  <c r="AI27" i="15"/>
  <c r="AI55" i="15"/>
  <c r="AI58" i="12"/>
  <c r="AI15" i="15"/>
  <c r="AI55" i="12"/>
  <c r="AI50" i="15"/>
  <c r="AI47" i="15"/>
  <c r="AI40" i="15"/>
  <c r="AI26" i="13"/>
  <c r="AI56" i="3"/>
  <c r="AI85" i="3"/>
  <c r="AI51" i="12"/>
  <c r="AI20" i="13"/>
  <c r="AI48" i="15"/>
  <c r="AI33" i="14"/>
  <c r="AI61" i="15"/>
  <c r="AI7" i="15"/>
  <c r="AI84" i="12"/>
  <c r="AI27" i="14"/>
  <c r="AI42" i="14"/>
  <c r="AI91" i="3"/>
  <c r="AI65" i="15"/>
  <c r="AI71" i="15"/>
  <c r="AI63" i="15"/>
  <c r="AI22" i="14"/>
  <c r="AI75" i="15"/>
  <c r="AI89" i="12"/>
  <c r="AI60" i="12"/>
  <c r="AI87" i="15"/>
  <c r="AI65" i="3"/>
  <c r="AI70" i="15"/>
  <c r="AI33" i="3"/>
  <c r="AI13" i="16"/>
  <c r="AI68" i="15"/>
  <c r="AI85" i="12"/>
  <c r="AI88" i="12"/>
  <c r="AI85" i="15"/>
  <c r="AI81" i="15"/>
  <c r="AC13" i="14"/>
  <c r="AC41" i="12"/>
  <c r="AC24" i="14"/>
  <c r="AC33" i="14"/>
  <c r="AC51" i="15"/>
  <c r="AC95" i="15"/>
  <c r="AC49" i="15"/>
  <c r="AC8" i="16"/>
  <c r="AC32" i="15"/>
  <c r="AC78" i="12"/>
  <c r="AC55" i="15"/>
  <c r="AC87" i="12"/>
  <c r="AC15" i="14"/>
  <c r="AC95" i="12"/>
  <c r="AC66" i="12"/>
  <c r="AC61" i="15"/>
  <c r="AC35" i="14"/>
  <c r="AC53" i="12"/>
  <c r="AC18" i="13"/>
  <c r="AC47" i="15"/>
  <c r="AC34" i="13"/>
  <c r="AC74" i="12"/>
  <c r="AC24" i="16"/>
  <c r="AC10" i="14"/>
  <c r="AC13" i="13"/>
  <c r="AC82" i="15"/>
  <c r="AC33" i="13"/>
  <c r="AM13" i="13"/>
  <c r="AC79" i="15"/>
  <c r="AC53" i="15"/>
  <c r="AC35" i="13"/>
  <c r="AC50" i="15"/>
  <c r="AC40" i="12"/>
  <c r="AC18" i="15"/>
  <c r="AC38" i="14"/>
  <c r="AC31" i="13"/>
  <c r="AM35" i="13"/>
  <c r="AC83" i="12"/>
  <c r="AC67" i="15"/>
  <c r="AC15" i="12"/>
  <c r="AC89" i="15"/>
  <c r="AC22" i="13"/>
  <c r="AC27" i="12"/>
  <c r="AC215" i="12"/>
  <c r="AC32" i="12"/>
  <c r="AC51" i="12"/>
  <c r="AC52" i="12"/>
  <c r="AC305" i="12"/>
  <c r="AC312" i="12"/>
  <c r="AC43" i="3"/>
  <c r="AC8" i="12"/>
  <c r="AC7" i="12"/>
  <c r="AC276" i="12"/>
  <c r="AC200" i="12"/>
  <c r="AC284" i="12"/>
  <c r="AC362" i="12"/>
  <c r="AC211" i="12"/>
  <c r="AC93" i="3"/>
  <c r="AC413" i="12"/>
  <c r="AC351" i="12"/>
  <c r="AC42" i="15"/>
  <c r="AC110" i="12"/>
  <c r="AC50" i="3"/>
  <c r="AC309" i="12"/>
  <c r="AC31" i="12"/>
  <c r="AM98" i="3"/>
  <c r="AC61" i="3"/>
  <c r="AC341" i="12"/>
  <c r="AC285" i="12"/>
  <c r="AC90" i="3"/>
  <c r="AM434" i="12"/>
  <c r="AC91" i="3"/>
  <c r="AC493" i="12"/>
  <c r="AC69" i="3"/>
  <c r="AC350" i="12"/>
  <c r="AC353" i="12"/>
  <c r="AC36" i="13"/>
  <c r="AC329" i="12"/>
  <c r="AC106" i="3"/>
  <c r="AM265" i="12"/>
  <c r="AC221" i="12"/>
  <c r="AC434" i="12"/>
  <c r="AC76" i="12"/>
  <c r="AC20" i="13"/>
  <c r="AC16" i="3"/>
  <c r="AC30" i="3"/>
  <c r="AC62" i="15"/>
  <c r="AC71" i="3"/>
  <c r="AC47" i="12"/>
  <c r="AC89" i="3"/>
  <c r="AN21" i="3"/>
  <c r="AC20" i="12"/>
  <c r="AC393" i="12"/>
  <c r="AC265" i="12"/>
  <c r="AC75" i="12"/>
  <c r="AC57" i="15"/>
  <c r="AM61" i="3"/>
  <c r="AC423" i="12"/>
  <c r="AC160" i="12"/>
  <c r="AC387" i="12"/>
  <c r="AM69" i="3"/>
  <c r="AC231" i="12"/>
  <c r="AC27" i="15"/>
  <c r="AC460" i="12"/>
  <c r="AC59" i="12"/>
  <c r="AC13" i="3"/>
  <c r="AC50" i="12"/>
  <c r="AC17" i="15"/>
  <c r="AC75" i="15"/>
  <c r="AC92" i="15"/>
  <c r="AC85" i="15"/>
  <c r="AC60" i="12"/>
  <c r="AC65" i="12"/>
  <c r="AC97" i="3"/>
  <c r="AC99" i="3"/>
  <c r="AC104" i="3"/>
  <c r="AC76" i="3"/>
  <c r="AC85" i="3"/>
  <c r="AC216" i="12"/>
  <c r="AM129" i="12"/>
  <c r="AC32" i="13"/>
  <c r="AC77" i="3"/>
  <c r="AC23" i="14"/>
  <c r="AC279" i="12"/>
  <c r="AC162" i="12"/>
  <c r="AC33" i="12"/>
  <c r="AC81" i="3"/>
  <c r="AC402" i="12"/>
  <c r="AC129" i="12"/>
  <c r="AC54" i="12"/>
  <c r="AC389" i="12"/>
  <c r="AC333" i="12"/>
  <c r="AC11" i="3"/>
  <c r="AC222" i="12"/>
  <c r="AC79" i="3"/>
  <c r="AC9" i="13"/>
  <c r="AC12" i="14"/>
  <c r="AC30" i="13"/>
  <c r="AC29" i="12"/>
  <c r="AC490" i="12"/>
  <c r="AC89" i="12"/>
  <c r="AC85" i="12"/>
  <c r="AC11" i="16"/>
  <c r="AC100" i="3"/>
  <c r="AC26" i="13"/>
  <c r="AC93" i="12"/>
  <c r="AC34" i="12"/>
  <c r="AN483" i="12"/>
  <c r="AC19" i="12"/>
  <c r="AC253" i="12"/>
  <c r="AC16" i="12"/>
  <c r="AC40" i="15"/>
  <c r="AC13" i="12"/>
  <c r="AC33" i="3"/>
  <c r="AC74" i="3"/>
  <c r="AC43" i="12"/>
  <c r="AC71" i="15"/>
  <c r="AC10" i="16"/>
  <c r="AC84" i="12"/>
  <c r="AC214" i="12"/>
  <c r="AC45" i="12"/>
  <c r="AC255" i="12"/>
  <c r="AC311" i="12"/>
  <c r="AM11" i="16"/>
  <c r="AC364" i="12"/>
  <c r="AC38" i="15"/>
  <c r="AC227" i="12"/>
  <c r="AC67" i="3"/>
  <c r="AC438" i="12"/>
  <c r="AC87" i="3"/>
  <c r="AM83" i="3"/>
  <c r="AC261" i="12"/>
  <c r="AC21" i="16"/>
  <c r="AC7" i="16"/>
  <c r="AC466" i="12"/>
  <c r="AM77" i="15"/>
  <c r="AC101" i="15"/>
  <c r="AC281" i="12"/>
  <c r="AM417" i="12"/>
  <c r="AC347" i="12"/>
  <c r="AC16" i="15"/>
  <c r="AC495" i="12"/>
  <c r="AC172" i="12"/>
  <c r="AC417" i="12"/>
  <c r="AC99" i="15"/>
  <c r="AC41" i="14"/>
  <c r="AC124" i="12"/>
  <c r="AM228" i="12"/>
  <c r="AC23" i="15"/>
  <c r="AC372" i="12"/>
  <c r="AM76" i="15"/>
  <c r="AC500" i="12"/>
  <c r="AC7" i="3"/>
  <c r="AM391" i="12"/>
  <c r="AC189" i="12"/>
  <c r="AC487" i="12"/>
  <c r="AC399" i="12"/>
  <c r="AC202" i="12"/>
  <c r="AC103" i="3"/>
  <c r="AC104" i="12"/>
  <c r="AC475" i="12"/>
  <c r="AC489" i="12"/>
  <c r="AC250" i="12"/>
  <c r="AC94" i="3"/>
  <c r="AC257" i="12"/>
  <c r="AC497" i="12"/>
  <c r="AC352" i="12"/>
  <c r="AC97" i="12"/>
  <c r="AN286" i="12"/>
  <c r="AN38" i="3"/>
  <c r="AN96" i="3"/>
  <c r="AM139" i="12"/>
  <c r="AC12" i="15"/>
  <c r="AC432" i="12"/>
  <c r="AC11" i="15"/>
  <c r="AC259" i="12"/>
  <c r="AC14" i="16"/>
  <c r="AC56" i="3"/>
  <c r="AC139" i="12"/>
  <c r="AC109" i="12"/>
  <c r="AC7" i="14"/>
  <c r="AM102" i="12"/>
  <c r="AC76" i="15"/>
  <c r="AC391" i="12"/>
  <c r="AC161" i="12"/>
  <c r="AC38" i="3"/>
  <c r="AC171" i="12"/>
  <c r="AC96" i="3"/>
  <c r="AC424" i="12"/>
  <c r="AM348" i="12"/>
  <c r="AC422" i="12"/>
  <c r="AC158" i="12"/>
  <c r="AC411" i="12"/>
  <c r="AC206" i="12"/>
  <c r="AC331" i="12"/>
  <c r="AC266" i="12"/>
  <c r="AC381" i="12"/>
  <c r="AM324" i="12"/>
  <c r="AC136" i="12"/>
  <c r="AC19" i="15"/>
  <c r="AC233" i="12"/>
  <c r="AC444" i="12"/>
  <c r="AC354" i="12"/>
  <c r="AC143" i="12"/>
  <c r="AC278" i="12"/>
  <c r="AC315" i="12"/>
  <c r="AC169" i="12"/>
  <c r="AM233" i="12"/>
  <c r="AC334" i="12"/>
  <c r="AC384" i="12"/>
  <c r="AC235" i="12"/>
  <c r="AC14" i="15"/>
  <c r="AC159" i="12"/>
  <c r="AC179" i="12"/>
  <c r="AC224" i="12"/>
  <c r="AC306" i="12"/>
  <c r="AC26" i="15"/>
  <c r="AC39" i="15"/>
  <c r="AC459" i="12"/>
  <c r="AC21" i="14"/>
  <c r="AM232" i="12"/>
  <c r="AC321" i="12"/>
  <c r="AC219" i="12"/>
  <c r="AC33" i="15"/>
  <c r="AN153" i="12"/>
  <c r="AC10" i="13"/>
  <c r="AC264" i="12"/>
  <c r="AC19" i="13"/>
  <c r="AC8" i="14"/>
  <c r="AC187" i="12"/>
  <c r="AC506" i="12"/>
  <c r="AC15" i="13"/>
  <c r="AC16" i="14"/>
  <c r="AC140" i="12"/>
  <c r="AC185" i="12"/>
  <c r="AM288" i="12"/>
  <c r="AN86" i="3"/>
  <c r="AC232" i="12"/>
  <c r="AC37" i="15"/>
  <c r="AC226" i="12"/>
  <c r="AC365" i="12"/>
  <c r="AC17" i="14"/>
  <c r="AC34" i="15"/>
  <c r="AC405" i="12"/>
  <c r="AC15" i="15"/>
  <c r="AC9" i="3"/>
  <c r="AC336" i="12"/>
  <c r="AC8" i="13"/>
  <c r="AC134" i="12"/>
  <c r="AC445" i="12"/>
  <c r="AC25" i="13"/>
  <c r="AC48" i="3"/>
  <c r="AC32" i="14"/>
  <c r="AC225" i="12"/>
  <c r="AC27" i="14"/>
  <c r="AC31" i="15"/>
  <c r="AC26" i="14"/>
  <c r="AC135" i="12"/>
  <c r="AC90" i="12"/>
  <c r="AC23" i="13"/>
  <c r="AC104" i="15"/>
  <c r="AC491" i="12"/>
  <c r="AC35" i="15"/>
  <c r="AC86" i="3"/>
  <c r="AC138" i="12"/>
  <c r="AC248" i="12"/>
  <c r="AC288" i="12"/>
  <c r="AC479" i="12"/>
  <c r="AC458" i="12"/>
  <c r="AC398" i="12"/>
  <c r="AC318" i="12"/>
  <c r="AC11" i="14"/>
  <c r="AC429" i="12"/>
  <c r="AC499" i="12"/>
  <c r="AC29" i="14"/>
  <c r="AC9" i="16"/>
  <c r="AC148" i="12"/>
  <c r="AC14" i="13"/>
  <c r="AC30" i="14"/>
  <c r="AC20" i="14"/>
  <c r="AC478" i="12"/>
  <c r="AC297" i="12"/>
  <c r="AC58" i="15"/>
  <c r="AC40" i="14"/>
  <c r="AC63" i="12"/>
  <c r="AC43" i="14"/>
  <c r="AC97" i="15"/>
  <c r="AC22" i="14"/>
  <c r="AC72" i="15"/>
  <c r="AC28" i="14"/>
  <c r="AC10" i="15"/>
  <c r="AC14" i="12"/>
  <c r="AC77" i="12"/>
  <c r="AC25" i="14"/>
  <c r="AC19" i="14"/>
  <c r="AM17" i="12"/>
  <c r="AC344" i="12"/>
  <c r="AN154" i="12"/>
  <c r="AM376" i="12"/>
  <c r="AC346" i="12"/>
  <c r="AC142" i="12"/>
  <c r="AN420" i="12"/>
  <c r="AC117" i="12"/>
  <c r="AC96" i="12"/>
  <c r="AC316" i="12"/>
  <c r="AC325" i="12"/>
  <c r="AC37" i="3"/>
  <c r="AC100" i="15"/>
  <c r="AC418" i="12"/>
  <c r="AC426" i="12"/>
  <c r="AC57" i="12"/>
  <c r="AC437" i="12"/>
  <c r="AC54" i="15"/>
  <c r="AC300" i="12"/>
  <c r="AC270" i="12"/>
  <c r="AC452" i="12"/>
  <c r="AC470" i="12"/>
  <c r="AC390" i="12"/>
  <c r="AC436" i="12"/>
  <c r="AC126" i="12"/>
  <c r="AC376" i="12"/>
  <c r="AC340" i="12"/>
  <c r="AC420" i="12"/>
  <c r="AC304" i="12"/>
  <c r="AC455" i="12"/>
  <c r="AM482" i="12"/>
  <c r="AC274" i="12"/>
  <c r="AC260" i="12"/>
  <c r="AC294" i="12"/>
  <c r="AM358" i="12"/>
  <c r="AC342" i="12"/>
  <c r="AC178" i="12"/>
  <c r="AC28" i="3"/>
  <c r="AC377" i="12"/>
  <c r="AC467" i="12"/>
  <c r="AC273" i="12"/>
  <c r="AC472" i="12"/>
  <c r="AC192" i="12"/>
  <c r="AC507" i="12"/>
  <c r="AC287" i="12"/>
  <c r="AC447" i="12"/>
  <c r="AC23" i="16"/>
  <c r="I14" i="7" s="1"/>
  <c r="AC56" i="15"/>
  <c r="AC239" i="12"/>
  <c r="AC100" i="12"/>
  <c r="AC11" i="12"/>
  <c r="AC468" i="12"/>
  <c r="AM342" i="12"/>
  <c r="AC40" i="3"/>
  <c r="AC293" i="12"/>
  <c r="AC191" i="12"/>
  <c r="AC477" i="12"/>
  <c r="AN80" i="15"/>
  <c r="AC66" i="3"/>
  <c r="AC12" i="3"/>
  <c r="AC46" i="15"/>
  <c r="AC473" i="12"/>
  <c r="AC327" i="12"/>
  <c r="AC443" i="12"/>
  <c r="AC122" i="12"/>
  <c r="AC198" i="12"/>
  <c r="AC65" i="3"/>
  <c r="AC38" i="12"/>
  <c r="AC338" i="12"/>
  <c r="AC8" i="15"/>
  <c r="AC101" i="3"/>
  <c r="AC404" i="12"/>
  <c r="AC208" i="12"/>
  <c r="AC299" i="12"/>
  <c r="AC7" i="15"/>
  <c r="AC168" i="12"/>
  <c r="AC190" i="12"/>
  <c r="AC24" i="13"/>
  <c r="AM178" i="12"/>
  <c r="AC328" i="12"/>
  <c r="AC163" i="12"/>
  <c r="AM9" i="15"/>
  <c r="AC37" i="12"/>
  <c r="AC409" i="12"/>
  <c r="AC197" i="12"/>
  <c r="AC433" i="12"/>
  <c r="AC234" i="12"/>
  <c r="AC132" i="12"/>
  <c r="AC240" i="12"/>
  <c r="AC290" i="12"/>
  <c r="AC263" i="12"/>
  <c r="AC64" i="15"/>
  <c r="AC106" i="15"/>
  <c r="AC223" i="12"/>
  <c r="AC22" i="3"/>
  <c r="AC414" i="12"/>
  <c r="AC17" i="3"/>
  <c r="AC96" i="15"/>
  <c r="AC382" i="12"/>
  <c r="AC375" i="12"/>
  <c r="AC356" i="12"/>
  <c r="AC335" i="12"/>
  <c r="AC39" i="14"/>
  <c r="AC149" i="12"/>
  <c r="AC245" i="12"/>
  <c r="AC174" i="12"/>
  <c r="AC296" i="12"/>
  <c r="AC314" i="12"/>
  <c r="AC52" i="3"/>
  <c r="AC105" i="3"/>
  <c r="AC394" i="12"/>
  <c r="AC213" i="12"/>
  <c r="AC150" i="12"/>
  <c r="AC430" i="12"/>
  <c r="AC510" i="12"/>
  <c r="AC57" i="3"/>
  <c r="AC397" i="12"/>
  <c r="Q53" i="3"/>
  <c r="AE53" i="3" s="1"/>
  <c r="AF53" i="3"/>
  <c r="Q26" i="16"/>
  <c r="AF26" i="16"/>
  <c r="AF34" i="14"/>
  <c r="Q34" i="14"/>
  <c r="AE34" i="14" s="1"/>
  <c r="AF73" i="3"/>
  <c r="Q73" i="3"/>
  <c r="AE73" i="3" s="1"/>
  <c r="Q16" i="15"/>
  <c r="AE16" i="15" s="1"/>
  <c r="AF16" i="15"/>
  <c r="AF103" i="15"/>
  <c r="Q103" i="15"/>
  <c r="AE103" i="15" s="1"/>
  <c r="Q234" i="12"/>
  <c r="AE234" i="12" s="1"/>
  <c r="AF234" i="12"/>
  <c r="AF83" i="12"/>
  <c r="Q83" i="12"/>
  <c r="AE83" i="12" s="1"/>
  <c r="AF331" i="12"/>
  <c r="Q331" i="12"/>
  <c r="AE331" i="12" s="1"/>
  <c r="AF92" i="12"/>
  <c r="Q92" i="12"/>
  <c r="AE92" i="12" s="1"/>
  <c r="Q23" i="12"/>
  <c r="AE23" i="12" s="1"/>
  <c r="AF23" i="12"/>
  <c r="AF12" i="13"/>
  <c r="Q12" i="13"/>
  <c r="AE12" i="13" s="1"/>
  <c r="Q9" i="12"/>
  <c r="AE9" i="12" s="1"/>
  <c r="AF9" i="12"/>
  <c r="AF37" i="12"/>
  <c r="Q37" i="12"/>
  <c r="AF418" i="12"/>
  <c r="Q418" i="12"/>
  <c r="AE418" i="12" s="1"/>
  <c r="Q409" i="12"/>
  <c r="AE409" i="12" s="1"/>
  <c r="AF409" i="12"/>
  <c r="AF449" i="12"/>
  <c r="Q449" i="12"/>
  <c r="AE449" i="12" s="1"/>
  <c r="Q259" i="12"/>
  <c r="AE259" i="12" s="1"/>
  <c r="AF259" i="12"/>
  <c r="AF419" i="12"/>
  <c r="Q419" i="12"/>
  <c r="AE419" i="12" s="1"/>
  <c r="AF81" i="12"/>
  <c r="Q81" i="12"/>
  <c r="AE81" i="12" s="1"/>
  <c r="Q435" i="12"/>
  <c r="AF435" i="12"/>
  <c r="Q87" i="3"/>
  <c r="AF87" i="3"/>
  <c r="AF440" i="12"/>
  <c r="Q440" i="12"/>
  <c r="AE440" i="12" s="1"/>
  <c r="AF20" i="12"/>
  <c r="Q20" i="12"/>
  <c r="Q17" i="3"/>
  <c r="AE17" i="3" s="1"/>
  <c r="AF17" i="3"/>
  <c r="Q62" i="3"/>
  <c r="AE62" i="3" s="1"/>
  <c r="AF62" i="3"/>
  <c r="Q25" i="13"/>
  <c r="AF25" i="13"/>
  <c r="Q80" i="15"/>
  <c r="AE80" i="15" s="1"/>
  <c r="AF80" i="15"/>
  <c r="Q55" i="12"/>
  <c r="AE55" i="12" s="1"/>
  <c r="AF55" i="12"/>
  <c r="AF380" i="12"/>
  <c r="Q380" i="12"/>
  <c r="AE380" i="12" s="1"/>
  <c r="AF289" i="12"/>
  <c r="Q289" i="12"/>
  <c r="AE289" i="12" s="1"/>
  <c r="AF50" i="15"/>
  <c r="Q50" i="15"/>
  <c r="AE50" i="15" s="1"/>
  <c r="AF35" i="15"/>
  <c r="Q35" i="15"/>
  <c r="AE35" i="15" s="1"/>
  <c r="Q420" i="12"/>
  <c r="AE420" i="12" s="1"/>
  <c r="AF420" i="12"/>
  <c r="AF40" i="15"/>
  <c r="Q40" i="15"/>
  <c r="Q301" i="12"/>
  <c r="AE301" i="12" s="1"/>
  <c r="AF301" i="12"/>
  <c r="AF195" i="12"/>
  <c r="Q195" i="12"/>
  <c r="Q91" i="15"/>
  <c r="AF91" i="15"/>
  <c r="B35" i="7"/>
  <c r="D35" i="7" s="1"/>
  <c r="B34" i="7"/>
  <c r="D34" i="7" s="1"/>
  <c r="B29" i="7"/>
  <c r="D29" i="7" s="1"/>
  <c r="B26" i="7"/>
  <c r="D26" i="7" s="1"/>
  <c r="B30" i="7"/>
  <c r="D30" i="7" s="1"/>
  <c r="B23" i="7"/>
  <c r="D23" i="7" s="1"/>
  <c r="B32" i="7"/>
  <c r="D32" i="7" s="1"/>
  <c r="B27" i="7"/>
  <c r="D27" i="7" s="1"/>
  <c r="B40" i="7"/>
  <c r="D40" i="7" s="1"/>
  <c r="B28" i="7"/>
  <c r="D28" i="7" s="1"/>
  <c r="B25" i="7"/>
  <c r="D25" i="7" s="1"/>
  <c r="B39" i="7"/>
  <c r="D39" i="7" s="1"/>
  <c r="B38" i="7"/>
  <c r="D38" i="7" s="1"/>
  <c r="B31" i="7"/>
  <c r="D31" i="7" s="1"/>
  <c r="B24" i="7"/>
  <c r="D24" i="7" s="1"/>
  <c r="B37" i="7"/>
  <c r="D37" i="7" s="1"/>
  <c r="B36" i="7"/>
  <c r="D36" i="7" s="1"/>
  <c r="B33" i="7"/>
  <c r="D33" i="7" s="1"/>
  <c r="Q189" i="12"/>
  <c r="AF189" i="12"/>
  <c r="Q431" i="12"/>
  <c r="AE431" i="12" s="1"/>
  <c r="AF431" i="12"/>
  <c r="AF107" i="15"/>
  <c r="Q107" i="15"/>
  <c r="AE107" i="15" s="1"/>
  <c r="Q33" i="14"/>
  <c r="AE33" i="14" s="1"/>
  <c r="AF33" i="14"/>
  <c r="Q99" i="12"/>
  <c r="AE99" i="12" s="1"/>
  <c r="AF99" i="12"/>
  <c r="AF80" i="3"/>
  <c r="Q80" i="3"/>
  <c r="AE80" i="3" s="1"/>
  <c r="Q43" i="15"/>
  <c r="AE43" i="15" s="1"/>
  <c r="AF43" i="15"/>
  <c r="AF14" i="16"/>
  <c r="Q14" i="16"/>
  <c r="AE14" i="16" s="1"/>
  <c r="AF52" i="12"/>
  <c r="Q52" i="12"/>
  <c r="AF359" i="12"/>
  <c r="Q359" i="12"/>
  <c r="AE359" i="12" s="1"/>
  <c r="AF206" i="12"/>
  <c r="Q206" i="12"/>
  <c r="AE206" i="12" s="1"/>
  <c r="Q277" i="12"/>
  <c r="AE277" i="12" s="1"/>
  <c r="AF277" i="12"/>
  <c r="AF319" i="12"/>
  <c r="Q319" i="12"/>
  <c r="AE319" i="12" s="1"/>
  <c r="Q104" i="3"/>
  <c r="AF104" i="3"/>
  <c r="Q68" i="3"/>
  <c r="AF68" i="3"/>
  <c r="AF405" i="12"/>
  <c r="Q405" i="12"/>
  <c r="AE405" i="12" s="1"/>
  <c r="Q54" i="15"/>
  <c r="AE54" i="15" s="1"/>
  <c r="AF54" i="15"/>
  <c r="AF457" i="12"/>
  <c r="Q457" i="12"/>
  <c r="AE457" i="12" s="1"/>
  <c r="AF36" i="15"/>
  <c r="Q36" i="15"/>
  <c r="AE36" i="15" s="1"/>
  <c r="AF185" i="12"/>
  <c r="Q185" i="12"/>
  <c r="AE185" i="12" s="1"/>
  <c r="Q476" i="12"/>
  <c r="AE476" i="12" s="1"/>
  <c r="AF476" i="12"/>
  <c r="Q190" i="12"/>
  <c r="AE190" i="12" s="1"/>
  <c r="AF190" i="12"/>
  <c r="Q115" i="12"/>
  <c r="AF115" i="12"/>
  <c r="AF96" i="15"/>
  <c r="Q96" i="15"/>
  <c r="AE96" i="15" s="1"/>
  <c r="AF57" i="3"/>
  <c r="Q57" i="3"/>
  <c r="AE57" i="3" s="1"/>
  <c r="AF69" i="3"/>
  <c r="Q69" i="3"/>
  <c r="AF250" i="12"/>
  <c r="Q250" i="12"/>
  <c r="AF43" i="12"/>
  <c r="Q43" i="12"/>
  <c r="AE43" i="12" s="1"/>
  <c r="AF118" i="12"/>
  <c r="Q118" i="12"/>
  <c r="AE118" i="12" s="1"/>
  <c r="Q503" i="12"/>
  <c r="AE503" i="12" s="1"/>
  <c r="AF503" i="12"/>
  <c r="Q300" i="12"/>
  <c r="AE300" i="12" s="1"/>
  <c r="AF300" i="12"/>
  <c r="AF90" i="15"/>
  <c r="Q90" i="15"/>
  <c r="AE90" i="15" s="1"/>
  <c r="AF482" i="12"/>
  <c r="Q482" i="12"/>
  <c r="AF390" i="12"/>
  <c r="Q390" i="12"/>
  <c r="Q201" i="12"/>
  <c r="AE201" i="12" s="1"/>
  <c r="AF201" i="12"/>
  <c r="AF23" i="16"/>
  <c r="Q23" i="16"/>
  <c r="AE23" i="16" s="1"/>
  <c r="AF324" i="12"/>
  <c r="Q324" i="12"/>
  <c r="AE324" i="12" s="1"/>
  <c r="AF102" i="3"/>
  <c r="Q102" i="3"/>
  <c r="AE102" i="3" s="1"/>
  <c r="AF396" i="12"/>
  <c r="Q396" i="12"/>
  <c r="AE396" i="12" s="1"/>
  <c r="Q393" i="12"/>
  <c r="AF393" i="12"/>
  <c r="Q286" i="12"/>
  <c r="AE286" i="12" s="1"/>
  <c r="AF286" i="12"/>
  <c r="Q50" i="12"/>
  <c r="AE50" i="12" s="1"/>
  <c r="AF50" i="12"/>
  <c r="AF25" i="15"/>
  <c r="Q25" i="15"/>
  <c r="AE25" i="15" s="1"/>
  <c r="Q244" i="12"/>
  <c r="AE244" i="12" s="1"/>
  <c r="AF244" i="12"/>
  <c r="Q75" i="12"/>
  <c r="AE75" i="12" s="1"/>
  <c r="AF75" i="12"/>
  <c r="AF17" i="15"/>
  <c r="Q17" i="15"/>
  <c r="AF407" i="12"/>
  <c r="Q407" i="12"/>
  <c r="AE407" i="12" s="1"/>
  <c r="AF213" i="12"/>
  <c r="Q213" i="12"/>
  <c r="AE213" i="12" s="1"/>
  <c r="Q400" i="12"/>
  <c r="AF400" i="12"/>
  <c r="AF85" i="12"/>
  <c r="Q85" i="12"/>
  <c r="AE85" i="12" s="1"/>
  <c r="AF97" i="3"/>
  <c r="Q97" i="3"/>
  <c r="AE97" i="3" s="1"/>
  <c r="AF92" i="15"/>
  <c r="Q92" i="15"/>
  <c r="AE92" i="15" s="1"/>
  <c r="AF341" i="12"/>
  <c r="Q341" i="12"/>
  <c r="AE341" i="12" s="1"/>
  <c r="Q65" i="3"/>
  <c r="AF65" i="3"/>
  <c r="AF8" i="15"/>
  <c r="Q8" i="15"/>
  <c r="AF62" i="15"/>
  <c r="Q62" i="15"/>
  <c r="AE62" i="15" s="1"/>
  <c r="Q168" i="12"/>
  <c r="AF168" i="12"/>
  <c r="Q358" i="12"/>
  <c r="AE358" i="12" s="1"/>
  <c r="AF358" i="12"/>
  <c r="Q237" i="12"/>
  <c r="AE237" i="12" s="1"/>
  <c r="AF237" i="12"/>
  <c r="AF51" i="15"/>
  <c r="Q51" i="15"/>
  <c r="Q485" i="12"/>
  <c r="AE485" i="12" s="1"/>
  <c r="AF485" i="12"/>
  <c r="AF109" i="12"/>
  <c r="Q109" i="12"/>
  <c r="AE109" i="12" s="1"/>
  <c r="Q27" i="15"/>
  <c r="AF27" i="15"/>
  <c r="AF106" i="3"/>
  <c r="Q106" i="3"/>
  <c r="AF26" i="12"/>
  <c r="Q26" i="12"/>
  <c r="AE26" i="12" s="1"/>
  <c r="Q92" i="3"/>
  <c r="AF92" i="3"/>
  <c r="Q91" i="3"/>
  <c r="AF91" i="3"/>
  <c r="AF29" i="14"/>
  <c r="Q29" i="14"/>
  <c r="AE29" i="14" s="1"/>
  <c r="Q251" i="12"/>
  <c r="AE251" i="12" s="1"/>
  <c r="AF251" i="12"/>
  <c r="AF46" i="14"/>
  <c r="Q46" i="14"/>
  <c r="AE46" i="14" s="1"/>
  <c r="AF368" i="12"/>
  <c r="Q368" i="12"/>
  <c r="AE368" i="12" s="1"/>
  <c r="AF425" i="12"/>
  <c r="Q425" i="12"/>
  <c r="AE425" i="12" s="1"/>
  <c r="AF212" i="12"/>
  <c r="Q212" i="12"/>
  <c r="AE212" i="12" s="1"/>
  <c r="Q352" i="12"/>
  <c r="AE352" i="12" s="1"/>
  <c r="AF352" i="12"/>
  <c r="Q271" i="12"/>
  <c r="AE271" i="12" s="1"/>
  <c r="AF271" i="12"/>
  <c r="Q44" i="3"/>
  <c r="AE44" i="3" s="1"/>
  <c r="AF44" i="3"/>
  <c r="AF74" i="12"/>
  <c r="Q74" i="12"/>
  <c r="AE74" i="12" s="1"/>
  <c r="Q467" i="12"/>
  <c r="AE467" i="12" s="1"/>
  <c r="AF467" i="12"/>
  <c r="Q451" i="12"/>
  <c r="AE451" i="12" s="1"/>
  <c r="AF451" i="12"/>
  <c r="AF81" i="15"/>
  <c r="Q81" i="15"/>
  <c r="AE81" i="15" s="1"/>
  <c r="AF453" i="12"/>
  <c r="Q453" i="12"/>
  <c r="AE453" i="12" s="1"/>
  <c r="AF348" i="12"/>
  <c r="Q348" i="12"/>
  <c r="AF21" i="14"/>
  <c r="Q21" i="14"/>
  <c r="Q72" i="15"/>
  <c r="AE72" i="15" s="1"/>
  <c r="AF72" i="15"/>
  <c r="Q339" i="12"/>
  <c r="AF339" i="12"/>
  <c r="Q95" i="15"/>
  <c r="AE95" i="15" s="1"/>
  <c r="AF95" i="15"/>
  <c r="AF255" i="12"/>
  <c r="Q255" i="12"/>
  <c r="AE255" i="12" s="1"/>
  <c r="AF147" i="12"/>
  <c r="Q147" i="12"/>
  <c r="AE147" i="12" s="1"/>
  <c r="AF157" i="12"/>
  <c r="Q157" i="12"/>
  <c r="AE157" i="12" s="1"/>
  <c r="AF137" i="12"/>
  <c r="Q137" i="12"/>
  <c r="AE137" i="12" s="1"/>
  <c r="AF59" i="12"/>
  <c r="Q59" i="12"/>
  <c r="AF511" i="12"/>
  <c r="Q511" i="12"/>
  <c r="AE511" i="12" s="1"/>
  <c r="Q394" i="12"/>
  <c r="AF394" i="12"/>
  <c r="Q54" i="3"/>
  <c r="AE54" i="3" s="1"/>
  <c r="AF54" i="3"/>
  <c r="Q481" i="12"/>
  <c r="AE481" i="12" s="1"/>
  <c r="AF481" i="12"/>
  <c r="AF178" i="12"/>
  <c r="Q178" i="12"/>
  <c r="Q498" i="12"/>
  <c r="AE498" i="12" s="1"/>
  <c r="AF498" i="12"/>
  <c r="Q20" i="14"/>
  <c r="AE20" i="14" s="1"/>
  <c r="AF20" i="14"/>
  <c r="Q112" i="12"/>
  <c r="AE112" i="12" s="1"/>
  <c r="AF112" i="12"/>
  <c r="Q80" i="12"/>
  <c r="AE80" i="12" s="1"/>
  <c r="AF80" i="12"/>
  <c r="AF41" i="3"/>
  <c r="Q41" i="3"/>
  <c r="AE41" i="3" s="1"/>
  <c r="AF8" i="14"/>
  <c r="Q8" i="14"/>
  <c r="AE8" i="14" s="1"/>
  <c r="AF68" i="12"/>
  <c r="Q68" i="12"/>
  <c r="AE68" i="12" s="1"/>
  <c r="Q268" i="12"/>
  <c r="AE268" i="12" s="1"/>
  <c r="AF268" i="12"/>
  <c r="Q27" i="13"/>
  <c r="AE27" i="13" s="1"/>
  <c r="AF27" i="13"/>
  <c r="Q42" i="12"/>
  <c r="AE42" i="12" s="1"/>
  <c r="AF42" i="12"/>
  <c r="AF21" i="12"/>
  <c r="Q21" i="12"/>
  <c r="AE21" i="12" s="1"/>
  <c r="AF47" i="15"/>
  <c r="Q47" i="15"/>
  <c r="AE47" i="15" s="1"/>
  <c r="Q7" i="14"/>
  <c r="AE7" i="14" s="1"/>
  <c r="AF7" i="14"/>
  <c r="AF146" i="12"/>
  <c r="Q146" i="12"/>
  <c r="AE146" i="12" s="1"/>
  <c r="AF448" i="12"/>
  <c r="Q448" i="12"/>
  <c r="AE448" i="12" s="1"/>
  <c r="AF410" i="12"/>
  <c r="Q410" i="12"/>
  <c r="AE410" i="12" s="1"/>
  <c r="Q330" i="12"/>
  <c r="AF330" i="12"/>
  <c r="Q122" i="12"/>
  <c r="AE122" i="12" s="1"/>
  <c r="AF122" i="12"/>
  <c r="AF507" i="12"/>
  <c r="Q507" i="12"/>
  <c r="AE507" i="12" s="1"/>
  <c r="Q104" i="15"/>
  <c r="AE104" i="15" s="1"/>
  <c r="AF104" i="15"/>
  <c r="Q398" i="12"/>
  <c r="AF398" i="12"/>
  <c r="AF17" i="16"/>
  <c r="Q17" i="16"/>
  <c r="AE17" i="16" s="1"/>
  <c r="AF192" i="12"/>
  <c r="Q192" i="12"/>
  <c r="AF317" i="12"/>
  <c r="Q317" i="12"/>
  <c r="AE317" i="12" s="1"/>
  <c r="Q443" i="12"/>
  <c r="AE443" i="12" s="1"/>
  <c r="AF443" i="12"/>
  <c r="Q19" i="15"/>
  <c r="AE19" i="15" s="1"/>
  <c r="AF19" i="15"/>
  <c r="Q148" i="12"/>
  <c r="AE148" i="12" s="1"/>
  <c r="AF148" i="12"/>
  <c r="AF74" i="3"/>
  <c r="Q74" i="3"/>
  <c r="AE74" i="3" s="1"/>
  <c r="Q19" i="13"/>
  <c r="AE19" i="13" s="1"/>
  <c r="AF19" i="13"/>
  <c r="Q78" i="12"/>
  <c r="AF78" i="12"/>
  <c r="AF427" i="12"/>
  <c r="Q427" i="12"/>
  <c r="AE427" i="12" s="1"/>
  <c r="AF243" i="12"/>
  <c r="Q243" i="12"/>
  <c r="AF64" i="15"/>
  <c r="Q64" i="15"/>
  <c r="Q459" i="12"/>
  <c r="AF459" i="12"/>
  <c r="AF265" i="12"/>
  <c r="Q265" i="12"/>
  <c r="AE265" i="12" s="1"/>
  <c r="Q98" i="15"/>
  <c r="AE98" i="15" s="1"/>
  <c r="AF98" i="15"/>
  <c r="Q392" i="12"/>
  <c r="AE392" i="12" s="1"/>
  <c r="AF392" i="12"/>
  <c r="Q94" i="12"/>
  <c r="AE94" i="12" s="1"/>
  <c r="AF94" i="12"/>
  <c r="Q31" i="15"/>
  <c r="AF31" i="15"/>
  <c r="Q315" i="12"/>
  <c r="AE315" i="12" s="1"/>
  <c r="AF315" i="12"/>
  <c r="Q67" i="12"/>
  <c r="AE67" i="12" s="1"/>
  <c r="AF67" i="12"/>
  <c r="Q28" i="13"/>
  <c r="AE28" i="13" s="1"/>
  <c r="AF28" i="13"/>
  <c r="AF20" i="3"/>
  <c r="Q20" i="3"/>
  <c r="AE20" i="3" s="1"/>
  <c r="Q477" i="12"/>
  <c r="AE477" i="12" s="1"/>
  <c r="AF477" i="12"/>
  <c r="Q144" i="12"/>
  <c r="AF144" i="12"/>
  <c r="Q164" i="12"/>
  <c r="AE164" i="12" s="1"/>
  <c r="AF164" i="12"/>
  <c r="AF27" i="14"/>
  <c r="Q27" i="14"/>
  <c r="AE27" i="14" s="1"/>
  <c r="Q491" i="12"/>
  <c r="AE491" i="12" s="1"/>
  <c r="AF491" i="12"/>
  <c r="AF472" i="12"/>
  <c r="Q472" i="12"/>
  <c r="AE472" i="12" s="1"/>
  <c r="AF72" i="12"/>
  <c r="Q72" i="12"/>
  <c r="AE72" i="12" s="1"/>
  <c r="AF62" i="12"/>
  <c r="Q62" i="12"/>
  <c r="AE62" i="12" s="1"/>
  <c r="Q124" i="12"/>
  <c r="AE124" i="12" s="1"/>
  <c r="AF124" i="12"/>
  <c r="AF508" i="12"/>
  <c r="Q508" i="12"/>
  <c r="AE508" i="12" s="1"/>
  <c r="Q478" i="12"/>
  <c r="AF478" i="12"/>
  <c r="Q187" i="12"/>
  <c r="AE187" i="12" s="1"/>
  <c r="AF187" i="12"/>
  <c r="Q138" i="12"/>
  <c r="AF138" i="12"/>
  <c r="Q33" i="12"/>
  <c r="AF33" i="12"/>
  <c r="Q364" i="12"/>
  <c r="AE364" i="12" s="1"/>
  <c r="AF364" i="12"/>
  <c r="Q304" i="12"/>
  <c r="AE304" i="12" s="1"/>
  <c r="AF304" i="12"/>
  <c r="Q67" i="3"/>
  <c r="AF67" i="3"/>
  <c r="AF216" i="12"/>
  <c r="Q216" i="12"/>
  <c r="AF86" i="3"/>
  <c r="Q86" i="3"/>
  <c r="Q71" i="12"/>
  <c r="AE71" i="12" s="1"/>
  <c r="AF71" i="12"/>
  <c r="AF13" i="16"/>
  <c r="Q13" i="16"/>
  <c r="AE13" i="16" s="1"/>
  <c r="Q61" i="15"/>
  <c r="AE61" i="15" s="1"/>
  <c r="AF61" i="15"/>
  <c r="AF95" i="3"/>
  <c r="Q95" i="3"/>
  <c r="AE95" i="3" s="1"/>
  <c r="Q385" i="12"/>
  <c r="AE385" i="12" s="1"/>
  <c r="AF385" i="12"/>
  <c r="Q322" i="12"/>
  <c r="AE322" i="12" s="1"/>
  <c r="AF322" i="12"/>
  <c r="AF288" i="12"/>
  <c r="Q288" i="12"/>
  <c r="AF484" i="12"/>
  <c r="Q484" i="12"/>
  <c r="AE484" i="12" s="1"/>
  <c r="Q108" i="12"/>
  <c r="AE108" i="12" s="1"/>
  <c r="AF108" i="12"/>
  <c r="Q487" i="12"/>
  <c r="AE487" i="12" s="1"/>
  <c r="AF487" i="12"/>
  <c r="AF131" i="12"/>
  <c r="Q131" i="12"/>
  <c r="AE131" i="12" s="1"/>
  <c r="Q309" i="12"/>
  <c r="AF309" i="12"/>
  <c r="Q8" i="16"/>
  <c r="AE8" i="16" s="1"/>
  <c r="AF8" i="16"/>
  <c r="AF139" i="12"/>
  <c r="Q139" i="12"/>
  <c r="AE139" i="12" s="1"/>
  <c r="AF8" i="3"/>
  <c r="Q8" i="3"/>
  <c r="AE8" i="3" s="1"/>
  <c r="AF353" i="12"/>
  <c r="Q353" i="12"/>
  <c r="AF76" i="3"/>
  <c r="Q76" i="3"/>
  <c r="AE76" i="3" s="1"/>
  <c r="AF222" i="12"/>
  <c r="Q222" i="12"/>
  <c r="AE222" i="12" s="1"/>
  <c r="AF32" i="15"/>
  <c r="Q32" i="15"/>
  <c r="AE32" i="15" s="1"/>
  <c r="Q9" i="15"/>
  <c r="AE9" i="15" s="1"/>
  <c r="AF9" i="15"/>
  <c r="Q59" i="3"/>
  <c r="AE59" i="3" s="1"/>
  <c r="AF59" i="3"/>
  <c r="AF489" i="12"/>
  <c r="Q489" i="12"/>
  <c r="AE489" i="12" s="1"/>
  <c r="AF82" i="15"/>
  <c r="Q82" i="15"/>
  <c r="AE82" i="15" s="1"/>
  <c r="B178" i="7"/>
  <c r="D178" i="7" s="1"/>
  <c r="B186" i="7"/>
  <c r="D186" i="7" s="1"/>
  <c r="B183" i="7"/>
  <c r="D183" i="7" s="1"/>
  <c r="B190" i="7"/>
  <c r="D190" i="7" s="1"/>
  <c r="B193" i="7"/>
  <c r="D193" i="7" s="1"/>
  <c r="B181" i="7"/>
  <c r="D181" i="7" s="1"/>
  <c r="B187" i="7"/>
  <c r="D187" i="7" s="1"/>
  <c r="B191" i="7"/>
  <c r="D191" i="7" s="1"/>
  <c r="B182" i="7"/>
  <c r="D182" i="7" s="1"/>
  <c r="B184" i="7"/>
  <c r="D184" i="7" s="1"/>
  <c r="B195" i="7"/>
  <c r="D195" i="7" s="1"/>
  <c r="B189" i="7"/>
  <c r="D189" i="7" s="1"/>
  <c r="B192" i="7"/>
  <c r="D192" i="7" s="1"/>
  <c r="B188" i="7"/>
  <c r="D188" i="7" s="1"/>
  <c r="B185" i="7"/>
  <c r="D185" i="7" s="1"/>
  <c r="B180" i="7"/>
  <c r="D180" i="7" s="1"/>
  <c r="B179" i="7"/>
  <c r="D179" i="7" s="1"/>
  <c r="B194" i="7"/>
  <c r="D194" i="7" s="1"/>
  <c r="AF19" i="3"/>
  <c r="Q19" i="3"/>
  <c r="AE19" i="3" s="1"/>
  <c r="Q51" i="12"/>
  <c r="AE51" i="12" s="1"/>
  <c r="AF51" i="12"/>
  <c r="Q336" i="12"/>
  <c r="AE336" i="12" s="1"/>
  <c r="AF336" i="12"/>
  <c r="Q55" i="15"/>
  <c r="AE55" i="15" s="1"/>
  <c r="AF55" i="15"/>
  <c r="AF292" i="12"/>
  <c r="Q292" i="12"/>
  <c r="AE292" i="12" s="1"/>
  <c r="Q89" i="3"/>
  <c r="AE89" i="3" s="1"/>
  <c r="AF89" i="3"/>
  <c r="AF197" i="12"/>
  <c r="Q197" i="12"/>
  <c r="AE197" i="12" s="1"/>
  <c r="Q28" i="3"/>
  <c r="AF28" i="3"/>
  <c r="AF186" i="12"/>
  <c r="Q186" i="12"/>
  <c r="AE186" i="12" s="1"/>
  <c r="Q66" i="3"/>
  <c r="AF66" i="3"/>
  <c r="Q305" i="12"/>
  <c r="AE305" i="12" s="1"/>
  <c r="AF305" i="12"/>
  <c r="AF103" i="3"/>
  <c r="Q103" i="3"/>
  <c r="AF494" i="12"/>
  <c r="Q494" i="12"/>
  <c r="AE494" i="12" s="1"/>
  <c r="Q13" i="14"/>
  <c r="AE13" i="14" s="1"/>
  <c r="AF13" i="14"/>
  <c r="AF411" i="12"/>
  <c r="Q411" i="12"/>
  <c r="AE411" i="12" s="1"/>
  <c r="AF229" i="12"/>
  <c r="Q229" i="12"/>
  <c r="AE229" i="12" s="1"/>
  <c r="Q70" i="12"/>
  <c r="AE70" i="12" s="1"/>
  <c r="AF70" i="12"/>
  <c r="AF30" i="13"/>
  <c r="Q30" i="13"/>
  <c r="AE30" i="13" s="1"/>
  <c r="AF413" i="12"/>
  <c r="Q413" i="12"/>
  <c r="AE413" i="12" s="1"/>
  <c r="Q275" i="12"/>
  <c r="AE275" i="12" s="1"/>
  <c r="AF275" i="12"/>
  <c r="Q283" i="12"/>
  <c r="AE283" i="12" s="1"/>
  <c r="AF283" i="12"/>
  <c r="Q21" i="13"/>
  <c r="AE21" i="13" s="1"/>
  <c r="AF21" i="13"/>
  <c r="Q37" i="14"/>
  <c r="AE37" i="14" s="1"/>
  <c r="AF37" i="14"/>
  <c r="AF9" i="13"/>
  <c r="Q9" i="13"/>
  <c r="AE9" i="13" s="1"/>
  <c r="AF340" i="12"/>
  <c r="Q340" i="12"/>
  <c r="AE340" i="12" s="1"/>
  <c r="Q210" i="12"/>
  <c r="AE210" i="12" s="1"/>
  <c r="AF210" i="12"/>
  <c r="AF171" i="12"/>
  <c r="Q171" i="12"/>
  <c r="AE171" i="12" s="1"/>
  <c r="Q249" i="12"/>
  <c r="AF249" i="12"/>
  <c r="AF297" i="12"/>
  <c r="Q297" i="12"/>
  <c r="AF15" i="13"/>
  <c r="Q15" i="13"/>
  <c r="AE15" i="13" s="1"/>
  <c r="Q31" i="13"/>
  <c r="AE31" i="13" s="1"/>
  <c r="AF31" i="13"/>
  <c r="AF94" i="15"/>
  <c r="Q94" i="15"/>
  <c r="AE94" i="15" s="1"/>
  <c r="Q241" i="12"/>
  <c r="AE241" i="12" s="1"/>
  <c r="AF241" i="12"/>
  <c r="AF175" i="12"/>
  <c r="Q175" i="12"/>
  <c r="AE175" i="12" s="1"/>
  <c r="Q16" i="16"/>
  <c r="AE16" i="16" s="1"/>
  <c r="AF16" i="16"/>
  <c r="Q299" i="12"/>
  <c r="AE299" i="12" s="1"/>
  <c r="AF299" i="12"/>
  <c r="Q48" i="15"/>
  <c r="AE48" i="15" s="1"/>
  <c r="AF48" i="15"/>
  <c r="Q479" i="12"/>
  <c r="AE479" i="12" s="1"/>
  <c r="AF479" i="12"/>
  <c r="AF159" i="12"/>
  <c r="Q159" i="12"/>
  <c r="AF483" i="12"/>
  <c r="Q483" i="12"/>
  <c r="AE483" i="12" s="1"/>
  <c r="Q395" i="12"/>
  <c r="AF395" i="12"/>
  <c r="AF193" i="12"/>
  <c r="Q193" i="12"/>
  <c r="AE193" i="12" s="1"/>
  <c r="Q39" i="15"/>
  <c r="AE39" i="15" s="1"/>
  <c r="AF39" i="15"/>
  <c r="AF60" i="15"/>
  <c r="Q60" i="15"/>
  <c r="AE60" i="15" s="1"/>
  <c r="AF40" i="14"/>
  <c r="Q40" i="14"/>
  <c r="AE40" i="14" s="1"/>
  <c r="AF45" i="14"/>
  <c r="Q45" i="14"/>
  <c r="AE45" i="14" s="1"/>
  <c r="AF58" i="12"/>
  <c r="Q58" i="12"/>
  <c r="AE58" i="12" s="1"/>
  <c r="Q311" i="12"/>
  <c r="AE311" i="12" s="1"/>
  <c r="AF311" i="12"/>
  <c r="AF505" i="12"/>
  <c r="Q505" i="12"/>
  <c r="AE505" i="12" s="1"/>
  <c r="Q18" i="15"/>
  <c r="AE18" i="15" s="1"/>
  <c r="AF18" i="15"/>
  <c r="Q37" i="3"/>
  <c r="AE37" i="3" s="1"/>
  <c r="AF37" i="3"/>
  <c r="AF455" i="12"/>
  <c r="Q455" i="12"/>
  <c r="AE455" i="12" s="1"/>
  <c r="AF31" i="14"/>
  <c r="Q31" i="14"/>
  <c r="AE31" i="14" s="1"/>
  <c r="AF506" i="12"/>
  <c r="Q506" i="12"/>
  <c r="AE506" i="12" s="1"/>
  <c r="AF14" i="14"/>
  <c r="Q14" i="14"/>
  <c r="AE14" i="14" s="1"/>
  <c r="Q154" i="12"/>
  <c r="AE154" i="12" s="1"/>
  <c r="AF154" i="12"/>
  <c r="Q332" i="12"/>
  <c r="AE332" i="12" s="1"/>
  <c r="AF332" i="12"/>
  <c r="Q298" i="12"/>
  <c r="AF298" i="12"/>
  <c r="Q219" i="12"/>
  <c r="AE219" i="12" s="1"/>
  <c r="AF219" i="12"/>
  <c r="AF40" i="3"/>
  <c r="Q40" i="3"/>
  <c r="AE40" i="3" s="1"/>
  <c r="AF93" i="15"/>
  <c r="Q93" i="15"/>
  <c r="AE93" i="15" s="1"/>
  <c r="AF239" i="12"/>
  <c r="Q239" i="12"/>
  <c r="AE239" i="12" s="1"/>
  <c r="Q106" i="15"/>
  <c r="AE106" i="15" s="1"/>
  <c r="AF106" i="15"/>
  <c r="Q238" i="12"/>
  <c r="AE238" i="12" s="1"/>
  <c r="AF238" i="12"/>
  <c r="Q284" i="12"/>
  <c r="AE284" i="12" s="1"/>
  <c r="AF284" i="12"/>
  <c r="AF98" i="12"/>
  <c r="Q98" i="12"/>
  <c r="AE98" i="12" s="1"/>
  <c r="AF260" i="12"/>
  <c r="Q260" i="12"/>
  <c r="AE260" i="12" s="1"/>
  <c r="AF173" i="12"/>
  <c r="Q173" i="12"/>
  <c r="AE173" i="12" s="1"/>
  <c r="Q366" i="12"/>
  <c r="AE366" i="12" s="1"/>
  <c r="AF366" i="12"/>
  <c r="AF236" i="12"/>
  <c r="Q236" i="12"/>
  <c r="AE236" i="12" s="1"/>
  <c r="Q454" i="12"/>
  <c r="AE454" i="12" s="1"/>
  <c r="AF454" i="12"/>
  <c r="Q98" i="3"/>
  <c r="AF98" i="3"/>
  <c r="Q67" i="15"/>
  <c r="AF67" i="15"/>
  <c r="AF387" i="12"/>
  <c r="Q387" i="12"/>
  <c r="AE387" i="12" s="1"/>
  <c r="Q207" i="12"/>
  <c r="AE207" i="12" s="1"/>
  <c r="AF207" i="12"/>
  <c r="AF7" i="15"/>
  <c r="Q7" i="15"/>
  <c r="AE7" i="15" s="1"/>
  <c r="Q18" i="16"/>
  <c r="AE18" i="16" s="1"/>
  <c r="AF18" i="16"/>
  <c r="AF463" i="12"/>
  <c r="Q463" i="12"/>
  <c r="AE463" i="12" s="1"/>
  <c r="Q436" i="12"/>
  <c r="AE436" i="12" s="1"/>
  <c r="AF436" i="12"/>
  <c r="AF16" i="3"/>
  <c r="Q16" i="3"/>
  <c r="AF465" i="12"/>
  <c r="Q465" i="12"/>
  <c r="AE465" i="12" s="1"/>
  <c r="Q84" i="15"/>
  <c r="AE84" i="15" s="1"/>
  <c r="AF84" i="15"/>
  <c r="AF43" i="14"/>
  <c r="Q43" i="14"/>
  <c r="AE43" i="14" s="1"/>
  <c r="Q10" i="3"/>
  <c r="AE10" i="3" s="1"/>
  <c r="AF10" i="3"/>
  <c r="AF200" i="12"/>
  <c r="Q200" i="12"/>
  <c r="AE200" i="12" s="1"/>
  <c r="Q372" i="12"/>
  <c r="AE372" i="12" s="1"/>
  <c r="AF372" i="12"/>
  <c r="Q15" i="15"/>
  <c r="AE15" i="15" s="1"/>
  <c r="AF15" i="15"/>
  <c r="AF327" i="12"/>
  <c r="Q327" i="12"/>
  <c r="AE327" i="12" s="1"/>
  <c r="Q39" i="3"/>
  <c r="AE39" i="3" s="1"/>
  <c r="AF39" i="3"/>
  <c r="Q290" i="12"/>
  <c r="AF290" i="12"/>
  <c r="AF176" i="12"/>
  <c r="Q176" i="12"/>
  <c r="AE176" i="12" s="1"/>
  <c r="Q177" i="12"/>
  <c r="AE177" i="12" s="1"/>
  <c r="AF177" i="12"/>
  <c r="Q37" i="15"/>
  <c r="AE37" i="15" s="1"/>
  <c r="AF37" i="15"/>
  <c r="Q384" i="12"/>
  <c r="AE384" i="12" s="1"/>
  <c r="AF384" i="12"/>
  <c r="AF488" i="12"/>
  <c r="Q488" i="12"/>
  <c r="AE488" i="12" s="1"/>
  <c r="AF25" i="3"/>
  <c r="Q25" i="3"/>
  <c r="AE25" i="3" s="1"/>
  <c r="AF64" i="3"/>
  <c r="Q64" i="3"/>
  <c r="AE64" i="3" s="1"/>
  <c r="Q74" i="15"/>
  <c r="AE74" i="15" s="1"/>
  <c r="AF74" i="15"/>
  <c r="Q433" i="12"/>
  <c r="AE433" i="12" s="1"/>
  <c r="AF433" i="12"/>
  <c r="G123" i="8"/>
  <c r="AF34" i="15"/>
  <c r="Q34" i="15"/>
  <c r="AE34" i="15" s="1"/>
  <c r="Q279" i="12"/>
  <c r="AE279" i="12" s="1"/>
  <c r="AF279" i="12"/>
  <c r="Q53" i="12"/>
  <c r="AF53" i="12"/>
  <c r="Q391" i="12"/>
  <c r="AF391" i="12"/>
  <c r="Q105" i="12"/>
  <c r="AF105" i="12"/>
  <c r="Q402" i="12"/>
  <c r="AE402" i="12" s="1"/>
  <c r="AF402" i="12"/>
  <c r="AF140" i="12"/>
  <c r="Q140" i="12"/>
  <c r="AE140" i="12" s="1"/>
  <c r="Q389" i="12"/>
  <c r="AE389" i="12" s="1"/>
  <c r="AF389" i="12"/>
  <c r="AF403" i="12"/>
  <c r="Q403" i="12"/>
  <c r="AE403" i="12" s="1"/>
  <c r="AF462" i="12"/>
  <c r="Q462" i="12"/>
  <c r="AE462" i="12" s="1"/>
  <c r="AF38" i="15"/>
  <c r="Q38" i="15"/>
  <c r="AE38" i="15" s="1"/>
  <c r="Q134" i="12"/>
  <c r="AF134" i="12"/>
  <c r="Q486" i="12"/>
  <c r="AE486" i="12" s="1"/>
  <c r="AF486" i="12"/>
  <c r="AF88" i="12"/>
  <c r="Q88" i="12"/>
  <c r="AE88" i="12" s="1"/>
  <c r="AF383" i="12"/>
  <c r="Q383" i="12"/>
  <c r="AE383" i="12" s="1"/>
  <c r="AF34" i="13"/>
  <c r="Q34" i="13"/>
  <c r="AE34" i="13" s="1"/>
  <c r="Q46" i="15"/>
  <c r="AE46" i="15" s="1"/>
  <c r="AF46" i="15"/>
  <c r="Q245" i="12"/>
  <c r="AE245" i="12" s="1"/>
  <c r="AF245" i="12"/>
  <c r="Q24" i="12"/>
  <c r="AE24" i="12" s="1"/>
  <c r="AF24" i="12"/>
  <c r="AF21" i="3"/>
  <c r="Q21" i="3"/>
  <c r="AE21" i="3" s="1"/>
  <c r="Q111" i="12"/>
  <c r="AE111" i="12" s="1"/>
  <c r="AF111" i="12"/>
  <c r="AF95" i="12"/>
  <c r="Q95" i="12"/>
  <c r="AE95" i="12" s="1"/>
  <c r="Q56" i="15"/>
  <c r="AE56" i="15" s="1"/>
  <c r="AF56" i="15"/>
  <c r="Q58" i="15"/>
  <c r="AE58" i="15" s="1"/>
  <c r="AF58" i="15"/>
  <c r="AF188" i="12"/>
  <c r="Q188" i="12"/>
  <c r="AE188" i="12" s="1"/>
  <c r="Q116" i="12"/>
  <c r="AE116" i="12" s="1"/>
  <c r="AF116" i="12"/>
  <c r="Q209" i="12"/>
  <c r="AE209" i="12" s="1"/>
  <c r="AF209" i="12"/>
  <c r="Q416" i="12"/>
  <c r="AE416" i="12" s="1"/>
  <c r="AF416" i="12"/>
  <c r="Q22" i="13"/>
  <c r="AE22" i="13" s="1"/>
  <c r="AF22" i="13"/>
  <c r="AF460" i="12"/>
  <c r="Q460" i="12"/>
  <c r="AE460" i="12" s="1"/>
  <c r="Q10" i="16"/>
  <c r="AE10" i="16" s="1"/>
  <c r="AF10" i="16"/>
  <c r="AF307" i="12"/>
  <c r="Q307" i="12"/>
  <c r="AE307" i="12" s="1"/>
  <c r="Q351" i="12"/>
  <c r="AE351" i="12" s="1"/>
  <c r="AF351" i="12"/>
  <c r="Q36" i="12"/>
  <c r="AE36" i="12" s="1"/>
  <c r="AF36" i="12"/>
  <c r="AF23" i="15"/>
  <c r="Q23" i="15"/>
  <c r="AE23" i="15" s="1"/>
  <c r="AF199" i="12"/>
  <c r="Q199" i="12"/>
  <c r="AE199" i="12" s="1"/>
  <c r="B113" i="7"/>
  <c r="D113" i="7" s="1"/>
  <c r="B93" i="7"/>
  <c r="D93" i="7" s="1"/>
  <c r="Q135" i="12"/>
  <c r="AE135" i="12" s="1"/>
  <c r="AF135" i="12"/>
  <c r="Q226" i="12"/>
  <c r="AE226" i="12" s="1"/>
  <c r="AF226" i="12"/>
  <c r="Q333" i="12"/>
  <c r="AE333" i="12" s="1"/>
  <c r="AF333" i="12"/>
  <c r="Q198" i="12"/>
  <c r="AE198" i="12" s="1"/>
  <c r="AF198" i="12"/>
  <c r="AF41" i="14"/>
  <c r="Q41" i="14"/>
  <c r="AE41" i="14" s="1"/>
  <c r="Q32" i="3"/>
  <c r="AE32" i="3" s="1"/>
  <c r="AF32" i="3"/>
  <c r="Q58" i="3"/>
  <c r="AE58" i="3" s="1"/>
  <c r="AF58" i="3"/>
  <c r="Q14" i="3"/>
  <c r="AE14" i="3" s="1"/>
  <c r="AF14" i="3"/>
  <c r="Q430" i="12"/>
  <c r="AE430" i="12" s="1"/>
  <c r="AF430" i="12"/>
  <c r="Q291" i="12"/>
  <c r="AF291" i="12"/>
  <c r="AF49" i="12"/>
  <c r="Q49" i="12"/>
  <c r="AE49" i="12" s="1"/>
  <c r="B94" i="7"/>
  <c r="D94" i="7" s="1"/>
  <c r="Q19" i="16"/>
  <c r="AE19" i="16" s="1"/>
  <c r="AF19" i="16"/>
  <c r="Q75" i="15"/>
  <c r="AE75" i="15" s="1"/>
  <c r="AF75" i="15"/>
  <c r="AF223" i="12"/>
  <c r="Q223" i="12"/>
  <c r="AE223" i="12" s="1"/>
  <c r="AF22" i="12"/>
  <c r="Q22" i="12"/>
  <c r="AE22" i="12" s="1"/>
  <c r="Q42" i="15"/>
  <c r="AF42" i="15"/>
  <c r="AF46" i="3"/>
  <c r="Q46" i="3"/>
  <c r="AE46" i="3" s="1"/>
  <c r="AF247" i="12"/>
  <c r="Q247" i="12"/>
  <c r="AE247" i="12" s="1"/>
  <c r="AF346" i="12"/>
  <c r="Q346" i="12"/>
  <c r="AE346" i="12" s="1"/>
  <c r="Q25" i="12"/>
  <c r="AE25" i="12" s="1"/>
  <c r="AF25" i="12"/>
  <c r="AF469" i="12"/>
  <c r="Q469" i="12"/>
  <c r="AE469" i="12" s="1"/>
  <c r="AF374" i="12"/>
  <c r="Q374" i="12"/>
  <c r="AE374" i="12" s="1"/>
  <c r="Q329" i="12"/>
  <c r="AF329" i="12"/>
  <c r="Q302" i="12"/>
  <c r="AF302" i="12"/>
  <c r="Q240" i="12"/>
  <c r="AE240" i="12" s="1"/>
  <c r="AF240" i="12"/>
  <c r="AF150" i="12"/>
  <c r="Q150" i="12"/>
  <c r="AE150" i="12" s="1"/>
  <c r="Q93" i="12"/>
  <c r="AE93" i="12" s="1"/>
  <c r="AF93" i="12"/>
  <c r="Q71" i="3"/>
  <c r="AF71" i="3"/>
  <c r="Q342" i="12"/>
  <c r="AE342" i="12" s="1"/>
  <c r="AF342" i="12"/>
  <c r="AF422" i="12"/>
  <c r="Q422" i="12"/>
  <c r="AE422" i="12" s="1"/>
  <c r="AF355" i="12"/>
  <c r="Q355" i="12"/>
  <c r="AE355" i="12" s="1"/>
  <c r="AF142" i="12"/>
  <c r="Q142" i="12"/>
  <c r="AE142" i="12" s="1"/>
  <c r="Q14" i="13"/>
  <c r="AE14" i="13" s="1"/>
  <c r="AF14" i="13"/>
  <c r="Q367" i="12"/>
  <c r="AE367" i="12" s="1"/>
  <c r="AF367" i="12"/>
  <c r="AF12" i="14"/>
  <c r="Q12" i="14"/>
  <c r="AE12" i="14" s="1"/>
  <c r="Q388" i="12"/>
  <c r="AE388" i="12" s="1"/>
  <c r="AF388" i="12"/>
  <c r="Q376" i="12"/>
  <c r="AE376" i="12" s="1"/>
  <c r="AF376" i="12"/>
  <c r="AF69" i="15"/>
  <c r="Q69" i="15"/>
  <c r="AF323" i="12"/>
  <c r="Q323" i="12"/>
  <c r="AE323" i="12" s="1"/>
  <c r="Q318" i="12"/>
  <c r="AE318" i="12" s="1"/>
  <c r="AF318" i="12"/>
  <c r="AF408" i="12"/>
  <c r="Q408" i="12"/>
  <c r="AE408" i="12" s="1"/>
  <c r="Q169" i="12"/>
  <c r="AE169" i="12" s="1"/>
  <c r="AF169" i="12"/>
  <c r="Q492" i="12"/>
  <c r="AE492" i="12" s="1"/>
  <c r="AF492" i="12"/>
  <c r="AF94" i="3"/>
  <c r="Q94" i="3"/>
  <c r="AF161" i="12"/>
  <c r="Q161" i="12"/>
  <c r="AE161" i="12" s="1"/>
  <c r="Q39" i="14"/>
  <c r="AE39" i="14" s="1"/>
  <c r="AF39" i="14"/>
  <c r="AF43" i="3"/>
  <c r="Q43" i="3"/>
  <c r="AF12" i="15"/>
  <c r="Q12" i="15"/>
  <c r="AE12" i="15" s="1"/>
  <c r="Q257" i="12"/>
  <c r="AE257" i="12" s="1"/>
  <c r="AF257" i="12"/>
  <c r="AF48" i="12"/>
  <c r="Q48" i="12"/>
  <c r="AE48" i="12" s="1"/>
  <c r="AF96" i="3"/>
  <c r="Q96" i="3"/>
  <c r="AE96" i="3" s="1"/>
  <c r="AF11" i="16"/>
  <c r="Q11" i="16"/>
  <c r="Q101" i="15"/>
  <c r="AE101" i="15" s="1"/>
  <c r="AF101" i="15"/>
  <c r="Q29" i="12"/>
  <c r="AF29" i="12"/>
  <c r="AF328" i="12"/>
  <c r="Q328" i="12"/>
  <c r="AE328" i="12" s="1"/>
  <c r="AF167" i="12"/>
  <c r="Q167" i="12"/>
  <c r="AE167" i="12" s="1"/>
  <c r="AF41" i="15"/>
  <c r="Q41" i="15"/>
  <c r="AE41" i="15" s="1"/>
  <c r="AF280" i="12"/>
  <c r="Q280" i="12"/>
  <c r="AE280" i="12" s="1"/>
  <c r="AF22" i="14"/>
  <c r="Q22" i="14"/>
  <c r="AE22" i="14" s="1"/>
  <c r="Q59" i="15"/>
  <c r="AE59" i="15" s="1"/>
  <c r="AF59" i="15"/>
  <c r="AF63" i="12"/>
  <c r="Q63" i="12"/>
  <c r="AE63" i="12" s="1"/>
  <c r="Q83" i="3"/>
  <c r="AF83" i="3"/>
  <c r="AF86" i="12"/>
  <c r="Q86" i="12"/>
  <c r="AE86" i="12" s="1"/>
  <c r="AF105" i="3"/>
  <c r="Q105" i="3"/>
  <c r="AE105" i="3" s="1"/>
  <c r="Q22" i="15"/>
  <c r="AE22" i="15" s="1"/>
  <c r="AF22" i="15"/>
  <c r="AF471" i="12"/>
  <c r="Q471" i="12"/>
  <c r="AE471" i="12" s="1"/>
  <c r="AF63" i="15"/>
  <c r="Q63" i="15"/>
  <c r="AE63" i="15" s="1"/>
  <c r="Q252" i="12"/>
  <c r="AE252" i="12" s="1"/>
  <c r="AF252" i="12"/>
  <c r="AF45" i="15"/>
  <c r="Q45" i="15"/>
  <c r="AE45" i="15" s="1"/>
  <c r="Q24" i="14"/>
  <c r="AE24" i="14" s="1"/>
  <c r="AF24" i="14"/>
  <c r="Q26" i="3"/>
  <c r="AE26" i="3" s="1"/>
  <c r="AF26" i="3"/>
  <c r="AF42" i="3"/>
  <c r="Q42" i="3"/>
  <c r="AE42" i="3" s="1"/>
  <c r="AF365" i="12"/>
  <c r="Q365" i="12"/>
  <c r="AE365" i="12" s="1"/>
  <c r="AF21" i="16"/>
  <c r="Q21" i="16"/>
  <c r="AE21" i="16" s="1"/>
  <c r="Q35" i="12"/>
  <c r="AE35" i="12" s="1"/>
  <c r="AF35" i="12"/>
  <c r="Q20" i="15"/>
  <c r="AE20" i="15" s="1"/>
  <c r="AF20" i="15"/>
  <c r="Q470" i="12"/>
  <c r="AE470" i="12" s="1"/>
  <c r="AF470" i="12"/>
  <c r="AF362" i="12"/>
  <c r="Q362" i="12"/>
  <c r="AE362" i="12" s="1"/>
  <c r="Q77" i="15"/>
  <c r="AE77" i="15" s="1"/>
  <c r="AF77" i="15"/>
  <c r="AF44" i="15"/>
  <c r="Q44" i="15"/>
  <c r="AE44" i="15" s="1"/>
  <c r="AF54" i="12"/>
  <c r="Q54" i="12"/>
  <c r="Q44" i="14"/>
  <c r="AE44" i="14" s="1"/>
  <c r="AF44" i="14"/>
  <c r="AF350" i="12"/>
  <c r="Q350" i="12"/>
  <c r="AE350" i="12" s="1"/>
  <c r="AF263" i="12"/>
  <c r="Q263" i="12"/>
  <c r="AE263" i="12" s="1"/>
  <c r="AF130" i="12"/>
  <c r="Q130" i="12"/>
  <c r="AE130" i="12" s="1"/>
  <c r="AF153" i="12"/>
  <c r="Q153" i="12"/>
  <c r="AE153" i="12" s="1"/>
  <c r="AF113" i="12"/>
  <c r="Q113" i="12"/>
  <c r="AE113" i="12" s="1"/>
  <c r="AF104" i="12"/>
  <c r="Q104" i="12"/>
  <c r="AF65" i="12"/>
  <c r="Q65" i="12"/>
  <c r="AE65" i="12" s="1"/>
  <c r="AF217" i="12"/>
  <c r="Q217" i="12"/>
  <c r="AE217" i="12" s="1"/>
  <c r="AF343" i="12"/>
  <c r="Q343" i="12"/>
  <c r="AE343" i="12" s="1"/>
  <c r="Q312" i="12"/>
  <c r="AF312" i="12"/>
  <c r="Q29" i="15"/>
  <c r="AE29" i="15" s="1"/>
  <c r="AF29" i="15"/>
  <c r="AF56" i="3"/>
  <c r="Q56" i="3"/>
  <c r="AE56" i="3" s="1"/>
  <c r="Q78" i="3"/>
  <c r="AE78" i="3" s="1"/>
  <c r="AF78" i="3"/>
  <c r="Q15" i="16"/>
  <c r="AF15" i="16"/>
  <c r="Q480" i="12"/>
  <c r="AE480" i="12" s="1"/>
  <c r="AF480" i="12"/>
  <c r="AF404" i="12"/>
  <c r="Q404" i="12"/>
  <c r="AE404" i="12" s="1"/>
  <c r="Q406" i="12"/>
  <c r="AE406" i="12" s="1"/>
  <c r="AF406" i="12"/>
  <c r="Q114" i="12"/>
  <c r="AE114" i="12" s="1"/>
  <c r="AF114" i="12"/>
  <c r="AF9" i="16"/>
  <c r="Q9" i="16"/>
  <c r="AE9" i="16" s="1"/>
  <c r="Q76" i="12"/>
  <c r="AE76" i="12" s="1"/>
  <c r="AF76" i="12"/>
  <c r="AF30" i="14"/>
  <c r="Q30" i="14"/>
  <c r="Q64" i="12"/>
  <c r="AE64" i="12" s="1"/>
  <c r="AF64" i="12"/>
  <c r="Q105" i="15"/>
  <c r="AE105" i="15" s="1"/>
  <c r="AF105" i="15"/>
  <c r="AF81" i="3"/>
  <c r="Q81" i="3"/>
  <c r="AE81" i="3" s="1"/>
  <c r="Q334" i="12"/>
  <c r="AE334" i="12" s="1"/>
  <c r="AF334" i="12"/>
  <c r="Q273" i="12"/>
  <c r="AF273" i="12"/>
  <c r="AF20" i="13"/>
  <c r="Q20" i="13"/>
  <c r="AE20" i="13" s="1"/>
  <c r="Q493" i="12"/>
  <c r="AF493" i="12"/>
  <c r="AF136" i="12"/>
  <c r="Q136" i="12"/>
  <c r="AF445" i="12"/>
  <c r="Q445" i="12"/>
  <c r="AF360" i="12"/>
  <c r="Q360" i="12"/>
  <c r="AE360" i="12" s="1"/>
  <c r="AF27" i="3"/>
  <c r="Q27" i="3"/>
  <c r="AE27" i="3" s="1"/>
  <c r="AF70" i="3"/>
  <c r="Q70" i="3"/>
  <c r="AE70" i="3" s="1"/>
  <c r="AF246" i="12"/>
  <c r="Q246" i="12"/>
  <c r="AE246" i="12" s="1"/>
  <c r="Q55" i="3"/>
  <c r="AE55" i="3" s="1"/>
  <c r="AF55" i="3"/>
  <c r="AF25" i="16"/>
  <c r="Q25" i="16"/>
  <c r="AE25" i="16" s="1"/>
  <c r="Q221" i="12"/>
  <c r="AE221" i="12" s="1"/>
  <c r="AF221" i="12"/>
  <c r="AF214" i="12"/>
  <c r="Q214" i="12"/>
  <c r="AE214" i="12" s="1"/>
  <c r="AF53" i="15"/>
  <c r="Q53" i="15"/>
  <c r="AE53" i="15" s="1"/>
  <c r="AF474" i="12"/>
  <c r="Q474" i="12"/>
  <c r="AE474" i="12" s="1"/>
  <c r="AF30" i="15"/>
  <c r="Q30" i="15"/>
  <c r="AE30" i="15" s="1"/>
  <c r="Q32" i="13"/>
  <c r="AE32" i="13" s="1"/>
  <c r="AF32" i="13"/>
  <c r="AF497" i="12"/>
  <c r="Q497" i="12"/>
  <c r="AE497" i="12" s="1"/>
  <c r="Q79" i="15"/>
  <c r="AE79" i="15" s="1"/>
  <c r="AF79" i="15"/>
  <c r="AF100" i="3"/>
  <c r="Q100" i="3"/>
  <c r="AE100" i="3" s="1"/>
  <c r="Q293" i="12"/>
  <c r="AE293" i="12" s="1"/>
  <c r="AF293" i="12"/>
  <c r="Q103" i="12"/>
  <c r="AE103" i="12" s="1"/>
  <c r="AF103" i="12"/>
  <c r="AF439" i="12"/>
  <c r="Q439" i="12"/>
  <c r="AE439" i="12" s="1"/>
  <c r="AF110" i="12"/>
  <c r="Q110" i="12"/>
  <c r="Q51" i="3"/>
  <c r="AE51" i="3" s="1"/>
  <c r="AF51" i="3"/>
  <c r="Q163" i="12"/>
  <c r="AE163" i="12" s="1"/>
  <c r="AF163" i="12"/>
  <c r="Q66" i="15"/>
  <c r="AE66" i="15" s="1"/>
  <c r="AF66" i="15"/>
  <c r="Q172" i="12"/>
  <c r="AF172" i="12"/>
  <c r="AF450" i="12"/>
  <c r="Q450" i="12"/>
  <c r="Q338" i="12"/>
  <c r="AE338" i="12" s="1"/>
  <c r="AF338" i="12"/>
  <c r="Q14" i="12"/>
  <c r="AE14" i="12" s="1"/>
  <c r="AF14" i="12"/>
  <c r="AF170" i="12"/>
  <c r="Q170" i="12"/>
  <c r="AE170" i="12" s="1"/>
  <c r="AF88" i="15"/>
  <c r="Q88" i="15"/>
  <c r="AE88" i="15" s="1"/>
  <c r="AF29" i="13"/>
  <c r="Q29" i="13"/>
  <c r="AE29" i="13" s="1"/>
  <c r="AF456" i="12"/>
  <c r="Q456" i="12"/>
  <c r="AE456" i="12" s="1"/>
  <c r="Q16" i="12"/>
  <c r="AE16" i="12" s="1"/>
  <c r="AF16" i="12"/>
  <c r="AF371" i="12"/>
  <c r="Q371" i="12"/>
  <c r="AE371" i="12" s="1"/>
  <c r="Q7" i="13"/>
  <c r="AE7" i="13" s="1"/>
  <c r="AF7" i="13"/>
  <c r="Q89" i="15"/>
  <c r="AE89" i="15" s="1"/>
  <c r="AF89" i="15"/>
  <c r="AF162" i="12"/>
  <c r="Q162" i="12"/>
  <c r="Q15" i="14"/>
  <c r="AF15" i="14"/>
  <c r="Q30" i="3"/>
  <c r="AF30" i="3"/>
  <c r="Q468" i="12"/>
  <c r="AE468" i="12" s="1"/>
  <c r="AF468" i="12"/>
  <c r="AF128" i="12"/>
  <c r="Q128" i="12"/>
  <c r="AE128" i="12" s="1"/>
  <c r="Q60" i="12"/>
  <c r="AE60" i="12" s="1"/>
  <c r="AF60" i="12"/>
  <c r="AF52" i="3"/>
  <c r="Q52" i="3"/>
  <c r="AE52" i="3" s="1"/>
  <c r="AF7" i="3"/>
  <c r="Q7" i="3"/>
  <c r="AE7" i="3" s="1"/>
  <c r="Q308" i="12"/>
  <c r="AF308" i="12"/>
  <c r="B217" i="7"/>
  <c r="D217" i="7" s="1"/>
  <c r="Q57" i="15"/>
  <c r="AE57" i="15" s="1"/>
  <c r="AF57" i="15"/>
  <c r="Q87" i="12"/>
  <c r="AF87" i="12"/>
  <c r="Q11" i="3"/>
  <c r="AE11" i="3" s="1"/>
  <c r="AF11" i="3"/>
  <c r="Q56" i="12"/>
  <c r="AE56" i="12" s="1"/>
  <c r="AF56" i="12"/>
  <c r="AF499" i="12"/>
  <c r="Q499" i="12"/>
  <c r="AE499" i="12" s="1"/>
  <c r="AF165" i="12"/>
  <c r="Q165" i="12"/>
  <c r="AE165" i="12" s="1"/>
  <c r="AF38" i="14"/>
  <c r="Q38" i="14"/>
  <c r="AF434" i="12"/>
  <c r="Q434" i="12"/>
  <c r="AE434" i="12" s="1"/>
  <c r="AF97" i="12"/>
  <c r="Q97" i="12"/>
  <c r="AE97" i="12" s="1"/>
  <c r="Q97" i="15"/>
  <c r="AF97" i="15"/>
  <c r="Q71" i="15"/>
  <c r="AE71" i="15" s="1"/>
  <c r="AF71" i="15"/>
  <c r="AF11" i="13"/>
  <c r="Q11" i="13"/>
  <c r="AE11" i="13" s="1"/>
  <c r="AF202" i="12"/>
  <c r="Q202" i="12"/>
  <c r="AE202" i="12" s="1"/>
  <c r="AF17" i="14"/>
  <c r="Q17" i="14"/>
  <c r="AF66" i="12"/>
  <c r="Q66" i="12"/>
  <c r="AE66" i="12" s="1"/>
  <c r="Q379" i="12"/>
  <c r="AF379" i="12"/>
  <c r="AF47" i="3"/>
  <c r="Q47" i="3"/>
  <c r="AF50" i="3"/>
  <c r="Q50" i="3"/>
  <c r="AE50" i="3" s="1"/>
  <c r="Q13" i="13"/>
  <c r="AE13" i="13" s="1"/>
  <c r="AF13" i="13"/>
  <c r="Q156" i="12"/>
  <c r="AE156" i="12" s="1"/>
  <c r="AF156" i="12"/>
  <c r="Q12" i="16"/>
  <c r="AE12" i="16" s="1"/>
  <c r="AF12" i="16"/>
  <c r="AF191" i="12"/>
  <c r="Q191" i="12"/>
  <c r="AE191" i="12" s="1"/>
  <c r="AF225" i="12"/>
  <c r="Q225" i="12"/>
  <c r="AE225" i="12" s="1"/>
  <c r="Q126" i="12"/>
  <c r="AF126" i="12"/>
  <c r="Q415" i="12"/>
  <c r="AE415" i="12" s="1"/>
  <c r="AF415" i="12"/>
  <c r="Q31" i="3"/>
  <c r="AE31" i="3" s="1"/>
  <c r="AF31" i="3"/>
  <c r="Q45" i="3"/>
  <c r="AE45" i="3" s="1"/>
  <c r="AF45" i="3"/>
  <c r="AF270" i="12"/>
  <c r="Q270" i="12"/>
  <c r="AE270" i="12" s="1"/>
  <c r="AF438" i="12"/>
  <c r="Q438" i="12"/>
  <c r="AE438" i="12" s="1"/>
  <c r="Q215" i="12"/>
  <c r="AF215" i="12"/>
  <c r="AF24" i="16"/>
  <c r="Q24" i="16"/>
  <c r="AE24" i="16" s="1"/>
  <c r="Q495" i="12"/>
  <c r="AE495" i="12" s="1"/>
  <c r="AF495" i="12"/>
  <c r="Q421" i="12"/>
  <c r="AE421" i="12" s="1"/>
  <c r="AF421" i="12"/>
  <c r="Q149" i="12"/>
  <c r="AE149" i="12" s="1"/>
  <c r="AF149" i="12"/>
  <c r="AF266" i="12"/>
  <c r="Q266" i="12"/>
  <c r="AE266" i="12" s="1"/>
  <c r="AF378" i="12"/>
  <c r="Q378" i="12"/>
  <c r="AE378" i="12" s="1"/>
  <c r="Q102" i="15"/>
  <c r="AE102" i="15" s="1"/>
  <c r="AF102" i="15"/>
  <c r="AF85" i="3"/>
  <c r="Q85" i="3"/>
  <c r="AE85" i="3" s="1"/>
  <c r="AF262" i="12"/>
  <c r="Q262" i="12"/>
  <c r="AE262" i="12" s="1"/>
  <c r="AF28" i="12"/>
  <c r="Q28" i="12"/>
  <c r="AE28" i="12" s="1"/>
  <c r="AF23" i="3"/>
  <c r="Q23" i="3"/>
  <c r="AE23" i="3" s="1"/>
  <c r="AF464" i="12"/>
  <c r="Q464" i="12"/>
  <c r="AE464" i="12" s="1"/>
  <c r="Q218" i="12"/>
  <c r="AF218" i="12"/>
  <c r="Q100" i="12"/>
  <c r="AE100" i="12" s="1"/>
  <c r="AF100" i="12"/>
  <c r="Q82" i="3"/>
  <c r="AE82" i="3" s="1"/>
  <c r="AF82" i="3"/>
  <c r="Q500" i="12"/>
  <c r="AE500" i="12" s="1"/>
  <c r="AF500" i="12"/>
  <c r="AF11" i="14"/>
  <c r="Q11" i="14"/>
  <c r="AE11" i="14" s="1"/>
  <c r="Q33" i="3"/>
  <c r="AE33" i="3" s="1"/>
  <c r="AF33" i="3"/>
  <c r="Q424" i="12"/>
  <c r="AE424" i="12" s="1"/>
  <c r="AF424" i="12"/>
  <c r="Q45" i="12"/>
  <c r="AF45" i="12"/>
  <c r="Q13" i="12"/>
  <c r="AF13" i="12"/>
  <c r="Q86" i="15"/>
  <c r="AE86" i="15" s="1"/>
  <c r="AF86" i="15"/>
  <c r="AF77" i="12"/>
  <c r="Q77" i="12"/>
  <c r="AE77" i="12" s="1"/>
  <c r="Q10" i="13"/>
  <c r="AF10" i="13"/>
  <c r="AF40" i="12"/>
  <c r="Q40" i="12"/>
  <c r="AF510" i="12"/>
  <c r="Q510" i="12"/>
  <c r="AE510" i="12" s="1"/>
  <c r="Q306" i="12"/>
  <c r="AF306" i="12"/>
  <c r="AF39" i="12"/>
  <c r="Q39" i="12"/>
  <c r="AE39" i="12" s="1"/>
  <c r="Q46" i="12"/>
  <c r="AE46" i="12" s="1"/>
  <c r="AF46" i="12"/>
  <c r="AF72" i="3"/>
  <c r="Q72" i="3"/>
  <c r="AE72" i="3" s="1"/>
  <c r="AF447" i="12"/>
  <c r="Q447" i="12"/>
  <c r="AE447" i="12" s="1"/>
  <c r="Q326" i="12"/>
  <c r="AF326" i="12"/>
  <c r="Q10" i="15"/>
  <c r="AF10" i="15"/>
  <c r="AF509" i="12"/>
  <c r="Q509" i="12"/>
  <c r="AE509" i="12" s="1"/>
  <c r="AF442" i="12"/>
  <c r="Q442" i="12"/>
  <c r="AE442" i="12" s="1"/>
  <c r="Q180" i="12"/>
  <c r="AE180" i="12" s="1"/>
  <c r="AF180" i="12"/>
  <c r="Q230" i="12"/>
  <c r="AE230" i="12" s="1"/>
  <c r="AF230" i="12"/>
  <c r="AF316" i="12"/>
  <c r="Q316" i="12"/>
  <c r="AF143" i="12"/>
  <c r="Q143" i="12"/>
  <c r="AE143" i="12" s="1"/>
  <c r="Q75" i="3"/>
  <c r="AE75" i="3" s="1"/>
  <c r="AF75" i="3"/>
  <c r="Q70" i="15"/>
  <c r="AE70" i="15" s="1"/>
  <c r="AF70" i="15"/>
  <c r="AF335" i="12"/>
  <c r="Q335" i="12"/>
  <c r="AE335" i="12" s="1"/>
  <c r="Q205" i="12"/>
  <c r="AE205" i="12" s="1"/>
  <c r="AF205" i="12"/>
  <c r="Q363" i="12"/>
  <c r="AE363" i="12" s="1"/>
  <c r="AF363" i="12"/>
  <c r="AF99" i="15"/>
  <c r="Q99" i="15"/>
  <c r="AE99" i="15" s="1"/>
  <c r="AF184" i="12"/>
  <c r="Q184" i="12"/>
  <c r="AE184" i="12" s="1"/>
  <c r="Q33" i="15"/>
  <c r="AF33" i="15"/>
  <c r="Q267" i="12"/>
  <c r="AF267" i="12"/>
  <c r="AF48" i="3"/>
  <c r="Q48" i="3"/>
  <c r="Q441" i="12"/>
  <c r="AE441" i="12" s="1"/>
  <c r="AF441" i="12"/>
  <c r="AF129" i="12"/>
  <c r="Q129" i="12"/>
  <c r="AE129" i="12" s="1"/>
  <c r="Q181" i="12"/>
  <c r="AE181" i="12" s="1"/>
  <c r="AF181" i="12"/>
  <c r="Q22" i="16"/>
  <c r="AE22" i="16" s="1"/>
  <c r="AF22" i="16"/>
  <c r="AF36" i="14"/>
  <c r="Q36" i="14"/>
  <c r="AE36" i="14" s="1"/>
  <c r="AF49" i="15"/>
  <c r="Q49" i="15"/>
  <c r="AF182" i="12"/>
  <c r="Q182" i="12"/>
  <c r="AE182" i="12" s="1"/>
  <c r="Q99" i="3"/>
  <c r="AF99" i="3"/>
  <c r="Q370" i="12"/>
  <c r="AE370" i="12" s="1"/>
  <c r="AF370" i="12"/>
  <c r="AF349" i="12"/>
  <c r="Q349" i="12"/>
  <c r="AE349" i="12" s="1"/>
  <c r="Q158" i="12"/>
  <c r="AE158" i="12" s="1"/>
  <c r="AF158" i="12"/>
  <c r="Q18" i="12"/>
  <c r="AE18" i="12" s="1"/>
  <c r="AF18" i="12"/>
  <c r="AF73" i="15"/>
  <c r="Q73" i="15"/>
  <c r="AE73" i="15" s="1"/>
  <c r="Q25" i="14"/>
  <c r="AF25" i="14"/>
  <c r="AF235" i="12"/>
  <c r="Q235" i="12"/>
  <c r="AE235" i="12" s="1"/>
  <c r="Q101" i="12"/>
  <c r="AE101" i="12" s="1"/>
  <c r="AF101" i="12"/>
  <c r="AF473" i="12"/>
  <c r="Q473" i="12"/>
  <c r="AF344" i="12"/>
  <c r="Q344" i="12"/>
  <c r="AE344" i="12" s="1"/>
  <c r="AF36" i="3"/>
  <c r="Q36" i="3"/>
  <c r="AE36" i="3" s="1"/>
  <c r="Q196" i="12"/>
  <c r="AE196" i="12" s="1"/>
  <c r="AF196" i="12"/>
  <c r="Q401" i="12"/>
  <c r="AE401" i="12" s="1"/>
  <c r="AF401" i="12"/>
  <c r="AF84" i="12"/>
  <c r="Q84" i="12"/>
  <c r="AE84" i="12" s="1"/>
  <c r="AF356" i="12"/>
  <c r="Q356" i="12"/>
  <c r="AE356" i="12" s="1"/>
  <c r="Q276" i="12"/>
  <c r="AF276" i="12"/>
  <c r="AF296" i="12"/>
  <c r="Q296" i="12"/>
  <c r="Q347" i="12"/>
  <c r="AE347" i="12" s="1"/>
  <c r="AF347" i="12"/>
  <c r="AF141" i="12"/>
  <c r="Q141" i="12"/>
  <c r="AE141" i="12" s="1"/>
  <c r="Q16" i="14"/>
  <c r="AF16" i="14"/>
  <c r="Q231" i="12"/>
  <c r="AE231" i="12" s="1"/>
  <c r="AF231" i="12"/>
  <c r="Q203" i="12"/>
  <c r="AF203" i="12"/>
  <c r="AF446" i="12"/>
  <c r="Q446" i="12"/>
  <c r="AE446" i="12" s="1"/>
  <c r="Q373" i="12"/>
  <c r="AE373" i="12" s="1"/>
  <c r="AF373" i="12"/>
  <c r="AF166" i="12"/>
  <c r="Q166" i="12"/>
  <c r="AE166" i="12" s="1"/>
  <c r="AF174" i="12"/>
  <c r="Q174" i="12"/>
  <c r="AE174" i="12" s="1"/>
  <c r="Q132" i="12"/>
  <c r="AE132" i="12" s="1"/>
  <c r="AF132" i="12"/>
  <c r="AF194" i="12"/>
  <c r="Q194" i="12"/>
  <c r="AE194" i="12" s="1"/>
  <c r="AF42" i="14"/>
  <c r="Q42" i="14"/>
  <c r="AE42" i="14" s="1"/>
  <c r="Q314" i="12"/>
  <c r="AE314" i="12" s="1"/>
  <c r="AF314" i="12"/>
  <c r="Q426" i="12"/>
  <c r="AF426" i="12"/>
  <c r="AF382" i="12"/>
  <c r="Q382" i="12"/>
  <c r="AE382" i="12" s="1"/>
  <c r="AF432" i="12"/>
  <c r="Q432" i="12"/>
  <c r="AE432" i="12" s="1"/>
  <c r="Q232" i="12"/>
  <c r="AE232" i="12" s="1"/>
  <c r="AF232" i="12"/>
  <c r="AF107" i="12"/>
  <c r="Q107" i="12"/>
  <c r="AE107" i="12" s="1"/>
  <c r="Q93" i="3"/>
  <c r="AE93" i="3" s="1"/>
  <c r="AF93" i="3"/>
  <c r="AF475" i="12"/>
  <c r="Q475" i="12"/>
  <c r="AE475" i="12" s="1"/>
  <c r="Q32" i="14"/>
  <c r="AF32" i="14"/>
  <c r="AF13" i="15"/>
  <c r="Q13" i="15"/>
  <c r="AE13" i="15" s="1"/>
  <c r="Q437" i="12"/>
  <c r="AF437" i="12"/>
  <c r="Q23" i="13"/>
  <c r="AF23" i="13"/>
  <c r="Q287" i="12"/>
  <c r="AF287" i="12"/>
  <c r="Q272" i="12"/>
  <c r="AE272" i="12" s="1"/>
  <c r="AF272" i="12"/>
  <c r="AF501" i="12"/>
  <c r="Q501" i="12"/>
  <c r="AE501" i="12" s="1"/>
  <c r="AF26" i="14"/>
  <c r="Q26" i="14"/>
  <c r="AE26" i="14" s="1"/>
  <c r="AF357" i="12"/>
  <c r="Q357" i="12"/>
  <c r="AE357" i="12" s="1"/>
  <c r="Q414" i="12"/>
  <c r="AF414" i="12"/>
  <c r="AF496" i="12"/>
  <c r="Q496" i="12"/>
  <c r="AE496" i="12" s="1"/>
  <c r="Q261" i="12"/>
  <c r="AE261" i="12" s="1"/>
  <c r="AF261" i="12"/>
  <c r="AF16" i="13"/>
  <c r="Q16" i="13"/>
  <c r="AE16" i="13" s="1"/>
  <c r="AF310" i="12"/>
  <c r="Q310" i="12"/>
  <c r="AE310" i="12" s="1"/>
  <c r="AF102" i="12"/>
  <c r="Q102" i="12"/>
  <c r="AE102" i="12" s="1"/>
  <c r="AF397" i="12"/>
  <c r="Q397" i="12"/>
  <c r="AE397" i="12" s="1"/>
  <c r="Q145" i="12"/>
  <c r="AE145" i="12" s="1"/>
  <c r="AF145" i="12"/>
  <c r="AF19" i="12"/>
  <c r="Q19" i="12"/>
  <c r="AE19" i="12" s="1"/>
  <c r="AF15" i="12"/>
  <c r="Q15" i="12"/>
  <c r="AE15" i="12" s="1"/>
  <c r="AF7" i="12"/>
  <c r="Q7" i="12"/>
  <c r="AF282" i="12"/>
  <c r="Q282" i="12"/>
  <c r="AE282" i="12" s="1"/>
  <c r="AF123" i="12"/>
  <c r="Q123" i="12"/>
  <c r="AE123" i="12" s="1"/>
  <c r="Q211" i="12"/>
  <c r="AE211" i="12" s="1"/>
  <c r="AF211" i="12"/>
  <c r="Q34" i="12"/>
  <c r="AE34" i="12" s="1"/>
  <c r="AF34" i="12"/>
  <c r="AF461" i="12"/>
  <c r="Q461" i="12"/>
  <c r="AE461" i="12" s="1"/>
  <c r="Q281" i="12"/>
  <c r="AE281" i="12" s="1"/>
  <c r="AF281" i="12"/>
  <c r="Q220" i="12"/>
  <c r="AE220" i="12" s="1"/>
  <c r="AF220" i="12"/>
  <c r="AF78" i="15"/>
  <c r="Q78" i="15"/>
  <c r="AE78" i="15" s="1"/>
  <c r="Q96" i="12"/>
  <c r="AE96" i="12" s="1"/>
  <c r="AF96" i="12"/>
  <c r="AF160" i="12"/>
  <c r="Q160" i="12"/>
  <c r="Q27" i="12"/>
  <c r="AE27" i="12" s="1"/>
  <c r="AF27" i="12"/>
  <c r="AF386" i="12"/>
  <c r="Q386" i="12"/>
  <c r="AE386" i="12" s="1"/>
  <c r="AF325" i="12"/>
  <c r="Q325" i="12"/>
  <c r="AF423" i="12"/>
  <c r="Q423" i="12"/>
  <c r="AE423" i="12" s="1"/>
  <c r="AF83" i="15"/>
  <c r="Q83" i="15"/>
  <c r="AE83" i="15" s="1"/>
  <c r="Q233" i="12"/>
  <c r="AE233" i="12" s="1"/>
  <c r="AF233" i="12"/>
  <c r="AF458" i="12"/>
  <c r="Q458" i="12"/>
  <c r="AE458" i="12" s="1"/>
  <c r="AF79" i="12"/>
  <c r="Q79" i="12"/>
  <c r="Q90" i="12"/>
  <c r="AE90" i="12" s="1"/>
  <c r="AF90" i="12"/>
  <c r="AF60" i="3"/>
  <c r="Q60" i="3"/>
  <c r="AE60" i="3" s="1"/>
  <c r="Q119" i="12"/>
  <c r="AE119" i="12" s="1"/>
  <c r="AF119" i="12"/>
  <c r="Q88" i="3"/>
  <c r="AE88" i="3" s="1"/>
  <c r="AF88" i="3"/>
  <c r="Q9" i="14"/>
  <c r="AE9" i="14" s="1"/>
  <c r="AF9" i="14"/>
  <c r="Q28" i="15"/>
  <c r="AE28" i="15" s="1"/>
  <c r="AF28" i="15"/>
  <c r="AF504" i="12"/>
  <c r="Q504" i="12"/>
  <c r="AE504" i="12" s="1"/>
  <c r="Q63" i="3"/>
  <c r="AE63" i="3" s="1"/>
  <c r="AF63" i="3"/>
  <c r="Q399" i="12"/>
  <c r="AE399" i="12" s="1"/>
  <c r="AF399" i="12"/>
  <c r="Q61" i="12"/>
  <c r="AE61" i="12" s="1"/>
  <c r="AF61" i="12"/>
  <c r="Q101" i="3"/>
  <c r="AE101" i="3" s="1"/>
  <c r="AF101" i="3"/>
  <c r="Q313" i="12"/>
  <c r="AE313" i="12" s="1"/>
  <c r="AF313" i="12"/>
  <c r="AF466" i="12"/>
  <c r="Q466" i="12"/>
  <c r="AF18" i="3"/>
  <c r="Q18" i="3"/>
  <c r="AE18" i="3" s="1"/>
  <c r="Q36" i="13"/>
  <c r="AF36" i="13"/>
  <c r="Q73" i="12"/>
  <c r="AE73" i="12" s="1"/>
  <c r="AF73" i="12"/>
  <c r="Q49" i="3"/>
  <c r="AE49" i="3" s="1"/>
  <c r="AF49" i="3"/>
  <c r="Q28" i="14"/>
  <c r="AE28" i="14" s="1"/>
  <c r="AF28" i="14"/>
  <c r="AF13" i="3"/>
  <c r="Q13" i="3"/>
  <c r="AE13" i="3" s="1"/>
  <c r="Q90" i="3"/>
  <c r="AE90" i="3" s="1"/>
  <c r="AF90" i="3"/>
  <c r="Q204" i="12"/>
  <c r="AE204" i="12" s="1"/>
  <c r="AF204" i="12"/>
  <c r="Q490" i="12"/>
  <c r="AE490" i="12" s="1"/>
  <c r="AF490" i="12"/>
  <c r="AF23" i="14"/>
  <c r="Q23" i="14"/>
  <c r="AF57" i="12"/>
  <c r="Q57" i="12"/>
  <c r="AE57" i="12" s="1"/>
  <c r="AF10" i="12"/>
  <c r="Q10" i="12"/>
  <c r="AE10" i="12" s="1"/>
  <c r="Q76" i="15"/>
  <c r="AE76" i="15" s="1"/>
  <c r="AF76" i="15"/>
  <c r="Q183" i="12"/>
  <c r="AE183" i="12" s="1"/>
  <c r="AF183" i="12"/>
  <c r="AF208" i="12"/>
  <c r="Q208" i="12"/>
  <c r="AE208" i="12" s="1"/>
  <c r="Q15" i="3"/>
  <c r="AE15" i="3" s="1"/>
  <c r="AF15" i="3"/>
  <c r="AF20" i="16"/>
  <c r="Q20" i="16"/>
  <c r="AE20" i="16" s="1"/>
  <c r="Q12" i="12"/>
  <c r="AE12" i="12" s="1"/>
  <c r="AF12" i="12"/>
  <c r="AF82" i="12"/>
  <c r="Q82" i="12"/>
  <c r="AF278" i="12"/>
  <c r="Q278" i="12"/>
  <c r="AF502" i="12"/>
  <c r="Q502" i="12"/>
  <c r="AE502" i="12" s="1"/>
  <c r="AF11" i="15"/>
  <c r="Q11" i="15"/>
  <c r="AE11" i="15" s="1"/>
  <c r="AF24" i="15"/>
  <c r="Q24" i="15"/>
  <c r="AE24" i="15" s="1"/>
  <c r="Q320" i="12"/>
  <c r="AE320" i="12" s="1"/>
  <c r="AF320" i="12"/>
  <c r="Q77" i="3"/>
  <c r="AF77" i="3"/>
  <c r="Q417" i="12"/>
  <c r="AE417" i="12" s="1"/>
  <c r="AF417" i="12"/>
  <c r="Q29" i="3"/>
  <c r="AE29" i="3" s="1"/>
  <c r="AF29" i="3"/>
  <c r="Q337" i="12"/>
  <c r="AF337" i="12"/>
  <c r="Q21" i="15"/>
  <c r="AE21" i="15" s="1"/>
  <c r="AF21" i="15"/>
  <c r="Q8" i="12"/>
  <c r="AF8" i="12"/>
  <c r="AF152" i="12"/>
  <c r="Q152" i="12"/>
  <c r="AE152" i="12" s="1"/>
  <c r="Q79" i="3"/>
  <c r="AF79" i="3"/>
  <c r="Q68" i="15"/>
  <c r="AE68" i="15" s="1"/>
  <c r="AF68" i="15"/>
  <c r="Q345" i="12"/>
  <c r="AE345" i="12" s="1"/>
  <c r="AF345" i="12"/>
  <c r="Q35" i="13"/>
  <c r="AE35" i="13" s="1"/>
  <c r="AF35" i="13"/>
  <c r="Q256" i="12"/>
  <c r="AE256" i="12" s="1"/>
  <c r="AF256" i="12"/>
  <c r="Q354" i="12"/>
  <c r="AE354" i="12" s="1"/>
  <c r="AF354" i="12"/>
  <c r="AF19" i="14"/>
  <c r="Q19" i="14"/>
  <c r="AE19" i="14" s="1"/>
  <c r="Q24" i="13"/>
  <c r="AE24" i="13" s="1"/>
  <c r="AF24" i="13"/>
  <c r="AF369" i="12"/>
  <c r="Q369" i="12"/>
  <c r="AE369" i="12" s="1"/>
  <c r="AF65" i="15"/>
  <c r="Q65" i="15"/>
  <c r="AE65" i="15" s="1"/>
  <c r="AF133" i="12"/>
  <c r="Q133" i="12"/>
  <c r="AE133" i="12" s="1"/>
  <c r="AF179" i="12"/>
  <c r="Q179" i="12"/>
  <c r="AE179" i="12" s="1"/>
  <c r="Q24" i="3"/>
  <c r="AE24" i="3" s="1"/>
  <c r="AF24" i="3"/>
  <c r="Q32" i="12"/>
  <c r="AF32" i="12"/>
  <c r="Q227" i="12"/>
  <c r="AE227" i="12" s="1"/>
  <c r="AF227" i="12"/>
  <c r="Q30" i="12"/>
  <c r="AE30" i="12" s="1"/>
  <c r="AF30" i="12"/>
  <c r="Q14" i="15"/>
  <c r="AF14" i="15"/>
  <c r="AF26" i="13"/>
  <c r="Q26" i="13"/>
  <c r="AE26" i="13" s="1"/>
  <c r="AF12" i="3"/>
  <c r="Q12" i="3"/>
  <c r="Q47" i="12"/>
  <c r="AE47" i="12" s="1"/>
  <c r="AF47" i="12"/>
  <c r="AF361" i="12"/>
  <c r="Q361" i="12"/>
  <c r="AE361" i="12" s="1"/>
  <c r="AF151" i="12"/>
  <c r="Q151" i="12"/>
  <c r="AE151" i="12" s="1"/>
  <c r="Q10" i="14"/>
  <c r="AF10" i="14"/>
  <c r="Q41" i="12"/>
  <c r="AF41" i="12"/>
  <c r="Q264" i="12"/>
  <c r="AE264" i="12" s="1"/>
  <c r="AF264" i="12"/>
  <c r="Q155" i="12"/>
  <c r="AE155" i="12" s="1"/>
  <c r="AF155" i="12"/>
  <c r="AF89" i="12"/>
  <c r="Q89" i="12"/>
  <c r="AE89" i="12" s="1"/>
  <c r="AF248" i="12"/>
  <c r="Q248" i="12"/>
  <c r="AE248" i="12" s="1"/>
  <c r="Q381" i="12"/>
  <c r="AE381" i="12" s="1"/>
  <c r="AF381" i="12"/>
  <c r="Q274" i="12"/>
  <c r="AE274" i="12" s="1"/>
  <c r="AF274" i="12"/>
  <c r="Q18" i="14"/>
  <c r="AE18" i="14" s="1"/>
  <c r="AF18" i="14"/>
  <c r="AF26" i="15"/>
  <c r="Q26" i="15"/>
  <c r="AE26" i="15" s="1"/>
  <c r="AF295" i="12"/>
  <c r="Q295" i="12"/>
  <c r="AE295" i="12" s="1"/>
  <c r="AF38" i="3"/>
  <c r="Q38" i="3"/>
  <c r="AE38" i="3" s="1"/>
  <c r="AF242" i="12"/>
  <c r="Q242" i="12"/>
  <c r="AE242" i="12" s="1"/>
  <c r="AF258" i="12"/>
  <c r="Q258" i="12"/>
  <c r="AE258" i="12" s="1"/>
  <c r="AF85" i="15"/>
  <c r="Q85" i="15"/>
  <c r="AE85" i="15" s="1"/>
  <c r="AF31" i="12"/>
  <c r="Q31" i="12"/>
  <c r="AE31" i="12" s="1"/>
  <c r="Q9" i="3"/>
  <c r="AE9" i="3" s="1"/>
  <c r="AF9" i="3"/>
  <c r="Q84" i="3"/>
  <c r="AE84" i="3" s="1"/>
  <c r="AF84" i="3"/>
  <c r="AF269" i="12"/>
  <c r="Q269" i="12"/>
  <c r="AE269" i="12" s="1"/>
  <c r="Q8" i="13"/>
  <c r="AE8" i="13" s="1"/>
  <c r="AF8" i="13"/>
  <c r="Q38" i="12"/>
  <c r="AF38" i="12"/>
  <c r="Q33" i="13"/>
  <c r="AE33" i="13" s="1"/>
  <c r="AF33" i="13"/>
  <c r="AF35" i="3"/>
  <c r="Q35" i="3"/>
  <c r="AE35" i="3" s="1"/>
  <c r="Q44" i="12"/>
  <c r="AF44" i="12"/>
  <c r="Q17" i="13"/>
  <c r="AE17" i="13" s="1"/>
  <c r="AF17" i="13"/>
  <c r="Q17" i="12"/>
  <c r="AE17" i="12" s="1"/>
  <c r="AF17" i="12"/>
  <c r="AF120" i="12"/>
  <c r="Q120" i="12"/>
  <c r="AE120" i="12" s="1"/>
  <c r="Q121" i="12"/>
  <c r="AE121" i="12" s="1"/>
  <c r="AF121" i="12"/>
  <c r="AF106" i="12"/>
  <c r="Q106" i="12"/>
  <c r="AE106" i="12" s="1"/>
  <c r="Q412" i="12"/>
  <c r="AE412" i="12" s="1"/>
  <c r="AF412" i="12"/>
  <c r="AF452" i="12"/>
  <c r="Q452" i="12"/>
  <c r="AE452" i="12" s="1"/>
  <c r="Q18" i="13"/>
  <c r="AE18" i="13" s="1"/>
  <c r="AF18" i="13"/>
  <c r="Q11" i="12"/>
  <c r="AE11" i="12" s="1"/>
  <c r="AF11" i="12"/>
  <c r="Q428" i="12"/>
  <c r="AE428" i="12" s="1"/>
  <c r="AF428" i="12"/>
  <c r="Q429" i="12"/>
  <c r="AE429" i="12" s="1"/>
  <c r="AF429" i="12"/>
  <c r="AF228" i="12"/>
  <c r="Q228" i="12"/>
  <c r="AE228" i="12" s="1"/>
  <c r="Q61" i="3"/>
  <c r="AE61" i="3" s="1"/>
  <c r="AF61" i="3"/>
  <c r="AF52" i="15"/>
  <c r="Q52" i="15"/>
  <c r="AE52" i="15" s="1"/>
  <c r="AF375" i="12"/>
  <c r="Q375" i="12"/>
  <c r="AE375" i="12" s="1"/>
  <c r="AF34" i="3"/>
  <c r="Q34" i="3"/>
  <c r="AE34" i="3" s="1"/>
  <c r="AF303" i="12"/>
  <c r="Q303" i="12"/>
  <c r="AE303" i="12" s="1"/>
  <c r="AF35" i="14"/>
  <c r="Q35" i="14"/>
  <c r="AE35" i="14" s="1"/>
  <c r="Q117" i="12"/>
  <c r="AF117" i="12"/>
  <c r="AF377" i="12"/>
  <c r="Q377" i="12"/>
  <c r="AE377" i="12" s="1"/>
  <c r="Q444" i="12"/>
  <c r="AE444" i="12" s="1"/>
  <c r="AF444" i="12"/>
  <c r="AF254" i="12"/>
  <c r="Q254" i="12"/>
  <c r="AE254" i="12" s="1"/>
  <c r="Q87" i="15"/>
  <c r="AE87" i="15" s="1"/>
  <c r="AF87" i="15"/>
  <c r="Q294" i="12"/>
  <c r="AE294" i="12" s="1"/>
  <c r="AF294" i="12"/>
  <c r="Q127" i="12"/>
  <c r="AE127" i="12" s="1"/>
  <c r="AF127" i="12"/>
  <c r="AF69" i="12"/>
  <c r="Q69" i="12"/>
  <c r="AE69" i="12" s="1"/>
  <c r="AF253" i="12"/>
  <c r="Q253" i="12"/>
  <c r="AE253" i="12" s="1"/>
  <c r="Q125" i="12"/>
  <c r="AE125" i="12" s="1"/>
  <c r="AF125" i="12"/>
  <c r="Q285" i="12"/>
  <c r="AE285" i="12" s="1"/>
  <c r="AF285" i="12"/>
  <c r="Q321" i="12"/>
  <c r="AE321" i="12" s="1"/>
  <c r="AF321" i="12"/>
  <c r="AF224" i="12"/>
  <c r="Q224" i="12"/>
  <c r="Q100" i="15"/>
  <c r="AE100" i="15" s="1"/>
  <c r="AF100" i="15"/>
  <c r="Q22" i="3"/>
  <c r="AE22" i="3" s="1"/>
  <c r="AF22" i="3"/>
  <c r="AF91" i="12"/>
  <c r="Q91" i="12"/>
  <c r="AE91" i="12" s="1"/>
  <c r="AE26" i="16" l="1"/>
  <c r="B132" i="7"/>
  <c r="D132" i="7" s="1"/>
  <c r="B149" i="7"/>
  <c r="D149" i="7" s="1"/>
  <c r="B139" i="7"/>
  <c r="D139" i="7" s="1"/>
  <c r="B124" i="7"/>
  <c r="D124" i="7" s="1"/>
  <c r="B108" i="7"/>
  <c r="D108" i="7" s="1"/>
  <c r="B88" i="7"/>
  <c r="D88" i="7" s="1"/>
  <c r="B126" i="7"/>
  <c r="D126" i="7" s="1"/>
  <c r="B155" i="7"/>
  <c r="D155" i="7" s="1"/>
  <c r="B127" i="7"/>
  <c r="D127" i="7" s="1"/>
  <c r="B91" i="7"/>
  <c r="D91" i="7" s="1"/>
  <c r="B141" i="7"/>
  <c r="D141" i="7" s="1"/>
  <c r="B109" i="7"/>
  <c r="D109" i="7" s="1"/>
  <c r="B89" i="7"/>
  <c r="D89" i="7" s="1"/>
  <c r="B136" i="7"/>
  <c r="D136" i="7" s="1"/>
  <c r="B100" i="7"/>
  <c r="D100" i="7" s="1"/>
  <c r="B85" i="7"/>
  <c r="D85" i="7" s="1"/>
  <c r="B118" i="7"/>
  <c r="D118" i="7" s="1"/>
  <c r="B153" i="7"/>
  <c r="D153" i="7" s="1"/>
  <c r="B99" i="7"/>
  <c r="D99" i="7" s="1"/>
  <c r="B86" i="7"/>
  <c r="D86" i="7" s="1"/>
  <c r="B87" i="7"/>
  <c r="D87" i="7" s="1"/>
  <c r="B107" i="7"/>
  <c r="D107" i="7" s="1"/>
  <c r="B154" i="7"/>
  <c r="D154" i="7" s="1"/>
  <c r="B128" i="7"/>
  <c r="D128" i="7" s="1"/>
  <c r="B145" i="7"/>
  <c r="D145" i="7" s="1"/>
  <c r="B106" i="7"/>
  <c r="D106" i="7" s="1"/>
  <c r="B152" i="7"/>
  <c r="D152" i="7" s="1"/>
  <c r="B84" i="7"/>
  <c r="D84" i="7" s="1"/>
  <c r="B97" i="7"/>
  <c r="D97" i="7" s="1"/>
  <c r="B140" i="7"/>
  <c r="D140" i="7" s="1"/>
  <c r="B105" i="7"/>
  <c r="D105" i="7" s="1"/>
  <c r="B103" i="7"/>
  <c r="D103" i="7" s="1"/>
  <c r="B156" i="7"/>
  <c r="D156" i="7" s="1"/>
  <c r="B143" i="7"/>
  <c r="D143" i="7" s="1"/>
  <c r="B90" i="7"/>
  <c r="D90" i="7" s="1"/>
  <c r="B150" i="7"/>
  <c r="D150" i="7" s="1"/>
  <c r="B157" i="7"/>
  <c r="D157" i="7" s="1"/>
  <c r="B148" i="7"/>
  <c r="D148" i="7" s="1"/>
  <c r="B122" i="7"/>
  <c r="D122" i="7" s="1"/>
  <c r="B142" i="7"/>
  <c r="D142" i="7" s="1"/>
  <c r="B125" i="7"/>
  <c r="D125" i="7" s="1"/>
  <c r="B151" i="7"/>
  <c r="D151" i="7" s="1"/>
  <c r="B119" i="7"/>
  <c r="D119" i="7" s="1"/>
  <c r="B116" i="7"/>
  <c r="D116" i="7" s="1"/>
  <c r="B102" i="7"/>
  <c r="D102" i="7" s="1"/>
  <c r="B134" i="7"/>
  <c r="D134" i="7" s="1"/>
  <c r="B96" i="7"/>
  <c r="D96" i="7" s="1"/>
  <c r="B146" i="7"/>
  <c r="D146" i="7" s="1"/>
  <c r="B101" i="7"/>
  <c r="D101" i="7" s="1"/>
  <c r="B98" i="7"/>
  <c r="D98" i="7" s="1"/>
  <c r="B114" i="7"/>
  <c r="D114" i="7" s="1"/>
  <c r="B130" i="7"/>
  <c r="D130" i="7" s="1"/>
  <c r="B144" i="7"/>
  <c r="D144" i="7" s="1"/>
  <c r="B131" i="7"/>
  <c r="D131" i="7" s="1"/>
  <c r="B117" i="7"/>
  <c r="D117" i="7" s="1"/>
  <c r="B95" i="7"/>
  <c r="D95" i="7" s="1"/>
  <c r="B110" i="7"/>
  <c r="D110" i="7" s="1"/>
  <c r="B92" i="7"/>
  <c r="D92" i="7" s="1"/>
  <c r="B135" i="7"/>
  <c r="D135" i="7" s="1"/>
  <c r="B147" i="7"/>
  <c r="D147" i="7" s="1"/>
  <c r="B137" i="7"/>
  <c r="D137" i="7" s="1"/>
  <c r="B111" i="7"/>
  <c r="D111" i="7" s="1"/>
  <c r="B104" i="7"/>
  <c r="D104" i="7" s="1"/>
  <c r="B115" i="7"/>
  <c r="D115" i="7" s="1"/>
  <c r="B123" i="7"/>
  <c r="D123" i="7" s="1"/>
  <c r="B138" i="7"/>
  <c r="D138" i="7" s="1"/>
  <c r="B129" i="7"/>
  <c r="D129" i="7" s="1"/>
  <c r="B133" i="7"/>
  <c r="D133" i="7" s="1"/>
  <c r="B112" i="7"/>
  <c r="D112" i="7" s="1"/>
  <c r="B168" i="7"/>
  <c r="D168" i="7" s="1"/>
  <c r="B164" i="7"/>
  <c r="D164" i="7" s="1"/>
  <c r="B176" i="7"/>
  <c r="D176" i="7" s="1"/>
  <c r="B160" i="7"/>
  <c r="D160" i="7" s="1"/>
  <c r="B174" i="7"/>
  <c r="D174" i="7" s="1"/>
  <c r="B161" i="7"/>
  <c r="D161" i="7" s="1"/>
  <c r="B171" i="7"/>
  <c r="D171" i="7" s="1"/>
  <c r="B173" i="7"/>
  <c r="D173" i="7" s="1"/>
  <c r="B169" i="7"/>
  <c r="D169" i="7" s="1"/>
  <c r="B172" i="7"/>
  <c r="D172" i="7" s="1"/>
  <c r="B166" i="7"/>
  <c r="D166" i="7" s="1"/>
  <c r="B175" i="7"/>
  <c r="D175" i="7" s="1"/>
  <c r="B162" i="7"/>
  <c r="D162" i="7" s="1"/>
  <c r="B163" i="7"/>
  <c r="D163" i="7" s="1"/>
  <c r="B177" i="7"/>
  <c r="D177" i="7" s="1"/>
  <c r="B170" i="7"/>
  <c r="D170" i="7" s="1"/>
  <c r="B167" i="7"/>
  <c r="D167" i="7" s="1"/>
  <c r="B165" i="7"/>
  <c r="D165" i="7" s="1"/>
  <c r="AE41" i="12"/>
  <c r="AE10" i="14"/>
  <c r="AE91" i="15"/>
  <c r="AE69" i="15"/>
  <c r="AE67" i="15"/>
  <c r="AE23" i="14"/>
  <c r="AE87" i="12"/>
  <c r="AE32" i="12"/>
  <c r="AE49" i="15"/>
  <c r="AE51" i="15"/>
  <c r="AE68" i="3"/>
  <c r="AE79" i="12"/>
  <c r="AE15" i="14"/>
  <c r="AE78" i="12"/>
  <c r="AE53" i="12"/>
  <c r="AE40" i="12"/>
  <c r="AE38" i="14"/>
  <c r="AE15" i="16"/>
  <c r="AE52" i="12"/>
  <c r="AE7" i="12"/>
  <c r="AE17" i="14"/>
  <c r="AE8" i="12"/>
  <c r="AE215" i="12"/>
  <c r="AE195" i="12"/>
  <c r="AE276" i="12"/>
  <c r="AE203" i="12"/>
  <c r="AE160" i="12"/>
  <c r="AE309" i="12"/>
  <c r="AE42" i="15"/>
  <c r="AE353" i="12"/>
  <c r="AE312" i="12"/>
  <c r="AE329" i="12"/>
  <c r="AE69" i="3"/>
  <c r="AE91" i="3"/>
  <c r="AE43" i="3"/>
  <c r="AE71" i="3"/>
  <c r="AE110" i="12"/>
  <c r="AE493" i="12"/>
  <c r="AE16" i="3"/>
  <c r="AE395" i="12"/>
  <c r="AE20" i="12"/>
  <c r="AE393" i="12"/>
  <c r="AE36" i="13"/>
  <c r="AE30" i="3"/>
  <c r="AE98" i="3"/>
  <c r="AE106" i="3"/>
  <c r="AE99" i="3"/>
  <c r="I7" i="7"/>
  <c r="AE82" i="12"/>
  <c r="AE59" i="12"/>
  <c r="AE17" i="15"/>
  <c r="AE79" i="3"/>
  <c r="AE33" i="12"/>
  <c r="AE54" i="12"/>
  <c r="AE104" i="3"/>
  <c r="AE77" i="3"/>
  <c r="AE162" i="12"/>
  <c r="AE302" i="12"/>
  <c r="AE216" i="12"/>
  <c r="AE27" i="15"/>
  <c r="AE92" i="3"/>
  <c r="AE40" i="15"/>
  <c r="AE29" i="12"/>
  <c r="AE13" i="12"/>
  <c r="AE47" i="3"/>
  <c r="AE44" i="12"/>
  <c r="AE45" i="12"/>
  <c r="AE83" i="3"/>
  <c r="AE87" i="3"/>
  <c r="AE172" i="12"/>
  <c r="AE67" i="3"/>
  <c r="AE11" i="16"/>
  <c r="AE337" i="12"/>
  <c r="AE466" i="12"/>
  <c r="AE104" i="12"/>
  <c r="AE94" i="3"/>
  <c r="AE189" i="12"/>
  <c r="AE250" i="12"/>
  <c r="AE103" i="3"/>
  <c r="AE391" i="12"/>
  <c r="AE291" i="12"/>
  <c r="AE450" i="12"/>
  <c r="B221" i="7"/>
  <c r="D221" i="7" s="1"/>
  <c r="AE348" i="12"/>
  <c r="AE14" i="15"/>
  <c r="AE278" i="12"/>
  <c r="AE159" i="12"/>
  <c r="B213" i="7"/>
  <c r="D213" i="7" s="1"/>
  <c r="AE224" i="12"/>
  <c r="B215" i="7"/>
  <c r="D215" i="7" s="1"/>
  <c r="B225" i="7"/>
  <c r="D225" i="7" s="1"/>
  <c r="AE32" i="14"/>
  <c r="B230" i="7"/>
  <c r="D230" i="7" s="1"/>
  <c r="AE459" i="12"/>
  <c r="AE21" i="14"/>
  <c r="I8" i="7"/>
  <c r="AE31" i="15"/>
  <c r="B227" i="7"/>
  <c r="D227" i="7" s="1"/>
  <c r="B226" i="7"/>
  <c r="D226" i="7" s="1"/>
  <c r="I10" i="7"/>
  <c r="AE86" i="3"/>
  <c r="B209" i="7"/>
  <c r="D209" i="7" s="1"/>
  <c r="B232" i="7"/>
  <c r="D232" i="7" s="1"/>
  <c r="AE136" i="12"/>
  <c r="B229" i="7"/>
  <c r="D229" i="7" s="1"/>
  <c r="AE306" i="12"/>
  <c r="AE23" i="13"/>
  <c r="AE48" i="3"/>
  <c r="B211" i="7"/>
  <c r="D211" i="7" s="1"/>
  <c r="AE25" i="13"/>
  <c r="AE33" i="15"/>
  <c r="AE134" i="12"/>
  <c r="AE16" i="14"/>
  <c r="AE445" i="12"/>
  <c r="AE243" i="12"/>
  <c r="AE138" i="12"/>
  <c r="B223" i="7"/>
  <c r="D223" i="7" s="1"/>
  <c r="AE288" i="12"/>
  <c r="AE398" i="12"/>
  <c r="AE218" i="12"/>
  <c r="AE298" i="12"/>
  <c r="B8" i="7"/>
  <c r="D8" i="7" s="1"/>
  <c r="AE30" i="14"/>
  <c r="AE10" i="15"/>
  <c r="I9" i="7"/>
  <c r="AE97" i="15"/>
  <c r="AE25" i="14"/>
  <c r="AE426" i="12"/>
  <c r="B216" i="7"/>
  <c r="D216" i="7" s="1"/>
  <c r="B231" i="7"/>
  <c r="D231" i="7" s="1"/>
  <c r="AE117" i="12"/>
  <c r="AE437" i="12"/>
  <c r="B222" i="7"/>
  <c r="D222" i="7" s="1"/>
  <c r="AE478" i="12"/>
  <c r="AE482" i="12"/>
  <c r="AE326" i="12"/>
  <c r="B218" i="7"/>
  <c r="D218" i="7" s="1"/>
  <c r="B224" i="7"/>
  <c r="D224" i="7" s="1"/>
  <c r="B233" i="7"/>
  <c r="D233" i="7" s="1"/>
  <c r="AE390" i="12"/>
  <c r="AE325" i="12"/>
  <c r="AE316" i="12"/>
  <c r="B220" i="7"/>
  <c r="D220" i="7" s="1"/>
  <c r="B212" i="7"/>
  <c r="D212" i="7" s="1"/>
  <c r="AE126" i="12"/>
  <c r="AE379" i="12"/>
  <c r="B214" i="7"/>
  <c r="D214" i="7" s="1"/>
  <c r="AE115" i="12"/>
  <c r="B20" i="7"/>
  <c r="D20" i="7" s="1"/>
  <c r="AE267" i="12"/>
  <c r="AE400" i="12"/>
  <c r="B234" i="7"/>
  <c r="D234" i="7" s="1"/>
  <c r="B219" i="7"/>
  <c r="D219" i="7" s="1"/>
  <c r="B207" i="7"/>
  <c r="D207" i="7" s="1"/>
  <c r="AE297" i="12"/>
  <c r="B228" i="7"/>
  <c r="D228" i="7" s="1"/>
  <c r="AE330" i="12"/>
  <c r="AE339" i="12"/>
  <c r="AE287" i="12"/>
  <c r="AE473" i="12"/>
  <c r="B9" i="7"/>
  <c r="D9" i="7" s="1"/>
  <c r="I5" i="7"/>
  <c r="AE192" i="12"/>
  <c r="AE66" i="3"/>
  <c r="B6" i="7"/>
  <c r="D6" i="7" s="1"/>
  <c r="AE308" i="12"/>
  <c r="B210" i="7"/>
  <c r="D210" i="7" s="1"/>
  <c r="B202" i="7"/>
  <c r="D202" i="7" s="1"/>
  <c r="AE38" i="12"/>
  <c r="AE249" i="12"/>
  <c r="AE28" i="3"/>
  <c r="B7" i="7"/>
  <c r="D7" i="7" s="1"/>
  <c r="B22" i="7"/>
  <c r="D22" i="7" s="1"/>
  <c r="B15" i="7"/>
  <c r="D15" i="7" s="1"/>
  <c r="B200" i="7"/>
  <c r="D200" i="7" s="1"/>
  <c r="AE273" i="12"/>
  <c r="B21" i="7"/>
  <c r="D21" i="7" s="1"/>
  <c r="B199" i="7"/>
  <c r="D199" i="7" s="1"/>
  <c r="B206" i="7"/>
  <c r="D206" i="7" s="1"/>
  <c r="B205" i="7"/>
  <c r="D205" i="7" s="1"/>
  <c r="B14" i="7"/>
  <c r="D14" i="7" s="1"/>
  <c r="AE12" i="3"/>
  <c r="B204" i="7"/>
  <c r="D204" i="7" s="1"/>
  <c r="B208" i="7"/>
  <c r="D208" i="7" s="1"/>
  <c r="B201" i="7"/>
  <c r="D201" i="7" s="1"/>
  <c r="AE8" i="15"/>
  <c r="B203" i="7"/>
  <c r="D203" i="7" s="1"/>
  <c r="AE10" i="13"/>
  <c r="AE178" i="12"/>
  <c r="AE65" i="3"/>
  <c r="B12" i="7"/>
  <c r="D12" i="7" s="1"/>
  <c r="AE168" i="12"/>
  <c r="B16" i="7"/>
  <c r="D16" i="7" s="1"/>
  <c r="B17" i="7"/>
  <c r="D17" i="7" s="1"/>
  <c r="B19" i="7"/>
  <c r="D19" i="7" s="1"/>
  <c r="AE435" i="12"/>
  <c r="AE64" i="15"/>
  <c r="B5" i="7"/>
  <c r="AE144" i="12"/>
  <c r="I6" i="7"/>
  <c r="AE394" i="12"/>
  <c r="AE105" i="12"/>
  <c r="AE37" i="12"/>
  <c r="AE414" i="12"/>
  <c r="B11" i="7"/>
  <c r="B13" i="7"/>
  <c r="AE290" i="12"/>
  <c r="B18" i="7"/>
  <c r="D18" i="7" s="1"/>
  <c r="I12" i="7"/>
  <c r="AE296" i="12"/>
  <c r="B10" i="7"/>
  <c r="D10" i="7" s="1"/>
  <c r="B74" i="7"/>
  <c r="D74" i="7" s="1"/>
  <c r="B73" i="7"/>
  <c r="D73" i="7" s="1"/>
  <c r="B71" i="7"/>
  <c r="D71" i="7" s="1"/>
  <c r="B79" i="7"/>
  <c r="D79" i="7" s="1"/>
  <c r="B78" i="7"/>
  <c r="D78" i="7" s="1"/>
  <c r="B68" i="7"/>
  <c r="D68" i="7" s="1"/>
  <c r="B70" i="7"/>
  <c r="D70" i="7" s="1"/>
  <c r="B69" i="7"/>
  <c r="D69" i="7" s="1"/>
  <c r="B80" i="7"/>
  <c r="D80" i="7" s="1"/>
  <c r="B66" i="7"/>
  <c r="D66" i="7" s="1"/>
  <c r="B76" i="7"/>
  <c r="D76" i="7" s="1"/>
  <c r="B63" i="7"/>
  <c r="D63" i="7" s="1"/>
  <c r="B64" i="7"/>
  <c r="D64" i="7" s="1"/>
  <c r="B65" i="7"/>
  <c r="D65" i="7" s="1"/>
  <c r="B67" i="7"/>
  <c r="D67" i="7" s="1"/>
  <c r="B77" i="7"/>
  <c r="D77" i="7" s="1"/>
  <c r="B72" i="7"/>
  <c r="D72" i="7" s="1"/>
  <c r="B75" i="7"/>
  <c r="D75" i="7" s="1"/>
  <c r="C123" i="7" l="1"/>
  <c r="C127" i="7"/>
  <c r="C86" i="7"/>
  <c r="C100" i="7"/>
  <c r="C153" i="7"/>
  <c r="C134" i="7"/>
  <c r="C143" i="7"/>
  <c r="C151" i="7"/>
  <c r="C98" i="7"/>
  <c r="C148" i="7"/>
  <c r="C107" i="7"/>
  <c r="C102" i="7"/>
  <c r="C101" i="7"/>
  <c r="C125" i="7"/>
  <c r="C93" i="7"/>
  <c r="C90" i="7"/>
  <c r="C154" i="7"/>
  <c r="C92" i="7"/>
  <c r="C156" i="7"/>
  <c r="C91" i="7"/>
  <c r="C88" i="7"/>
  <c r="C132" i="7"/>
  <c r="C97" i="7"/>
  <c r="C106" i="7"/>
  <c r="C128" i="7"/>
  <c r="C146" i="7"/>
  <c r="C141" i="7"/>
  <c r="C157" i="7"/>
  <c r="C85" i="7"/>
  <c r="C149" i="7"/>
  <c r="C114" i="7"/>
  <c r="C129" i="7"/>
  <c r="C147" i="7"/>
  <c r="C111" i="7"/>
  <c r="C152" i="7"/>
  <c r="C124" i="7"/>
  <c r="C135" i="7"/>
  <c r="C155" i="7"/>
  <c r="C144" i="7"/>
  <c r="C138" i="7"/>
  <c r="C117" i="7"/>
  <c r="C95" i="7"/>
  <c r="C131" i="7"/>
  <c r="C84" i="7"/>
  <c r="F105" i="7" s="1"/>
  <c r="C133" i="7"/>
  <c r="C112" i="7"/>
  <c r="C130" i="7"/>
  <c r="C139" i="7"/>
  <c r="C136" i="7"/>
  <c r="C99" i="7"/>
  <c r="C145" i="7"/>
  <c r="C113" i="7"/>
  <c r="C116" i="7"/>
  <c r="C137" i="7"/>
  <c r="C89" i="7"/>
  <c r="C104" i="7"/>
  <c r="C126" i="7"/>
  <c r="C115" i="7"/>
  <c r="C94" i="7"/>
  <c r="C122" i="7"/>
  <c r="F154" i="7" s="1"/>
  <c r="C150" i="7"/>
  <c r="C119" i="7"/>
  <c r="C140" i="7"/>
  <c r="C108" i="7"/>
  <c r="C118" i="7"/>
  <c r="C109" i="7"/>
  <c r="C96" i="7"/>
  <c r="C105" i="7"/>
  <c r="C103" i="7"/>
  <c r="C87" i="7"/>
  <c r="C110" i="7"/>
  <c r="C142" i="7"/>
  <c r="C179" i="7"/>
  <c r="C188" i="7"/>
  <c r="C189" i="7"/>
  <c r="C163" i="7"/>
  <c r="C174" i="7"/>
  <c r="C183" i="7"/>
  <c r="C176" i="7"/>
  <c r="C187" i="7"/>
  <c r="C185" i="7"/>
  <c r="C160" i="7"/>
  <c r="C180" i="7"/>
  <c r="C162" i="7"/>
  <c r="C193" i="7"/>
  <c r="C194" i="7"/>
  <c r="C170" i="7"/>
  <c r="C184" i="7"/>
  <c r="C195" i="7"/>
  <c r="C164" i="7"/>
  <c r="C173" i="7"/>
  <c r="C178" i="7"/>
  <c r="C171" i="7"/>
  <c r="C172" i="7"/>
  <c r="C167" i="7"/>
  <c r="C191" i="7"/>
  <c r="C165" i="7"/>
  <c r="C169" i="7"/>
  <c r="C181" i="7"/>
  <c r="C192" i="7"/>
  <c r="C190" i="7"/>
  <c r="C161" i="7"/>
  <c r="C166" i="7"/>
  <c r="C175" i="7"/>
  <c r="C182" i="7"/>
  <c r="C186" i="7"/>
  <c r="C168" i="7"/>
  <c r="C177" i="7"/>
  <c r="B49" i="7"/>
  <c r="D49" i="7" s="1"/>
  <c r="B50" i="7"/>
  <c r="D50" i="7" s="1"/>
  <c r="C21" i="7"/>
  <c r="C216" i="7"/>
  <c r="C203" i="7"/>
  <c r="C225" i="7"/>
  <c r="C6" i="7"/>
  <c r="C215" i="7"/>
  <c r="C227" i="7"/>
  <c r="C213" i="7"/>
  <c r="B55" i="7"/>
  <c r="D55" i="7" s="1"/>
  <c r="B47" i="7"/>
  <c r="D47" i="7" s="1"/>
  <c r="C233" i="7"/>
  <c r="C206" i="7"/>
  <c r="C226" i="7"/>
  <c r="C212" i="7"/>
  <c r="C214" i="7"/>
  <c r="C218" i="7"/>
  <c r="C9" i="7"/>
  <c r="C221" i="7"/>
  <c r="C234" i="7"/>
  <c r="C15" i="7"/>
  <c r="C220" i="7"/>
  <c r="C12" i="7"/>
  <c r="C29" i="7"/>
  <c r="C209" i="7"/>
  <c r="C210" i="7"/>
  <c r="C35" i="7"/>
  <c r="C30" i="7"/>
  <c r="C36" i="7"/>
  <c r="C39" i="7"/>
  <c r="C201" i="7"/>
  <c r="C40" i="7"/>
  <c r="C232" i="7"/>
  <c r="C224" i="7"/>
  <c r="C211" i="7"/>
  <c r="C219" i="7"/>
  <c r="C27" i="7"/>
  <c r="C202" i="7"/>
  <c r="C33" i="7"/>
  <c r="C205" i="7"/>
  <c r="C38" i="7"/>
  <c r="C208" i="7"/>
  <c r="C207" i="7"/>
  <c r="C230" i="7"/>
  <c r="C229" i="7"/>
  <c r="B48" i="7"/>
  <c r="D48" i="7" s="1"/>
  <c r="C5" i="7"/>
  <c r="C200" i="7"/>
  <c r="C199" i="7"/>
  <c r="C204" i="7"/>
  <c r="C231" i="7"/>
  <c r="C14" i="7"/>
  <c r="C222" i="7"/>
  <c r="C228" i="7"/>
  <c r="C7" i="7"/>
  <c r="C23" i="7"/>
  <c r="C24" i="7"/>
  <c r="C26" i="7"/>
  <c r="C217" i="7"/>
  <c r="B59" i="7"/>
  <c r="D59" i="7" s="1"/>
  <c r="B53" i="7"/>
  <c r="D53" i="7" s="1"/>
  <c r="C17" i="7"/>
  <c r="C10" i="7"/>
  <c r="C16" i="7"/>
  <c r="C31" i="7"/>
  <c r="C34" i="7"/>
  <c r="C223" i="7"/>
  <c r="B58" i="7"/>
  <c r="D58" i="7" s="1"/>
  <c r="B51" i="7"/>
  <c r="D51" i="7" s="1"/>
  <c r="B56" i="7"/>
  <c r="B62" i="7"/>
  <c r="D62" i="7" s="1"/>
  <c r="D11" i="7"/>
  <c r="C11" i="7"/>
  <c r="B61" i="7"/>
  <c r="D61" i="7" s="1"/>
  <c r="B54" i="7"/>
  <c r="D54" i="7" s="1"/>
  <c r="B52" i="7"/>
  <c r="D52" i="7" s="1"/>
  <c r="B60" i="7"/>
  <c r="D60" i="7" s="1"/>
  <c r="C22" i="7"/>
  <c r="B57" i="7"/>
  <c r="D57" i="7" s="1"/>
  <c r="B46" i="7"/>
  <c r="D46" i="7" s="1"/>
  <c r="C20" i="7"/>
  <c r="C19" i="7"/>
  <c r="C18" i="7"/>
  <c r="D5" i="7"/>
  <c r="C37" i="7"/>
  <c r="C32" i="7"/>
  <c r="C8" i="7"/>
  <c r="C25" i="7"/>
  <c r="C28" i="7"/>
  <c r="D13" i="7"/>
  <c r="C13" i="7"/>
  <c r="B45" i="7"/>
  <c r="F90" i="7" l="1"/>
  <c r="F139" i="7"/>
  <c r="F141" i="7"/>
  <c r="F95" i="7"/>
  <c r="F140" i="7"/>
  <c r="F94" i="7"/>
  <c r="F116" i="7"/>
  <c r="F123" i="7"/>
  <c r="F98" i="7"/>
  <c r="F119" i="7"/>
  <c r="F91" i="7"/>
  <c r="F99" i="7"/>
  <c r="F102" i="7"/>
  <c r="F148" i="7"/>
  <c r="F112" i="7"/>
  <c r="F117" i="7"/>
  <c r="F138" i="7"/>
  <c r="F87" i="7"/>
  <c r="F114" i="7"/>
  <c r="F155" i="7"/>
  <c r="F100" i="7"/>
  <c r="F85" i="7"/>
  <c r="F146" i="7"/>
  <c r="F134" i="7"/>
  <c r="F118" i="7"/>
  <c r="F128" i="7"/>
  <c r="F144" i="7"/>
  <c r="F86" i="7"/>
  <c r="F92" i="7"/>
  <c r="F110" i="7"/>
  <c r="F115" i="7"/>
  <c r="F129" i="7"/>
  <c r="F109" i="7"/>
  <c r="F126" i="7"/>
  <c r="F131" i="7"/>
  <c r="F147" i="7"/>
  <c r="F157" i="7"/>
  <c r="F127" i="7"/>
  <c r="F135" i="7"/>
  <c r="F122" i="7"/>
  <c r="F145" i="7"/>
  <c r="F149" i="7"/>
  <c r="F150" i="7"/>
  <c r="F84" i="7"/>
  <c r="F107" i="7"/>
  <c r="F125" i="7"/>
  <c r="F113" i="7"/>
  <c r="F106" i="7"/>
  <c r="F152" i="7"/>
  <c r="F133" i="7"/>
  <c r="F88" i="7"/>
  <c r="F136" i="7"/>
  <c r="F108" i="7"/>
  <c r="F143" i="7"/>
  <c r="F142" i="7"/>
  <c r="F97" i="7"/>
  <c r="F151" i="7"/>
  <c r="F103" i="7"/>
  <c r="F137" i="7"/>
  <c r="F111" i="7"/>
  <c r="F104" i="7"/>
  <c r="F153" i="7"/>
  <c r="F93" i="7"/>
  <c r="F101" i="7"/>
  <c r="F156" i="7"/>
  <c r="F132" i="7"/>
  <c r="F124" i="7"/>
  <c r="F96" i="7"/>
  <c r="F130" i="7"/>
  <c r="F89" i="7"/>
  <c r="F170" i="7"/>
  <c r="F162" i="7"/>
  <c r="F169" i="7"/>
  <c r="F182" i="7"/>
  <c r="F178" i="7"/>
  <c r="F185" i="7"/>
  <c r="F179" i="7"/>
  <c r="F168" i="7"/>
  <c r="F163" i="7"/>
  <c r="F190" i="7"/>
  <c r="F180" i="7"/>
  <c r="F161" i="7"/>
  <c r="F181" i="7"/>
  <c r="F175" i="7"/>
  <c r="F187" i="7"/>
  <c r="F177" i="7"/>
  <c r="F174" i="7"/>
  <c r="F171" i="7"/>
  <c r="F188" i="7"/>
  <c r="F184" i="7"/>
  <c r="F164" i="7"/>
  <c r="F166" i="7"/>
  <c r="F191" i="7"/>
  <c r="F172" i="7"/>
  <c r="F193" i="7"/>
  <c r="F183" i="7"/>
  <c r="F165" i="7"/>
  <c r="F167" i="7"/>
  <c r="F160" i="7"/>
  <c r="F176" i="7"/>
  <c r="F195" i="7"/>
  <c r="F186" i="7"/>
  <c r="F194" i="7"/>
  <c r="F173" i="7"/>
  <c r="F189" i="7"/>
  <c r="F192" i="7"/>
  <c r="F226" i="7"/>
  <c r="F228" i="7"/>
  <c r="F204" i="7"/>
  <c r="F216" i="7"/>
  <c r="F224" i="7"/>
  <c r="F19" i="7"/>
  <c r="F234" i="7"/>
  <c r="F217" i="7"/>
  <c r="F199" i="7"/>
  <c r="F227" i="7"/>
  <c r="F219" i="7"/>
  <c r="F215" i="7"/>
  <c r="F207" i="7"/>
  <c r="F211" i="7"/>
  <c r="F222" i="7"/>
  <c r="F208" i="7"/>
  <c r="F200" i="7"/>
  <c r="F214" i="7"/>
  <c r="F233" i="7"/>
  <c r="F203" i="7"/>
  <c r="F209" i="7"/>
  <c r="F201" i="7"/>
  <c r="F221" i="7"/>
  <c r="F205" i="7"/>
  <c r="F213" i="7"/>
  <c r="F218" i="7"/>
  <c r="F231" i="7"/>
  <c r="F202" i="7"/>
  <c r="F223" i="7"/>
  <c r="F212" i="7"/>
  <c r="F220" i="7"/>
  <c r="F16" i="7"/>
  <c r="F232" i="7"/>
  <c r="F230" i="7"/>
  <c r="F210" i="7"/>
  <c r="F229" i="7"/>
  <c r="F225" i="7"/>
  <c r="F20" i="7"/>
  <c r="F206" i="7"/>
  <c r="F5" i="7"/>
  <c r="F24" i="7"/>
  <c r="F13" i="7"/>
  <c r="F22" i="7"/>
  <c r="F7" i="7"/>
  <c r="F37" i="7"/>
  <c r="F31" i="7"/>
  <c r="F14" i="7"/>
  <c r="F25" i="7"/>
  <c r="F26" i="7"/>
  <c r="C62" i="7"/>
  <c r="F6" i="7"/>
  <c r="F11" i="7"/>
  <c r="C68" i="7"/>
  <c r="C76" i="7"/>
  <c r="D45" i="7"/>
  <c r="C70" i="7"/>
  <c r="F8" i="7"/>
  <c r="F9" i="7"/>
  <c r="C75" i="7"/>
  <c r="C58" i="7"/>
  <c r="F27" i="7"/>
  <c r="C64" i="7"/>
  <c r="C54" i="7"/>
  <c r="F28" i="7"/>
  <c r="C50" i="7"/>
  <c r="C65" i="7"/>
  <c r="F36" i="7"/>
  <c r="F33" i="7"/>
  <c r="C48" i="7"/>
  <c r="F23" i="7"/>
  <c r="F10" i="7"/>
  <c r="C69" i="7"/>
  <c r="C74" i="7"/>
  <c r="C45" i="7"/>
  <c r="C73" i="7"/>
  <c r="F21" i="7"/>
  <c r="C71" i="7"/>
  <c r="C80" i="7"/>
  <c r="F30" i="7"/>
  <c r="C59" i="7"/>
  <c r="F12" i="7"/>
  <c r="F35" i="7"/>
  <c r="C60" i="7"/>
  <c r="F29" i="7"/>
  <c r="F18" i="7"/>
  <c r="C63" i="7"/>
  <c r="C55" i="7"/>
  <c r="C47" i="7"/>
  <c r="C77" i="7"/>
  <c r="C67" i="7"/>
  <c r="F38" i="7"/>
  <c r="C72" i="7"/>
  <c r="F39" i="7"/>
  <c r="D56" i="7"/>
  <c r="C56" i="7"/>
  <c r="C49" i="7"/>
  <c r="C79" i="7"/>
  <c r="C46" i="7"/>
  <c r="F15" i="7"/>
  <c r="F17" i="7"/>
  <c r="C53" i="7"/>
  <c r="C52" i="7"/>
  <c r="F40" i="7"/>
  <c r="F34" i="7"/>
  <c r="C78" i="7"/>
  <c r="C61" i="7"/>
  <c r="C66" i="7"/>
  <c r="C57" i="7"/>
  <c r="C51" i="7"/>
  <c r="F32" i="7"/>
  <c r="F45" i="7" l="1"/>
  <c r="AD45" i="8" s="1"/>
  <c r="AZ45" i="8" s="1"/>
  <c r="F70" i="7"/>
  <c r="AD70" i="8" s="1"/>
  <c r="AS70" i="8" s="1"/>
  <c r="F61" i="7"/>
  <c r="AD61" i="8" s="1"/>
  <c r="F54" i="7"/>
  <c r="AD54" i="8" s="1"/>
  <c r="F75" i="7"/>
  <c r="AD75" i="8" s="1"/>
  <c r="F71" i="7"/>
  <c r="AD71" i="8" s="1"/>
  <c r="F64" i="7"/>
  <c r="AD64" i="8" s="1"/>
  <c r="F73" i="7"/>
  <c r="AD73" i="8" s="1"/>
  <c r="F62" i="7"/>
  <c r="AD62" i="8" s="1"/>
  <c r="F63" i="7"/>
  <c r="AD63" i="8" s="1"/>
  <c r="BE63" i="8" s="1"/>
  <c r="F74" i="7"/>
  <c r="AD74" i="8" s="1"/>
  <c r="F59" i="7"/>
  <c r="AD59" i="8" s="1"/>
  <c r="AO59" i="8" s="1"/>
  <c r="F58" i="7"/>
  <c r="AD58" i="8" s="1"/>
  <c r="BH58" i="8" s="1"/>
  <c r="F46" i="7"/>
  <c r="AD46" i="8" s="1"/>
  <c r="AR46" i="8" s="1"/>
  <c r="F49" i="7"/>
  <c r="AD49" i="8" s="1"/>
  <c r="N4" i="8" s="1"/>
  <c r="O8" i="8" s="1"/>
  <c r="F50" i="7"/>
  <c r="AD50" i="8" s="1"/>
  <c r="BF50" i="8" s="1"/>
  <c r="F68" i="7"/>
  <c r="AD68" i="8" s="1"/>
  <c r="AF68" i="8" s="1"/>
  <c r="F47" i="7"/>
  <c r="AD47" i="8" s="1"/>
  <c r="AH47" i="8" s="1"/>
  <c r="F80" i="7"/>
  <c r="AD80" i="8" s="1"/>
  <c r="F56" i="7"/>
  <c r="AD56" i="8" s="1"/>
  <c r="F72" i="7"/>
  <c r="AD72" i="8" s="1"/>
  <c r="F55" i="7"/>
  <c r="AD55" i="8" s="1"/>
  <c r="F76" i="7"/>
  <c r="AD76" i="8" s="1"/>
  <c r="F60" i="7"/>
  <c r="AD60" i="8" s="1"/>
  <c r="F51" i="7"/>
  <c r="AD51" i="8" s="1"/>
  <c r="BN51" i="8" s="1"/>
  <c r="F52" i="7"/>
  <c r="AD52" i="8" s="1"/>
  <c r="F78" i="7"/>
  <c r="AD78" i="8" s="1"/>
  <c r="F57" i="7"/>
  <c r="AD57" i="8" s="1"/>
  <c r="F65" i="7"/>
  <c r="AD65" i="8" s="1"/>
  <c r="F66" i="7"/>
  <c r="AD66" i="8" s="1"/>
  <c r="F69" i="7"/>
  <c r="AD69" i="8" s="1"/>
  <c r="AN70" i="8"/>
  <c r="BO45" i="8"/>
  <c r="AU45" i="8"/>
  <c r="AB45" i="8"/>
  <c r="F79" i="7"/>
  <c r="AD79" i="8" s="1"/>
  <c r="F77" i="7"/>
  <c r="AD77" i="8" s="1"/>
  <c r="F67" i="7"/>
  <c r="AD67" i="8" s="1"/>
  <c r="F53" i="7"/>
  <c r="AD53" i="8" s="1"/>
  <c r="F48" i="7"/>
  <c r="AD48" i="8" s="1"/>
  <c r="BH80" i="8"/>
  <c r="BK80" i="8"/>
  <c r="AY80" i="8"/>
  <c r="BA80" i="8"/>
  <c r="AV74" i="8"/>
  <c r="BB74" i="8"/>
  <c r="AR74" i="8"/>
  <c r="BH74" i="8"/>
  <c r="AH74" i="8"/>
  <c r="AQ58" i="8"/>
  <c r="AE58" i="8" s="1"/>
  <c r="AT80" i="8"/>
  <c r="BO80" i="8"/>
  <c r="BI80" i="8"/>
  <c r="AQ59" i="8"/>
  <c r="AE59" i="8" s="1"/>
  <c r="AG59" i="8"/>
  <c r="BM80" i="8"/>
  <c r="AX80" i="8"/>
  <c r="BC80" i="8"/>
  <c r="AF80" i="8"/>
  <c r="AG80" i="8"/>
  <c r="BB80" i="8"/>
  <c r="AJ80" i="8"/>
  <c r="AF74" i="8"/>
  <c r="BD74" i="8"/>
  <c r="AB74" i="8"/>
  <c r="BC74" i="8"/>
  <c r="AM74" i="8"/>
  <c r="BG58" i="8"/>
  <c r="AB58" i="8"/>
  <c r="AL80" i="8"/>
  <c r="AO80" i="8"/>
  <c r="AH80" i="8"/>
  <c r="BN80" i="8"/>
  <c r="Q29" i="8"/>
  <c r="R29" i="8" s="1"/>
  <c r="AP80" i="8"/>
  <c r="AL74" i="8"/>
  <c r="AP74" i="8"/>
  <c r="AN74" i="8"/>
  <c r="BJ80" i="8"/>
  <c r="AU80" i="8"/>
  <c r="AN80" i="8"/>
  <c r="BG80" i="8"/>
  <c r="AZ80" i="8"/>
  <c r="BG74" i="8"/>
  <c r="BI74" i="8"/>
  <c r="BE74" i="8"/>
  <c r="AO74" i="8"/>
  <c r="BA74" i="8"/>
  <c r="AU58" i="8"/>
  <c r="AI80" i="8"/>
  <c r="BF80" i="8"/>
  <c r="AM80" i="8"/>
  <c r="Q24" i="8"/>
  <c r="R26" i="8" s="1"/>
  <c r="AY74" i="8"/>
  <c r="AQ80" i="8"/>
  <c r="AE80" i="8" s="1"/>
  <c r="AR80" i="8"/>
  <c r="AV80" i="8"/>
  <c r="AB80" i="8"/>
  <c r="BN74" i="8"/>
  <c r="BM74" i="8"/>
  <c r="AS74" i="8"/>
  <c r="BK74" i="8"/>
  <c r="AF58" i="8"/>
  <c r="AP59" i="8" l="1"/>
  <c r="AH59" i="8"/>
  <c r="BN58" i="8"/>
  <c r="BA58" i="8"/>
  <c r="AG58" i="8"/>
  <c r="BK59" i="8"/>
  <c r="BE59" i="8"/>
  <c r="AR59" i="8"/>
  <c r="AF59" i="8"/>
  <c r="BI45" i="8"/>
  <c r="AN45" i="8"/>
  <c r="AX45" i="8"/>
  <c r="AJ45" i="8"/>
  <c r="BA45" i="8"/>
  <c r="BF45" i="8"/>
  <c r="AH45" i="8"/>
  <c r="AI45" i="8"/>
  <c r="BG51" i="8"/>
  <c r="AP45" i="8"/>
  <c r="AL45" i="8"/>
  <c r="BJ45" i="8"/>
  <c r="AK45" i="8"/>
  <c r="B4" i="8"/>
  <c r="BH45" i="8"/>
  <c r="BD45" i="8"/>
  <c r="BG45" i="8"/>
  <c r="AM45" i="8"/>
  <c r="BN45" i="8"/>
  <c r="AY45" i="8"/>
  <c r="AT45" i="8"/>
  <c r="AT59" i="8"/>
  <c r="AV59" i="8"/>
  <c r="BL59" i="8"/>
  <c r="BA59" i="8"/>
  <c r="BF59" i="8"/>
  <c r="BB59" i="8"/>
  <c r="BF46" i="8"/>
  <c r="BI58" i="8"/>
  <c r="BE58" i="8"/>
  <c r="AM58" i="8"/>
  <c r="AB46" i="8"/>
  <c r="E14" i="8"/>
  <c r="E16" i="8" s="1"/>
  <c r="BK58" i="8"/>
  <c r="BF58" i="8"/>
  <c r="AV58" i="8"/>
  <c r="BB58" i="8"/>
  <c r="AX58" i="8"/>
  <c r="AS58" i="8"/>
  <c r="AL58" i="8"/>
  <c r="AK58" i="8"/>
  <c r="AR58" i="8"/>
  <c r="AS46" i="8"/>
  <c r="AU46" i="8"/>
  <c r="BO46" i="8"/>
  <c r="C4" i="8"/>
  <c r="AN59" i="8"/>
  <c r="BC59" i="8"/>
  <c r="AT46" i="8"/>
  <c r="BG59" i="8"/>
  <c r="AU59" i="8"/>
  <c r="AP46" i="8"/>
  <c r="BJ59" i="8"/>
  <c r="BN59" i="8"/>
  <c r="AJ46" i="8"/>
  <c r="AM46" i="8"/>
  <c r="AZ59" i="8"/>
  <c r="AI59" i="8"/>
  <c r="Q28" i="8"/>
  <c r="BI59" i="8"/>
  <c r="AJ59" i="8"/>
  <c r="AG46" i="8"/>
  <c r="AH46" i="8"/>
  <c r="E4" i="8"/>
  <c r="E6" i="8" s="1"/>
  <c r="BH59" i="8"/>
  <c r="AH49" i="8"/>
  <c r="AW46" i="8"/>
  <c r="AV46" i="8"/>
  <c r="AZ46" i="8"/>
  <c r="BA46" i="8"/>
  <c r="AG49" i="8"/>
  <c r="AF46" i="8"/>
  <c r="AO46" i="8"/>
  <c r="BJ46" i="8"/>
  <c r="BH46" i="8"/>
  <c r="AQ49" i="8"/>
  <c r="AE49" i="8" s="1"/>
  <c r="AY46" i="8"/>
  <c r="AX46" i="8"/>
  <c r="BG46" i="8"/>
  <c r="BD46" i="8"/>
  <c r="BN49" i="8"/>
  <c r="AW49" i="8"/>
  <c r="AI49" i="8"/>
  <c r="BI46" i="8"/>
  <c r="BB46" i="8"/>
  <c r="AS49" i="8"/>
  <c r="BL49" i="8"/>
  <c r="BJ49" i="8"/>
  <c r="BC46" i="8"/>
  <c r="AQ46" i="8"/>
  <c r="AE46" i="8" s="1"/>
  <c r="AV45" i="8"/>
  <c r="AW45" i="8"/>
  <c r="AF45" i="8"/>
  <c r="AO45" i="8"/>
  <c r="AQ45" i="8"/>
  <c r="AE45" i="8" s="1"/>
  <c r="BE45" i="8"/>
  <c r="AR45" i="8"/>
  <c r="BH49" i="8"/>
  <c r="AH68" i="8"/>
  <c r="AT49" i="8"/>
  <c r="AF50" i="8"/>
  <c r="BC45" i="8"/>
  <c r="AG45" i="8"/>
  <c r="AM49" i="8"/>
  <c r="AO49" i="8"/>
  <c r="AB68" i="8"/>
  <c r="AS45" i="8"/>
  <c r="BB45" i="8"/>
  <c r="AK51" i="8"/>
  <c r="BB49" i="8"/>
  <c r="S33" i="8"/>
  <c r="AO68" i="8"/>
  <c r="R33" i="8"/>
  <c r="AR68" i="8"/>
  <c r="AL49" i="8"/>
  <c r="BI49" i="8"/>
  <c r="Q19" i="8"/>
  <c r="S23" i="8" s="1"/>
  <c r="AR49" i="8"/>
  <c r="BM68" i="8"/>
  <c r="AF49" i="8"/>
  <c r="BK45" i="8"/>
  <c r="BL45" i="8"/>
  <c r="AB51" i="8"/>
  <c r="S31" i="8"/>
  <c r="AU51" i="8"/>
  <c r="BE49" i="8"/>
  <c r="AZ51" i="8"/>
  <c r="AQ50" i="8"/>
  <c r="AE50" i="8" s="1"/>
  <c r="AK49" i="8"/>
  <c r="BD49" i="8"/>
  <c r="AB49" i="8"/>
  <c r="AU49" i="8"/>
  <c r="BM45" i="8"/>
  <c r="BJ51" i="8"/>
  <c r="AY49" i="8"/>
  <c r="BO49" i="8"/>
  <c r="AV49" i="8"/>
  <c r="AV68" i="8"/>
  <c r="AB47" i="8"/>
  <c r="BO68" i="8"/>
  <c r="AZ68" i="8"/>
  <c r="BN68" i="8"/>
  <c r="BN63" i="8"/>
  <c r="AK68" i="8"/>
  <c r="AJ68" i="8"/>
  <c r="AU68" i="8"/>
  <c r="AN68" i="8"/>
  <c r="BO70" i="8"/>
  <c r="AI63" i="8"/>
  <c r="AX68" i="8"/>
  <c r="AG68" i="8"/>
  <c r="BK70" i="8"/>
  <c r="AJ51" i="8"/>
  <c r="AT51" i="8"/>
  <c r="BD51" i="8"/>
  <c r="Q31" i="8"/>
  <c r="BL51" i="8"/>
  <c r="AX51" i="8"/>
  <c r="BA51" i="8"/>
  <c r="AW68" i="8"/>
  <c r="Q33" i="8"/>
  <c r="AN51" i="8"/>
  <c r="B9" i="8"/>
  <c r="C11" i="8" s="1"/>
  <c r="AI51" i="8"/>
  <c r="BD68" i="8"/>
  <c r="BK68" i="8"/>
  <c r="BB68" i="8"/>
  <c r="R31" i="8"/>
  <c r="AO51" i="8"/>
  <c r="BC51" i="8"/>
  <c r="AY63" i="8"/>
  <c r="AV50" i="8"/>
  <c r="AM68" i="8"/>
  <c r="AQ68" i="8"/>
  <c r="AE68" i="8" s="1"/>
  <c r="AT68" i="8"/>
  <c r="BL50" i="8"/>
  <c r="AO47" i="8"/>
  <c r="BH68" i="8"/>
  <c r="BF47" i="8"/>
  <c r="BK51" i="8"/>
  <c r="BI51" i="8"/>
  <c r="AN63" i="8"/>
  <c r="AY68" i="8"/>
  <c r="AK63" i="8"/>
  <c r="BG68" i="8"/>
  <c r="AP68" i="8"/>
  <c r="BC70" i="8"/>
  <c r="BE51" i="8"/>
  <c r="BE68" i="8"/>
  <c r="BI68" i="8"/>
  <c r="AL68" i="8"/>
  <c r="BF68" i="8"/>
  <c r="AK50" i="8"/>
  <c r="BJ70" i="8"/>
  <c r="AV63" i="8"/>
  <c r="AW47" i="8"/>
  <c r="BG47" i="8"/>
  <c r="BB63" i="8"/>
  <c r="AI47" i="8"/>
  <c r="AZ63" i="8"/>
  <c r="BH47" i="8"/>
  <c r="BB47" i="8"/>
  <c r="BI70" i="8"/>
  <c r="AJ70" i="8"/>
  <c r="AU70" i="8"/>
  <c r="BN70" i="8"/>
  <c r="BF70" i="8"/>
  <c r="BH63" i="8"/>
  <c r="AJ63" i="8"/>
  <c r="BM47" i="8"/>
  <c r="AB63" i="8"/>
  <c r="B19" i="8"/>
  <c r="B21" i="8" s="1"/>
  <c r="AS63" i="8"/>
  <c r="BJ47" i="8"/>
  <c r="AP47" i="8"/>
  <c r="AN47" i="8"/>
  <c r="AH70" i="8"/>
  <c r="BA70" i="8"/>
  <c r="AG70" i="8"/>
  <c r="AZ70" i="8"/>
  <c r="AH63" i="8"/>
  <c r="AY47" i="8"/>
  <c r="AK47" i="8"/>
  <c r="BK47" i="8"/>
  <c r="BM63" i="8"/>
  <c r="BM70" i="8"/>
  <c r="AI70" i="8"/>
  <c r="BE70" i="8"/>
  <c r="E24" i="8"/>
  <c r="AO70" i="8"/>
  <c r="AJ47" i="8"/>
  <c r="AW63" i="8"/>
  <c r="AR63" i="8"/>
  <c r="AM47" i="8"/>
  <c r="AS47" i="8"/>
  <c r="AL47" i="8"/>
  <c r="AU63" i="8"/>
  <c r="H4" i="8"/>
  <c r="BJ63" i="8"/>
  <c r="BA63" i="8"/>
  <c r="BO47" i="8"/>
  <c r="AP70" i="8"/>
  <c r="AX70" i="8"/>
  <c r="BL70" i="8"/>
  <c r="AQ70" i="8"/>
  <c r="AE70" i="8" s="1"/>
  <c r="AK70" i="8"/>
  <c r="AG63" i="8"/>
  <c r="BL47" i="8"/>
  <c r="AT47" i="8"/>
  <c r="BA47" i="8"/>
  <c r="AL70" i="8"/>
  <c r="AV70" i="8"/>
  <c r="BH70" i="8"/>
  <c r="AM70" i="8"/>
  <c r="AP63" i="8"/>
  <c r="AX47" i="8"/>
  <c r="BD47" i="8"/>
  <c r="BI63" i="8"/>
  <c r="BC63" i="8"/>
  <c r="AU47" i="8"/>
  <c r="BG70" i="8"/>
  <c r="AF70" i="8"/>
  <c r="AW70" i="8"/>
  <c r="AB70" i="8"/>
  <c r="AY70" i="8"/>
  <c r="AX63" i="8"/>
  <c r="BN47" i="8"/>
  <c r="AO63" i="8"/>
  <c r="AR47" i="8"/>
  <c r="AZ47" i="8"/>
  <c r="BC47" i="8"/>
  <c r="AF63" i="8"/>
  <c r="BG63" i="8"/>
  <c r="BB70" i="8"/>
  <c r="BD70" i="8"/>
  <c r="AR70" i="8"/>
  <c r="AT70" i="8"/>
  <c r="BA50" i="8"/>
  <c r="BN50" i="8"/>
  <c r="BG50" i="8"/>
  <c r="BE52" i="8"/>
  <c r="AH52" i="8"/>
  <c r="AP52" i="8"/>
  <c r="AJ52" i="8"/>
  <c r="AN52" i="8"/>
  <c r="AT52" i="8"/>
  <c r="BB52" i="8"/>
  <c r="E9" i="8"/>
  <c r="AR52" i="8"/>
  <c r="AV52" i="8"/>
  <c r="BD52" i="8"/>
  <c r="AS52" i="8"/>
  <c r="BC52" i="8"/>
  <c r="BH52" i="8"/>
  <c r="BF52" i="8"/>
  <c r="BK52" i="8"/>
  <c r="AI52" i="8"/>
  <c r="AF52" i="8"/>
  <c r="AM52" i="8"/>
  <c r="AZ52" i="8"/>
  <c r="AG52" i="8"/>
  <c r="AW52" i="8"/>
  <c r="AQ52" i="8"/>
  <c r="AE52" i="8" s="1"/>
  <c r="BJ52" i="8"/>
  <c r="AO52" i="8"/>
  <c r="BI52" i="8"/>
  <c r="AK52" i="8"/>
  <c r="AX52" i="8"/>
  <c r="AU52" i="8"/>
  <c r="AY52" i="8"/>
  <c r="BM52" i="8"/>
  <c r="BA52" i="8"/>
  <c r="BL52" i="8"/>
  <c r="BO52" i="8"/>
  <c r="AB52" i="8"/>
  <c r="BN52" i="8"/>
  <c r="AL52" i="8"/>
  <c r="BG52" i="8"/>
  <c r="BE47" i="8"/>
  <c r="BI47" i="8"/>
  <c r="AQ47" i="8"/>
  <c r="AE47" i="8" s="1"/>
  <c r="AF47" i="8"/>
  <c r="AV47" i="8"/>
  <c r="AG47" i="8"/>
  <c r="AT63" i="8"/>
  <c r="AL63" i="8"/>
  <c r="AQ63" i="8"/>
  <c r="AE63" i="8" s="1"/>
  <c r="BL63" i="8"/>
  <c r="BF63" i="8"/>
  <c r="AM63" i="8"/>
  <c r="BK63" i="8"/>
  <c r="BD63" i="8"/>
  <c r="BO63" i="8"/>
  <c r="Q4" i="8"/>
  <c r="BC50" i="8"/>
  <c r="BK50" i="8"/>
  <c r="AU50" i="8"/>
  <c r="BI50" i="8"/>
  <c r="AB50" i="8"/>
  <c r="AP50" i="8"/>
  <c r="AM51" i="8"/>
  <c r="AF51" i="8"/>
  <c r="AV51" i="8"/>
  <c r="AW51" i="8"/>
  <c r="AH51" i="8"/>
  <c r="BO51" i="8"/>
  <c r="BM51" i="8"/>
  <c r="AQ51" i="8"/>
  <c r="AE51" i="8" s="1"/>
  <c r="BF51" i="8"/>
  <c r="AR51" i="8"/>
  <c r="AP51" i="8"/>
  <c r="AS51" i="8"/>
  <c r="AY51" i="8"/>
  <c r="BH51" i="8"/>
  <c r="AG51" i="8"/>
  <c r="BB51" i="8"/>
  <c r="AL51" i="8"/>
  <c r="BA68" i="8"/>
  <c r="BL68" i="8"/>
  <c r="AS68" i="8"/>
  <c r="BC68" i="8"/>
  <c r="BJ68" i="8"/>
  <c r="AI68" i="8"/>
  <c r="BD62" i="8"/>
  <c r="BK62" i="8"/>
  <c r="BN62" i="8"/>
  <c r="AT62" i="8"/>
  <c r="AI62" i="8"/>
  <c r="AG62" i="8"/>
  <c r="BB62" i="8"/>
  <c r="AP62" i="8"/>
  <c r="BF62" i="8"/>
  <c r="AF62" i="8"/>
  <c r="AZ62" i="8"/>
  <c r="Q14" i="8"/>
  <c r="AX62" i="8"/>
  <c r="BH62" i="8"/>
  <c r="AM62" i="8"/>
  <c r="AS62" i="8"/>
  <c r="AH62" i="8"/>
  <c r="BL62" i="8"/>
  <c r="BM62" i="8"/>
  <c r="AW62" i="8"/>
  <c r="BO62" i="8"/>
  <c r="BG62" i="8"/>
  <c r="AN62" i="8"/>
  <c r="BA62" i="8"/>
  <c r="AJ62" i="8"/>
  <c r="BE62" i="8"/>
  <c r="AO62" i="8"/>
  <c r="AQ62" i="8"/>
  <c r="AE62" i="8" s="1"/>
  <c r="AR62" i="8"/>
  <c r="BJ62" i="8"/>
  <c r="BC62" i="8"/>
  <c r="AL62" i="8"/>
  <c r="AY62" i="8"/>
  <c r="AV62" i="8"/>
  <c r="AB62" i="8"/>
  <c r="BI62" i="8"/>
  <c r="AU62" i="8"/>
  <c r="AK62" i="8"/>
  <c r="AZ66" i="8"/>
  <c r="AQ66" i="8"/>
  <c r="AE66" i="8" s="1"/>
  <c r="BF66" i="8"/>
  <c r="AG66" i="8"/>
  <c r="AB66" i="8"/>
  <c r="BI66" i="8"/>
  <c r="BH66" i="8"/>
  <c r="BN66" i="8"/>
  <c r="AU66" i="8"/>
  <c r="BJ66" i="8"/>
  <c r="BK66" i="8"/>
  <c r="BA66" i="8"/>
  <c r="BL66" i="8"/>
  <c r="AO66" i="8"/>
  <c r="BE66" i="8"/>
  <c r="AM66" i="8"/>
  <c r="BG66" i="8"/>
  <c r="AV66" i="8"/>
  <c r="BO66" i="8"/>
  <c r="AF66" i="8"/>
  <c r="BC66" i="8"/>
  <c r="AN66" i="8"/>
  <c r="AL66" i="8"/>
  <c r="AT66" i="8"/>
  <c r="BD66" i="8"/>
  <c r="AW66" i="8"/>
  <c r="AJ66" i="8"/>
  <c r="K19" i="8"/>
  <c r="AP66" i="8"/>
  <c r="AR66" i="8"/>
  <c r="AK66" i="8"/>
  <c r="AH66" i="8"/>
  <c r="AX66" i="8"/>
  <c r="BM66" i="8"/>
  <c r="BB66" i="8"/>
  <c r="AY66" i="8"/>
  <c r="AI66" i="8"/>
  <c r="AS66" i="8"/>
  <c r="BC73" i="8"/>
  <c r="AY73" i="8"/>
  <c r="AL73" i="8"/>
  <c r="BF73" i="8"/>
  <c r="AW73" i="8"/>
  <c r="AX73" i="8"/>
  <c r="AM73" i="8"/>
  <c r="AH73" i="8"/>
  <c r="AF73" i="8"/>
  <c r="AI73" i="8"/>
  <c r="AB73" i="8"/>
  <c r="AQ73" i="8"/>
  <c r="AE73" i="8" s="1"/>
  <c r="AO73" i="8"/>
  <c r="AV73" i="8"/>
  <c r="AT73" i="8"/>
  <c r="BL73" i="8"/>
  <c r="BI73" i="8"/>
  <c r="N24" i="8"/>
  <c r="BE73" i="8"/>
  <c r="AP73" i="8"/>
  <c r="AK73" i="8"/>
  <c r="BG73" i="8"/>
  <c r="BO73" i="8"/>
  <c r="AN73" i="8"/>
  <c r="BJ73" i="8"/>
  <c r="BA73" i="8"/>
  <c r="BN73" i="8"/>
  <c r="BK73" i="8"/>
  <c r="AU73" i="8"/>
  <c r="AJ73" i="8"/>
  <c r="AR73" i="8"/>
  <c r="BD73" i="8"/>
  <c r="BB73" i="8"/>
  <c r="AG73" i="8"/>
  <c r="BM73" i="8"/>
  <c r="BH73" i="8"/>
  <c r="AZ73" i="8"/>
  <c r="AS73" i="8"/>
  <c r="AH50" i="8"/>
  <c r="AO50" i="8"/>
  <c r="AI53" i="8"/>
  <c r="BE53" i="8"/>
  <c r="AV53" i="8"/>
  <c r="BN53" i="8"/>
  <c r="AR53" i="8"/>
  <c r="AU53" i="8"/>
  <c r="BF53" i="8"/>
  <c r="AB53" i="8"/>
  <c r="BC53" i="8"/>
  <c r="AY53" i="8"/>
  <c r="BG53" i="8"/>
  <c r="AG53" i="8"/>
  <c r="AS53" i="8"/>
  <c r="AK53" i="8"/>
  <c r="AM53" i="8"/>
  <c r="AQ53" i="8"/>
  <c r="AE53" i="8" s="1"/>
  <c r="AZ53" i="8"/>
  <c r="AJ53" i="8"/>
  <c r="BL53" i="8"/>
  <c r="AH53" i="8"/>
  <c r="BO53" i="8"/>
  <c r="AN53" i="8"/>
  <c r="BJ53" i="8"/>
  <c r="AL53" i="8"/>
  <c r="BI53" i="8"/>
  <c r="BA53" i="8"/>
  <c r="BH53" i="8"/>
  <c r="AO53" i="8"/>
  <c r="AP53" i="8"/>
  <c r="BD53" i="8"/>
  <c r="AT53" i="8"/>
  <c r="AW53" i="8"/>
  <c r="BB53" i="8"/>
  <c r="AX53" i="8"/>
  <c r="AF53" i="8"/>
  <c r="H9" i="8"/>
  <c r="BK53" i="8"/>
  <c r="BM53" i="8"/>
  <c r="AU76" i="8"/>
  <c r="AS76" i="8"/>
  <c r="AV76" i="8"/>
  <c r="AY76" i="8"/>
  <c r="BF76" i="8"/>
  <c r="AN76" i="8"/>
  <c r="BC76" i="8"/>
  <c r="AQ76" i="8"/>
  <c r="AE76" i="8" s="1"/>
  <c r="BJ76" i="8"/>
  <c r="BI76" i="8"/>
  <c r="BL76" i="8"/>
  <c r="BE76" i="8"/>
  <c r="AL76" i="8"/>
  <c r="AI76" i="8"/>
  <c r="BK76" i="8"/>
  <c r="BG76" i="8"/>
  <c r="AG76" i="8"/>
  <c r="AW76" i="8"/>
  <c r="AB76" i="8"/>
  <c r="AP76" i="8"/>
  <c r="AZ76" i="8"/>
  <c r="AR76" i="8"/>
  <c r="BH76" i="8"/>
  <c r="E29" i="8"/>
  <c r="AK76" i="8"/>
  <c r="BM76" i="8"/>
  <c r="BD76" i="8"/>
  <c r="AT76" i="8"/>
  <c r="BO76" i="8"/>
  <c r="AM76" i="8"/>
  <c r="BA76" i="8"/>
  <c r="AX76" i="8"/>
  <c r="AO76" i="8"/>
  <c r="AF76" i="8"/>
  <c r="AJ76" i="8"/>
  <c r="BN76" i="8"/>
  <c r="AH76" i="8"/>
  <c r="BB76" i="8"/>
  <c r="BG49" i="8"/>
  <c r="BM49" i="8"/>
  <c r="BA49" i="8"/>
  <c r="AZ49" i="8"/>
  <c r="BK49" i="8"/>
  <c r="AJ49" i="8"/>
  <c r="BC49" i="8"/>
  <c r="AN49" i="8"/>
  <c r="AP49" i="8"/>
  <c r="AX49" i="8"/>
  <c r="BF49" i="8"/>
  <c r="BG64" i="8"/>
  <c r="BJ64" i="8"/>
  <c r="AV64" i="8"/>
  <c r="AG64" i="8"/>
  <c r="AF64" i="8"/>
  <c r="AI64" i="8"/>
  <c r="AS64" i="8"/>
  <c r="AK64" i="8"/>
  <c r="BM64" i="8"/>
  <c r="AL64" i="8"/>
  <c r="BC64" i="8"/>
  <c r="BK64" i="8"/>
  <c r="AP64" i="8"/>
  <c r="AZ64" i="8"/>
  <c r="BF64" i="8"/>
  <c r="AH64" i="8"/>
  <c r="AR64" i="8"/>
  <c r="AJ64" i="8"/>
  <c r="AB64" i="8"/>
  <c r="AY64" i="8"/>
  <c r="AT64" i="8"/>
  <c r="BD64" i="8"/>
  <c r="BL64" i="8"/>
  <c r="AM64" i="8"/>
  <c r="BI64" i="8"/>
  <c r="BB64" i="8"/>
  <c r="AO64" i="8"/>
  <c r="BH64" i="8"/>
  <c r="AU64" i="8"/>
  <c r="E19" i="8"/>
  <c r="BN64" i="8"/>
  <c r="AW64" i="8"/>
  <c r="AQ64" i="8"/>
  <c r="AE64" i="8" s="1"/>
  <c r="AN64" i="8"/>
  <c r="AX64" i="8"/>
  <c r="BA64" i="8"/>
  <c r="BO64" i="8"/>
  <c r="BE64" i="8"/>
  <c r="AZ50" i="8"/>
  <c r="BE50" i="8"/>
  <c r="AY50" i="8"/>
  <c r="BM50" i="8"/>
  <c r="AN50" i="8"/>
  <c r="AL50" i="8"/>
  <c r="AK67" i="8"/>
  <c r="AT67" i="8"/>
  <c r="BB67" i="8"/>
  <c r="AV67" i="8"/>
  <c r="BF67" i="8"/>
  <c r="AQ67" i="8"/>
  <c r="AE67" i="8" s="1"/>
  <c r="AW67" i="8"/>
  <c r="AL67" i="8"/>
  <c r="BA67" i="8"/>
  <c r="AB67" i="8"/>
  <c r="AU67" i="8"/>
  <c r="BC67" i="8"/>
  <c r="AZ67" i="8"/>
  <c r="AF67" i="8"/>
  <c r="BI67" i="8"/>
  <c r="AX67" i="8"/>
  <c r="BD67" i="8"/>
  <c r="BK67" i="8"/>
  <c r="BJ67" i="8"/>
  <c r="AO67" i="8"/>
  <c r="BN67" i="8"/>
  <c r="BL67" i="8"/>
  <c r="AG67" i="8"/>
  <c r="AH67" i="8"/>
  <c r="AP67" i="8"/>
  <c r="AN67" i="8"/>
  <c r="BE67" i="8"/>
  <c r="AY67" i="8"/>
  <c r="AI67" i="8"/>
  <c r="BG67" i="8"/>
  <c r="AJ67" i="8"/>
  <c r="BH67" i="8"/>
  <c r="BM67" i="8"/>
  <c r="AS67" i="8"/>
  <c r="N19" i="8"/>
  <c r="AR67" i="8"/>
  <c r="BO67" i="8"/>
  <c r="AM67" i="8"/>
  <c r="BM55" i="8"/>
  <c r="BJ55" i="8"/>
  <c r="AN55" i="8"/>
  <c r="AK55" i="8"/>
  <c r="AX55" i="8"/>
  <c r="BB55" i="8"/>
  <c r="AB55" i="8"/>
  <c r="AV55" i="8"/>
  <c r="BK55" i="8"/>
  <c r="BE55" i="8"/>
  <c r="AU55" i="8"/>
  <c r="BH55" i="8"/>
  <c r="BG55" i="8"/>
  <c r="BN55" i="8"/>
  <c r="AM55" i="8"/>
  <c r="AW55" i="8"/>
  <c r="AR55" i="8"/>
  <c r="BA55" i="8"/>
  <c r="AH55" i="8"/>
  <c r="N9" i="8"/>
  <c r="AJ55" i="8"/>
  <c r="AG55" i="8"/>
  <c r="AT55" i="8"/>
  <c r="BO55" i="8"/>
  <c r="BI55" i="8"/>
  <c r="BD55" i="8"/>
  <c r="AI55" i="8"/>
  <c r="AL55" i="8"/>
  <c r="AO55" i="8"/>
  <c r="BC55" i="8"/>
  <c r="AF55" i="8"/>
  <c r="AY55" i="8"/>
  <c r="BL55" i="8"/>
  <c r="AP55" i="8"/>
  <c r="AS55" i="8"/>
  <c r="BF55" i="8"/>
  <c r="AZ55" i="8"/>
  <c r="AQ55" i="8"/>
  <c r="AE55" i="8" s="1"/>
  <c r="AK46" i="8"/>
  <c r="BN46" i="8"/>
  <c r="AN46" i="8"/>
  <c r="BK46" i="8"/>
  <c r="AI46" i="8"/>
  <c r="BE46" i="8"/>
  <c r="AL46" i="8"/>
  <c r="BM46" i="8"/>
  <c r="BL46" i="8"/>
  <c r="AU71" i="8"/>
  <c r="BL71" i="8"/>
  <c r="AS71" i="8"/>
  <c r="BN71" i="8"/>
  <c r="BA71" i="8"/>
  <c r="AP71" i="8"/>
  <c r="BJ71" i="8"/>
  <c r="BG71" i="8"/>
  <c r="AI71" i="8"/>
  <c r="AM71" i="8"/>
  <c r="BE71" i="8"/>
  <c r="BF71" i="8"/>
  <c r="AT71" i="8"/>
  <c r="AR71" i="8"/>
  <c r="BO71" i="8"/>
  <c r="AL71" i="8"/>
  <c r="AF71" i="8"/>
  <c r="BB71" i="8"/>
  <c r="AW71" i="8"/>
  <c r="BD71" i="8"/>
  <c r="AK71" i="8"/>
  <c r="AB71" i="8"/>
  <c r="AJ71" i="8"/>
  <c r="BK71" i="8"/>
  <c r="BM71" i="8"/>
  <c r="AO71" i="8"/>
  <c r="AQ71" i="8"/>
  <c r="AE71" i="8" s="1"/>
  <c r="BH71" i="8"/>
  <c r="BC71" i="8"/>
  <c r="AN71" i="8"/>
  <c r="AV71" i="8"/>
  <c r="AG71" i="8"/>
  <c r="H24" i="8"/>
  <c r="AZ71" i="8"/>
  <c r="BI71" i="8"/>
  <c r="AX71" i="8"/>
  <c r="AY71" i="8"/>
  <c r="AH71" i="8"/>
  <c r="AJ60" i="8"/>
  <c r="AR60" i="8"/>
  <c r="AV60" i="8"/>
  <c r="AI60" i="8"/>
  <c r="BJ60" i="8"/>
  <c r="AB60" i="8"/>
  <c r="BK60" i="8"/>
  <c r="BB60" i="8"/>
  <c r="BL60" i="8"/>
  <c r="K14" i="8"/>
  <c r="AQ60" i="8"/>
  <c r="AE60" i="8" s="1"/>
  <c r="AL60" i="8"/>
  <c r="AM60" i="8"/>
  <c r="BH60" i="8"/>
  <c r="BC60" i="8"/>
  <c r="BM60" i="8"/>
  <c r="AF60" i="8"/>
  <c r="BI60" i="8"/>
  <c r="AS60" i="8"/>
  <c r="AY60" i="8"/>
  <c r="BE60" i="8"/>
  <c r="BA60" i="8"/>
  <c r="AK60" i="8"/>
  <c r="BF60" i="8"/>
  <c r="AX60" i="8"/>
  <c r="BD60" i="8"/>
  <c r="AH60" i="8"/>
  <c r="AO60" i="8"/>
  <c r="AT60" i="8"/>
  <c r="AN60" i="8"/>
  <c r="BO60" i="8"/>
  <c r="BG60" i="8"/>
  <c r="AU60" i="8"/>
  <c r="AW60" i="8"/>
  <c r="AG60" i="8"/>
  <c r="AZ60" i="8"/>
  <c r="AP60" i="8"/>
  <c r="BN60" i="8"/>
  <c r="BB50" i="8"/>
  <c r="AS50" i="8"/>
  <c r="BO50" i="8"/>
  <c r="AI50" i="8"/>
  <c r="AT50" i="8"/>
  <c r="AM50" i="8"/>
  <c r="AK77" i="8"/>
  <c r="AM77" i="8"/>
  <c r="AT77" i="8"/>
  <c r="AS77" i="8"/>
  <c r="BI77" i="8"/>
  <c r="AX77" i="8"/>
  <c r="AB77" i="8"/>
  <c r="BG77" i="8"/>
  <c r="BH77" i="8"/>
  <c r="BK77" i="8"/>
  <c r="AR77" i="8"/>
  <c r="AN77" i="8"/>
  <c r="BA77" i="8"/>
  <c r="AW77" i="8"/>
  <c r="BF77" i="8"/>
  <c r="AY77" i="8"/>
  <c r="BB77" i="8"/>
  <c r="AI77" i="8"/>
  <c r="BO77" i="8"/>
  <c r="AF77" i="8"/>
  <c r="AL77" i="8"/>
  <c r="AU77" i="8"/>
  <c r="AG77" i="8"/>
  <c r="BN77" i="8"/>
  <c r="BM77" i="8"/>
  <c r="AH77" i="8"/>
  <c r="AP77" i="8"/>
  <c r="AO77" i="8"/>
  <c r="AJ77" i="8"/>
  <c r="BJ77" i="8"/>
  <c r="BE77" i="8"/>
  <c r="BC77" i="8"/>
  <c r="AV77" i="8"/>
  <c r="BL77" i="8"/>
  <c r="AZ77" i="8"/>
  <c r="AQ77" i="8"/>
  <c r="AE77" i="8" s="1"/>
  <c r="BD77" i="8"/>
  <c r="H29" i="8"/>
  <c r="AX65" i="8"/>
  <c r="AW65" i="8"/>
  <c r="BJ65" i="8"/>
  <c r="AM65" i="8"/>
  <c r="AB65" i="8"/>
  <c r="BB65" i="8"/>
  <c r="AG65" i="8"/>
  <c r="BM65" i="8"/>
  <c r="BG65" i="8"/>
  <c r="H19" i="8"/>
  <c r="AZ65" i="8"/>
  <c r="BN65" i="8"/>
  <c r="AN65" i="8"/>
  <c r="AO65" i="8"/>
  <c r="AI65" i="8"/>
  <c r="AH65" i="8"/>
  <c r="BK65" i="8"/>
  <c r="BA65" i="8"/>
  <c r="AT65" i="8"/>
  <c r="AU65" i="8"/>
  <c r="BE65" i="8"/>
  <c r="AL65" i="8"/>
  <c r="AJ65" i="8"/>
  <c r="BC65" i="8"/>
  <c r="BI65" i="8"/>
  <c r="AF65" i="8"/>
  <c r="AS65" i="8"/>
  <c r="AQ65" i="8"/>
  <c r="AE65" i="8" s="1"/>
  <c r="BL65" i="8"/>
  <c r="BD65" i="8"/>
  <c r="AV65" i="8"/>
  <c r="BO65" i="8"/>
  <c r="AP65" i="8"/>
  <c r="BH65" i="8"/>
  <c r="AK65" i="8"/>
  <c r="BF65" i="8"/>
  <c r="AY65" i="8"/>
  <c r="AR65" i="8"/>
  <c r="BI72" i="8"/>
  <c r="BE72" i="8"/>
  <c r="AO72" i="8"/>
  <c r="AP72" i="8"/>
  <c r="BC72" i="8"/>
  <c r="AY72" i="8"/>
  <c r="AH72" i="8"/>
  <c r="AF72" i="8"/>
  <c r="BJ72" i="8"/>
  <c r="BN72" i="8"/>
  <c r="AI72" i="8"/>
  <c r="AQ72" i="8"/>
  <c r="AE72" i="8" s="1"/>
  <c r="AS72" i="8"/>
  <c r="AW72" i="8"/>
  <c r="K24" i="8"/>
  <c r="AN72" i="8"/>
  <c r="AX72" i="8"/>
  <c r="BB72" i="8"/>
  <c r="BD72" i="8"/>
  <c r="AM72" i="8"/>
  <c r="BK72" i="8"/>
  <c r="AT72" i="8"/>
  <c r="BM72" i="8"/>
  <c r="AZ72" i="8"/>
  <c r="AG72" i="8"/>
  <c r="BH72" i="8"/>
  <c r="BA72" i="8"/>
  <c r="AK72" i="8"/>
  <c r="BO72" i="8"/>
  <c r="AV72" i="8"/>
  <c r="AU72" i="8"/>
  <c r="AL72" i="8"/>
  <c r="AR72" i="8"/>
  <c r="BL72" i="8"/>
  <c r="BG72" i="8"/>
  <c r="AB72" i="8"/>
  <c r="BF72" i="8"/>
  <c r="AJ72" i="8"/>
  <c r="BO58" i="8"/>
  <c r="BL58" i="8"/>
  <c r="BD58" i="8"/>
  <c r="AJ58" i="8"/>
  <c r="BC58" i="8"/>
  <c r="BM58" i="8"/>
  <c r="AW58" i="8"/>
  <c r="AT58" i="8"/>
  <c r="AY58" i="8"/>
  <c r="AH58" i="8"/>
  <c r="AZ58" i="8"/>
  <c r="AI58" i="8"/>
  <c r="BJ58" i="8"/>
  <c r="AO58" i="8"/>
  <c r="AN58" i="8"/>
  <c r="AP58" i="8"/>
  <c r="BJ75" i="8"/>
  <c r="AM75" i="8"/>
  <c r="BE75" i="8"/>
  <c r="B29" i="8"/>
  <c r="AN75" i="8"/>
  <c r="BA75" i="8"/>
  <c r="AI75" i="8"/>
  <c r="AZ75" i="8"/>
  <c r="AY75" i="8"/>
  <c r="BK75" i="8"/>
  <c r="BO75" i="8"/>
  <c r="AK75" i="8"/>
  <c r="BI75" i="8"/>
  <c r="AG75" i="8"/>
  <c r="AP75" i="8"/>
  <c r="AH75" i="8"/>
  <c r="AT75" i="8"/>
  <c r="AV75" i="8"/>
  <c r="BH75" i="8"/>
  <c r="BF75" i="8"/>
  <c r="AF75" i="8"/>
  <c r="BC75" i="8"/>
  <c r="AR75" i="8"/>
  <c r="AB75" i="8"/>
  <c r="AL75" i="8"/>
  <c r="BG75" i="8"/>
  <c r="BB75" i="8"/>
  <c r="AS75" i="8"/>
  <c r="AU75" i="8"/>
  <c r="BL75" i="8"/>
  <c r="AQ75" i="8"/>
  <c r="AE75" i="8" s="1"/>
  <c r="BD75" i="8"/>
  <c r="BM75" i="8"/>
  <c r="BN75" i="8"/>
  <c r="AW75" i="8"/>
  <c r="AX75" i="8"/>
  <c r="AJ75" i="8"/>
  <c r="AO75" i="8"/>
  <c r="AM48" i="8"/>
  <c r="AL48" i="8"/>
  <c r="AY48" i="8"/>
  <c r="AS48" i="8"/>
  <c r="BM48" i="8"/>
  <c r="BJ48" i="8"/>
  <c r="AP48" i="8"/>
  <c r="AH48" i="8"/>
  <c r="BL48" i="8"/>
  <c r="AQ48" i="8"/>
  <c r="AE48" i="8" s="1"/>
  <c r="BC48" i="8"/>
  <c r="AW48" i="8"/>
  <c r="AF48" i="8"/>
  <c r="BK48" i="8"/>
  <c r="AZ48" i="8"/>
  <c r="AN48" i="8"/>
  <c r="AB48" i="8"/>
  <c r="BN48" i="8"/>
  <c r="AG48" i="8"/>
  <c r="AJ48" i="8"/>
  <c r="AI48" i="8"/>
  <c r="AV48" i="8"/>
  <c r="BI48" i="8"/>
  <c r="AT48" i="8"/>
  <c r="BA48" i="8"/>
  <c r="AU48" i="8"/>
  <c r="BO48" i="8"/>
  <c r="K4" i="8"/>
  <c r="BB48" i="8"/>
  <c r="BG48" i="8"/>
  <c r="BF48" i="8"/>
  <c r="BE48" i="8"/>
  <c r="BH48" i="8"/>
  <c r="AR48" i="8"/>
  <c r="AO48" i="8"/>
  <c r="BD48" i="8"/>
  <c r="AX48" i="8"/>
  <c r="AK48" i="8"/>
  <c r="AR50" i="8"/>
  <c r="AJ50" i="8"/>
  <c r="BJ50" i="8"/>
  <c r="BD50" i="8"/>
  <c r="BI79" i="8"/>
  <c r="BJ79" i="8"/>
  <c r="AR79" i="8"/>
  <c r="BM79" i="8"/>
  <c r="AI79" i="8"/>
  <c r="AV79" i="8"/>
  <c r="AH79" i="8"/>
  <c r="AP79" i="8"/>
  <c r="BG79" i="8"/>
  <c r="BN79" i="8"/>
  <c r="AT79" i="8"/>
  <c r="AJ79" i="8"/>
  <c r="BF79" i="8"/>
  <c r="BC79" i="8"/>
  <c r="BK79" i="8"/>
  <c r="BE79" i="8"/>
  <c r="AF79" i="8"/>
  <c r="BL79" i="8"/>
  <c r="AQ79" i="8"/>
  <c r="AE79" i="8" s="1"/>
  <c r="BO79" i="8"/>
  <c r="BH79" i="8"/>
  <c r="AX79" i="8"/>
  <c r="BA79" i="8"/>
  <c r="AY79" i="8"/>
  <c r="AO79" i="8"/>
  <c r="BD79" i="8"/>
  <c r="AS79" i="8"/>
  <c r="AZ79" i="8"/>
  <c r="AL79" i="8"/>
  <c r="AW79" i="8"/>
  <c r="AK79" i="8"/>
  <c r="AB79" i="8"/>
  <c r="BB79" i="8"/>
  <c r="AM79" i="8"/>
  <c r="AN79" i="8"/>
  <c r="AG79" i="8"/>
  <c r="AU79" i="8"/>
  <c r="N29" i="8"/>
  <c r="AZ57" i="8"/>
  <c r="BF57" i="8"/>
  <c r="AM57" i="8"/>
  <c r="BJ57" i="8"/>
  <c r="AX57" i="8"/>
  <c r="AK57" i="8"/>
  <c r="BH57" i="8"/>
  <c r="BE57" i="8"/>
  <c r="B14" i="8"/>
  <c r="AB57" i="8"/>
  <c r="AO57" i="8"/>
  <c r="AS57" i="8"/>
  <c r="AG57" i="8"/>
  <c r="BI57" i="8"/>
  <c r="BO57" i="8"/>
  <c r="BN57" i="8"/>
  <c r="AN57" i="8"/>
  <c r="AL57" i="8"/>
  <c r="BK57" i="8"/>
  <c r="BL57" i="8"/>
  <c r="AY57" i="8"/>
  <c r="BA57" i="8"/>
  <c r="AQ57" i="8"/>
  <c r="AE57" i="8" s="1"/>
  <c r="BB57" i="8"/>
  <c r="AF57" i="8"/>
  <c r="AV57" i="8"/>
  <c r="AP57" i="8"/>
  <c r="BC57" i="8"/>
  <c r="AR57" i="8"/>
  <c r="AU57" i="8"/>
  <c r="BD57" i="8"/>
  <c r="AI57" i="8"/>
  <c r="BG57" i="8"/>
  <c r="AH57" i="8"/>
  <c r="AW57" i="8"/>
  <c r="AJ57" i="8"/>
  <c r="AT57" i="8"/>
  <c r="BM57" i="8"/>
  <c r="BN56" i="8"/>
  <c r="AL56" i="8"/>
  <c r="Q9" i="8"/>
  <c r="BM56" i="8"/>
  <c r="AM56" i="8"/>
  <c r="BL56" i="8"/>
  <c r="AP56" i="8"/>
  <c r="AK56" i="8"/>
  <c r="AZ56" i="8"/>
  <c r="BF56" i="8"/>
  <c r="AJ56" i="8"/>
  <c r="BO56" i="8"/>
  <c r="BJ56" i="8"/>
  <c r="BK56" i="8"/>
  <c r="AB56" i="8"/>
  <c r="AG56" i="8"/>
  <c r="AO56" i="8"/>
  <c r="AI56" i="8"/>
  <c r="AR56" i="8"/>
  <c r="BH56" i="8"/>
  <c r="BC56" i="8"/>
  <c r="AV56" i="8"/>
  <c r="AU56" i="8"/>
  <c r="AW56" i="8"/>
  <c r="AT56" i="8"/>
  <c r="BG56" i="8"/>
  <c r="BB56" i="8"/>
  <c r="AQ56" i="8"/>
  <c r="AE56" i="8" s="1"/>
  <c r="AH56" i="8"/>
  <c r="AF56" i="8"/>
  <c r="BA56" i="8"/>
  <c r="AS56" i="8"/>
  <c r="AN56" i="8"/>
  <c r="AY56" i="8"/>
  <c r="BD56" i="8"/>
  <c r="BI56" i="8"/>
  <c r="BE56" i="8"/>
  <c r="AX56" i="8"/>
  <c r="H14" i="8"/>
  <c r="BD59" i="8"/>
  <c r="AY59" i="8"/>
  <c r="BM59" i="8"/>
  <c r="AB59" i="8"/>
  <c r="AM59" i="8"/>
  <c r="AK59" i="8"/>
  <c r="AS59" i="8"/>
  <c r="BO59" i="8"/>
  <c r="AL59" i="8"/>
  <c r="AX59" i="8"/>
  <c r="AW59" i="8"/>
  <c r="BF54" i="8"/>
  <c r="BO54" i="8"/>
  <c r="BE54" i="8"/>
  <c r="AO54" i="8"/>
  <c r="AT54" i="8"/>
  <c r="AI54" i="8"/>
  <c r="AZ54" i="8"/>
  <c r="BD54" i="8"/>
  <c r="AB54" i="8"/>
  <c r="BN54" i="8"/>
  <c r="AG54" i="8"/>
  <c r="AR54" i="8"/>
  <c r="AP54" i="8"/>
  <c r="AF54" i="8"/>
  <c r="AM54" i="8"/>
  <c r="K9" i="8"/>
  <c r="AK54" i="8"/>
  <c r="AQ54" i="8"/>
  <c r="AE54" i="8" s="1"/>
  <c r="AS54" i="8"/>
  <c r="BB54" i="8"/>
  <c r="AW54" i="8"/>
  <c r="BC54" i="8"/>
  <c r="AL54" i="8"/>
  <c r="BM54" i="8"/>
  <c r="AY54" i="8"/>
  <c r="BI54" i="8"/>
  <c r="AV54" i="8"/>
  <c r="BJ54" i="8"/>
  <c r="BK54" i="8"/>
  <c r="AU54" i="8"/>
  <c r="BL54" i="8"/>
  <c r="AJ54" i="8"/>
  <c r="BH54" i="8"/>
  <c r="BA54" i="8"/>
  <c r="BG54" i="8"/>
  <c r="AX54" i="8"/>
  <c r="AH54" i="8"/>
  <c r="AN54" i="8"/>
  <c r="AG50" i="8"/>
  <c r="BH50" i="8"/>
  <c r="AW50" i="8"/>
  <c r="AX50" i="8"/>
  <c r="BO69" i="8"/>
  <c r="BB69" i="8"/>
  <c r="AL69" i="8"/>
  <c r="AO69" i="8"/>
  <c r="BM69" i="8"/>
  <c r="AB69" i="8"/>
  <c r="BC69" i="8"/>
  <c r="AH69" i="8"/>
  <c r="AR69" i="8"/>
  <c r="AN69" i="8"/>
  <c r="AT69" i="8"/>
  <c r="AW69" i="8"/>
  <c r="BL69" i="8"/>
  <c r="AS69" i="8"/>
  <c r="AY69" i="8"/>
  <c r="AZ69" i="8"/>
  <c r="BI69" i="8"/>
  <c r="BA69" i="8"/>
  <c r="BD69" i="8"/>
  <c r="AK69" i="8"/>
  <c r="AV69" i="8"/>
  <c r="AU69" i="8"/>
  <c r="BE69" i="8"/>
  <c r="BJ69" i="8"/>
  <c r="AX69" i="8"/>
  <c r="AF69" i="8"/>
  <c r="AQ69" i="8"/>
  <c r="AE69" i="8" s="1"/>
  <c r="BK69" i="8"/>
  <c r="BF69" i="8"/>
  <c r="AP69" i="8"/>
  <c r="BG69" i="8"/>
  <c r="BN69" i="8"/>
  <c r="BH69" i="8"/>
  <c r="AJ69" i="8"/>
  <c r="B24" i="8"/>
  <c r="AG69" i="8"/>
  <c r="AI69" i="8"/>
  <c r="AM69" i="8"/>
  <c r="BD78" i="8"/>
  <c r="AS78" i="8"/>
  <c r="K29" i="8"/>
  <c r="AR78" i="8"/>
  <c r="AG78" i="8"/>
  <c r="BA78" i="8"/>
  <c r="AN78" i="8"/>
  <c r="BK78" i="8"/>
  <c r="BM78" i="8"/>
  <c r="AM78" i="8"/>
  <c r="AW78" i="8"/>
  <c r="BJ78" i="8"/>
  <c r="AK78" i="8"/>
  <c r="BF78" i="8"/>
  <c r="BB78" i="8"/>
  <c r="AJ78" i="8"/>
  <c r="AP78" i="8"/>
  <c r="AQ78" i="8"/>
  <c r="AE78" i="8" s="1"/>
  <c r="AX78" i="8"/>
  <c r="AB78" i="8"/>
  <c r="BI78" i="8"/>
  <c r="BC78" i="8"/>
  <c r="BH78" i="8"/>
  <c r="BG78" i="8"/>
  <c r="AO78" i="8"/>
  <c r="AU78" i="8"/>
  <c r="AF78" i="8"/>
  <c r="BL78" i="8"/>
  <c r="AT78" i="8"/>
  <c r="AZ78" i="8"/>
  <c r="BO78" i="8"/>
  <c r="AH78" i="8"/>
  <c r="BE78" i="8"/>
  <c r="AI78" i="8"/>
  <c r="AV78" i="8"/>
  <c r="AY78" i="8"/>
  <c r="BN78" i="8"/>
  <c r="AL78" i="8"/>
  <c r="BE80" i="8"/>
  <c r="AS80" i="8"/>
  <c r="BD80" i="8"/>
  <c r="AW80" i="8"/>
  <c r="BL80" i="8"/>
  <c r="AK80" i="8"/>
  <c r="BF74" i="8"/>
  <c r="BL74" i="8"/>
  <c r="AU74" i="8"/>
  <c r="BO74" i="8"/>
  <c r="AK74" i="8"/>
  <c r="AQ74" i="8"/>
  <c r="AE74" i="8" s="1"/>
  <c r="AG74" i="8"/>
  <c r="AZ74" i="8"/>
  <c r="AW74" i="8"/>
  <c r="AX74" i="8"/>
  <c r="AT74" i="8"/>
  <c r="BJ74" i="8"/>
  <c r="AJ74" i="8"/>
  <c r="AI74" i="8"/>
  <c r="AK61" i="8"/>
  <c r="AQ61" i="8"/>
  <c r="AE61" i="8" s="1"/>
  <c r="AO61" i="8"/>
  <c r="BL61" i="8"/>
  <c r="AG61" i="8"/>
  <c r="AN61" i="8"/>
  <c r="BH61" i="8"/>
  <c r="BI61" i="8"/>
  <c r="AW61" i="8"/>
  <c r="BF61" i="8"/>
  <c r="AX61" i="8"/>
  <c r="AH61" i="8"/>
  <c r="AR61" i="8"/>
  <c r="AI61" i="8"/>
  <c r="BO61" i="8"/>
  <c r="BD61" i="8"/>
  <c r="BK61" i="8"/>
  <c r="BA61" i="8"/>
  <c r="AJ61" i="8"/>
  <c r="N14" i="8"/>
  <c r="AT61" i="8"/>
  <c r="AU61" i="8"/>
  <c r="BG61" i="8"/>
  <c r="AS61" i="8"/>
  <c r="BN61" i="8"/>
  <c r="BJ61" i="8"/>
  <c r="AM61" i="8"/>
  <c r="BE61" i="8"/>
  <c r="AZ61" i="8"/>
  <c r="BC61" i="8"/>
  <c r="AB61" i="8"/>
  <c r="AV61" i="8"/>
  <c r="AL61" i="8"/>
  <c r="AF61" i="8"/>
  <c r="AP61" i="8"/>
  <c r="BM61" i="8"/>
  <c r="AY61" i="8"/>
  <c r="BB61" i="8"/>
  <c r="P8" i="8"/>
  <c r="O6" i="8"/>
  <c r="N8" i="8"/>
  <c r="S26" i="8"/>
  <c r="R28" i="8"/>
  <c r="R24" i="8"/>
  <c r="Q26" i="8"/>
  <c r="O4" i="8"/>
  <c r="N6" i="8"/>
  <c r="S28" i="8"/>
  <c r="P6" i="8"/>
  <c r="G8" i="8" l="1"/>
  <c r="F8" i="8"/>
  <c r="G16" i="8"/>
  <c r="C6" i="8"/>
  <c r="B6" i="8"/>
  <c r="B8" i="8"/>
  <c r="C8" i="8"/>
  <c r="D8" i="8"/>
  <c r="D6" i="8"/>
  <c r="F16" i="8"/>
  <c r="F18" i="8"/>
  <c r="E18" i="8"/>
  <c r="F14" i="8"/>
  <c r="G18" i="8"/>
  <c r="B11" i="8"/>
  <c r="D11" i="8"/>
  <c r="C13" i="8"/>
  <c r="F6" i="8"/>
  <c r="B13" i="8"/>
  <c r="D13" i="8"/>
  <c r="C9" i="8"/>
  <c r="F4" i="8"/>
  <c r="G6" i="8"/>
  <c r="E8" i="8"/>
  <c r="C21" i="8"/>
  <c r="R23" i="8"/>
  <c r="R19" i="8"/>
  <c r="AY39" i="8"/>
  <c r="AF39" i="8"/>
  <c r="Q23" i="8"/>
  <c r="R21" i="8"/>
  <c r="S21" i="8"/>
  <c r="AK39" i="8"/>
  <c r="Q21" i="8"/>
  <c r="B23" i="8"/>
  <c r="D23" i="8"/>
  <c r="BI39" i="8"/>
  <c r="D21" i="8"/>
  <c r="C19" i="8"/>
  <c r="BC39" i="8"/>
  <c r="BH39" i="8"/>
  <c r="BD40" i="8"/>
  <c r="C23" i="8"/>
  <c r="AF40" i="8"/>
  <c r="AW39" i="8"/>
  <c r="BA40" i="8"/>
  <c r="I4" i="8"/>
  <c r="I6" i="8"/>
  <c r="J6" i="8"/>
  <c r="H8" i="8"/>
  <c r="J8" i="8"/>
  <c r="I8" i="8"/>
  <c r="H6" i="8"/>
  <c r="AJ40" i="8"/>
  <c r="BH40" i="8"/>
  <c r="F26" i="8"/>
  <c r="E26" i="8"/>
  <c r="G26" i="8"/>
  <c r="G28" i="8"/>
  <c r="F24" i="8"/>
  <c r="E28" i="8"/>
  <c r="F28" i="8"/>
  <c r="AH40" i="8"/>
  <c r="AJ39" i="8"/>
  <c r="AY40" i="8"/>
  <c r="BB39" i="8"/>
  <c r="AS39" i="8"/>
  <c r="AX40" i="8"/>
  <c r="AW40" i="8"/>
  <c r="AK40" i="8"/>
  <c r="BF40" i="8"/>
  <c r="AO39" i="8"/>
  <c r="BO39" i="8"/>
  <c r="AG40" i="8"/>
  <c r="AG39" i="8"/>
  <c r="BD39" i="8"/>
  <c r="BG40" i="8"/>
  <c r="BF39" i="8"/>
  <c r="BE39" i="8"/>
  <c r="AR40" i="8"/>
  <c r="AU39" i="8"/>
  <c r="BN40" i="8"/>
  <c r="AE39" i="8"/>
  <c r="AP40" i="8"/>
  <c r="AT40" i="8"/>
  <c r="AM40" i="8"/>
  <c r="BL39" i="8"/>
  <c r="BK40" i="8"/>
  <c r="AL39" i="8"/>
  <c r="AZ39" i="8"/>
  <c r="BG39" i="8"/>
  <c r="AN39" i="8"/>
  <c r="BO40" i="8"/>
  <c r="BA39" i="8"/>
  <c r="BI40" i="8"/>
  <c r="AT39" i="8"/>
  <c r="AH39" i="8"/>
  <c r="AI40" i="8"/>
  <c r="AP39" i="8"/>
  <c r="BK39" i="8"/>
  <c r="BJ40" i="8"/>
  <c r="AN40" i="8"/>
  <c r="AV40" i="8"/>
  <c r="AS40" i="8"/>
  <c r="AX39" i="8"/>
  <c r="AI39" i="8"/>
  <c r="BM39" i="8"/>
  <c r="O31" i="8"/>
  <c r="P31" i="8"/>
  <c r="P33" i="8"/>
  <c r="N31" i="8"/>
  <c r="O29" i="8"/>
  <c r="O33" i="8"/>
  <c r="N33" i="8"/>
  <c r="AM39" i="8"/>
  <c r="AZ40" i="8"/>
  <c r="BE40" i="8"/>
  <c r="S11" i="8"/>
  <c r="R9" i="8"/>
  <c r="Q11" i="8"/>
  <c r="R11" i="8"/>
  <c r="R13" i="8"/>
  <c r="Q13" i="8"/>
  <c r="S13" i="8"/>
  <c r="C14" i="8"/>
  <c r="C18" i="8"/>
  <c r="B18" i="8"/>
  <c r="B16" i="8"/>
  <c r="D18" i="8"/>
  <c r="D16" i="8"/>
  <c r="C16" i="8"/>
  <c r="K26" i="8"/>
  <c r="L24" i="8"/>
  <c r="M26" i="8"/>
  <c r="L26" i="8"/>
  <c r="K28" i="8"/>
  <c r="M28" i="8"/>
  <c r="L28" i="8"/>
  <c r="AR39" i="8"/>
  <c r="BJ39" i="8"/>
  <c r="N21" i="8"/>
  <c r="P23" i="8"/>
  <c r="N23" i="8"/>
  <c r="P21" i="8"/>
  <c r="O19" i="8"/>
  <c r="O23" i="8"/>
  <c r="O21" i="8"/>
  <c r="AL40" i="8"/>
  <c r="M21" i="8"/>
  <c r="M23" i="8"/>
  <c r="L21" i="8"/>
  <c r="L23" i="8"/>
  <c r="L19" i="8"/>
  <c r="K21" i="8"/>
  <c r="K23" i="8"/>
  <c r="O13" i="8"/>
  <c r="N13" i="8"/>
  <c r="O11" i="8"/>
  <c r="P11" i="8"/>
  <c r="N11" i="8"/>
  <c r="O9" i="8"/>
  <c r="P13" i="8"/>
  <c r="AO40" i="8"/>
  <c r="AV39" i="8"/>
  <c r="O14" i="8"/>
  <c r="P18" i="8"/>
  <c r="O18" i="8"/>
  <c r="O16" i="8"/>
  <c r="P16" i="8"/>
  <c r="N18" i="8"/>
  <c r="N16" i="8"/>
  <c r="H23" i="8"/>
  <c r="I21" i="8"/>
  <c r="I23" i="8"/>
  <c r="H21" i="8"/>
  <c r="I19" i="8"/>
  <c r="J21" i="8"/>
  <c r="J23" i="8"/>
  <c r="L13" i="8"/>
  <c r="M13" i="8"/>
  <c r="L11" i="8"/>
  <c r="L9" i="8"/>
  <c r="K11" i="8"/>
  <c r="M11" i="8"/>
  <c r="K13" i="8"/>
  <c r="D26" i="8"/>
  <c r="C24" i="8"/>
  <c r="C28" i="8"/>
  <c r="D28" i="8"/>
  <c r="B28" i="8"/>
  <c r="C26" i="8"/>
  <c r="B26" i="8"/>
  <c r="J16" i="8"/>
  <c r="I16" i="8"/>
  <c r="I18" i="8"/>
  <c r="H18" i="8"/>
  <c r="J18" i="8"/>
  <c r="I14" i="8"/>
  <c r="H16" i="8"/>
  <c r="F33" i="8"/>
  <c r="E31" i="8"/>
  <c r="G31" i="8"/>
  <c r="G33" i="8"/>
  <c r="F31" i="8"/>
  <c r="F29" i="8"/>
  <c r="E33" i="8"/>
  <c r="R8" i="8"/>
  <c r="R6" i="8"/>
  <c r="Q8" i="8"/>
  <c r="S8" i="8"/>
  <c r="R4" i="8"/>
  <c r="Q6" i="8"/>
  <c r="S6" i="8"/>
  <c r="G13" i="8"/>
  <c r="G11" i="8"/>
  <c r="F11" i="8"/>
  <c r="F9" i="8"/>
  <c r="E13" i="8"/>
  <c r="E11" i="8"/>
  <c r="F13" i="8"/>
  <c r="BL40" i="8"/>
  <c r="AQ39" i="8"/>
  <c r="BN39" i="8"/>
  <c r="BB40" i="8"/>
  <c r="D33" i="8"/>
  <c r="B31" i="8"/>
  <c r="C29" i="8"/>
  <c r="B33" i="8"/>
  <c r="C31" i="8"/>
  <c r="C33" i="8"/>
  <c r="D31" i="8"/>
  <c r="H31" i="8"/>
  <c r="J31" i="8"/>
  <c r="J33" i="8"/>
  <c r="I33" i="8"/>
  <c r="I31" i="8"/>
  <c r="H33" i="8"/>
  <c r="I29" i="8"/>
  <c r="L16" i="8"/>
  <c r="M18" i="8"/>
  <c r="M16" i="8"/>
  <c r="K16" i="8"/>
  <c r="L18" i="8"/>
  <c r="L14" i="8"/>
  <c r="K18" i="8"/>
  <c r="E23" i="8"/>
  <c r="F19" i="8"/>
  <c r="F21" i="8"/>
  <c r="G21" i="8"/>
  <c r="F23" i="8"/>
  <c r="G23" i="8"/>
  <c r="E21" i="8"/>
  <c r="N28" i="8"/>
  <c r="O24" i="8"/>
  <c r="O28" i="8"/>
  <c r="P26" i="8"/>
  <c r="N26" i="8"/>
  <c r="P28" i="8"/>
  <c r="O26" i="8"/>
  <c r="AQ40" i="8"/>
  <c r="BC40" i="8"/>
  <c r="AU40" i="8"/>
  <c r="M33" i="8"/>
  <c r="L31" i="8"/>
  <c r="L33" i="8"/>
  <c r="L29" i="8"/>
  <c r="K31" i="8"/>
  <c r="M31" i="8"/>
  <c r="K33" i="8"/>
  <c r="H28" i="8"/>
  <c r="I24" i="8"/>
  <c r="J26" i="8"/>
  <c r="I26" i="8"/>
  <c r="H26" i="8"/>
  <c r="J28" i="8"/>
  <c r="I28" i="8"/>
  <c r="BM40" i="8"/>
  <c r="H11" i="8"/>
  <c r="I13" i="8"/>
  <c r="H13" i="8"/>
  <c r="J11" i="8"/>
  <c r="J13" i="8"/>
  <c r="I9" i="8"/>
  <c r="I11" i="8"/>
  <c r="AE40" i="8"/>
  <c r="K6" i="8"/>
  <c r="K8" i="8"/>
  <c r="L4" i="8"/>
  <c r="L8" i="8"/>
  <c r="M6" i="8"/>
  <c r="M8" i="8"/>
  <c r="L6" i="8"/>
  <c r="Q18" i="8"/>
  <c r="R14" i="8"/>
  <c r="R18" i="8"/>
  <c r="R16" i="8"/>
  <c r="S16" i="8"/>
  <c r="Q16" i="8"/>
  <c r="S18" i="8"/>
  <c r="AI41" i="8" l="1"/>
  <c r="AI43" i="8" s="1"/>
  <c r="Z41" i="8"/>
  <c r="Y45" i="8" s="1"/>
  <c r="BM41" i="8"/>
  <c r="BM43" i="8" s="1"/>
  <c r="BD41" i="8"/>
  <c r="BD43" i="8" s="1"/>
  <c r="AK41" i="8"/>
  <c r="AK43" i="8" s="1"/>
  <c r="BH41" i="8"/>
  <c r="BH43" i="8" s="1"/>
  <c r="AU41" i="8"/>
  <c r="AU43" i="8" s="1"/>
  <c r="BC41" i="8"/>
  <c r="BC43" i="8" s="1"/>
  <c r="AZ41" i="8"/>
  <c r="AZ43" i="8" s="1"/>
  <c r="AO41" i="8"/>
  <c r="AO43" i="8" s="1"/>
  <c r="BG41" i="8"/>
  <c r="BG43" i="8" s="1"/>
  <c r="AG41" i="8"/>
  <c r="AG43" i="8" s="1"/>
  <c r="BB41" i="8"/>
  <c r="BB43" i="8" s="1"/>
  <c r="AY41" i="8"/>
  <c r="AY43" i="8" s="1"/>
  <c r="AF41" i="8"/>
  <c r="AF43" i="8" s="1"/>
  <c r="BN41" i="8"/>
  <c r="BN43" i="8" s="1"/>
  <c r="AJ41" i="8"/>
  <c r="AJ43" i="8" s="1"/>
  <c r="BJ41" i="8"/>
  <c r="BJ43" i="8" s="1"/>
  <c r="BI41" i="8"/>
  <c r="BI43" i="8" s="1"/>
  <c r="BK41" i="8"/>
  <c r="BK43" i="8" s="1"/>
  <c r="AQ41" i="8"/>
  <c r="AQ43" i="8" s="1"/>
  <c r="AV41" i="8"/>
  <c r="AV43" i="8" s="1"/>
  <c r="AL41" i="8"/>
  <c r="AL43" i="8" s="1"/>
  <c r="BE41" i="8"/>
  <c r="BE43" i="8" s="1"/>
  <c r="AW41" i="8"/>
  <c r="AW43" i="8" s="1"/>
  <c r="BA41" i="8"/>
  <c r="BA43" i="8" s="1"/>
  <c r="AH41" i="8"/>
  <c r="AH43" i="8" s="1"/>
  <c r="BO41" i="8"/>
  <c r="BO43" i="8" s="1"/>
  <c r="AR41" i="8"/>
  <c r="AR43" i="8" s="1"/>
  <c r="BL41" i="8"/>
  <c r="BL43" i="8" s="1"/>
  <c r="AP41" i="8"/>
  <c r="AP43" i="8" s="1"/>
  <c r="AT41" i="8"/>
  <c r="AT43" i="8" s="1"/>
  <c r="AN41" i="8"/>
  <c r="AN43" i="8" s="1"/>
  <c r="AX41" i="8"/>
  <c r="AX43" i="8" s="1"/>
  <c r="AM41" i="8"/>
  <c r="AM43" i="8" s="1"/>
  <c r="AS41" i="8"/>
  <c r="AS43" i="8" s="1"/>
  <c r="BF41" i="8"/>
  <c r="BF43" i="8" s="1"/>
  <c r="AE41" i="8"/>
  <c r="AE43" i="8" s="1"/>
  <c r="Z42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<sst xmlns="http://schemas.openxmlformats.org/spreadsheetml/2006/main" count="5353" uniqueCount="1819">
  <si>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</si>
  <si>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</si>
  <si>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</si>
  <si>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</si>
  <si>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</si>
  <si>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</si>
  <si>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</si>
  <si>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</si>
  <si>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</si>
  <si>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</si>
  <si>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</si>
  <si>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</si>
  <si>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</si>
  <si>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</si>
  <si>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</si>
  <si>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</si>
  <si>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</si>
  <si>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</si>
  <si>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</si>
  <si>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</si>
  <si>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</si>
  <si>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</si>
  <si>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</si>
  <si>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</si>
  <si>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</si>
  <si>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</si>
  <si>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</si>
  <si>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</si>
  <si>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</si>
  <si>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</si>
  <si>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</si>
  <si>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</si>
  <si>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</si>
  <si>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</si>
  <si>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</si>
  <si>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</si>
  <si>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</si>
  <si>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</si>
  <si>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</si>
  <si>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</si>
  <si>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</si>
  <si>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</si>
  <si>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</si>
  <si>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</si>
  <si>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</si>
  <si>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</si>
  <si>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</si>
  <si>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</si>
  <si>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</si>
  <si>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</si>
  <si>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</si>
  <si>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</si>
  <si>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</si>
  <si>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</si>
  <si>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</si>
  <si>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</si>
  <si>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</si>
  <si>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</si>
  <si>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</si>
  <si>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</si>
  <si>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</si>
  <si>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</si>
  <si>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AYGAZ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</si>
  <si>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</si>
  <si>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</si>
  <si>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</si>
  <si>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</si>
  <si>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</si>
  <si>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</si>
  <si>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</si>
  <si>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</si>
  <si>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</si>
  <si>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</si>
  <si>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</si>
  <si>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</si>
  <si>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</si>
  <si>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</si>
  <si>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</si>
  <si>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</si>
  <si>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</si>
  <si>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</si>
  <si>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</si>
  <si>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</si>
  <si>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</si>
  <si>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</si>
  <si>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</si>
  <si>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</si>
  <si>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</si>
  <si>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</si>
  <si>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</si>
  <si>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</si>
  <si>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</si>
  <si>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</si>
  <si>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NTTUR TI Equity</t>
  </si>
  <si>
    <t>ODAS TI Equity</t>
  </si>
  <si>
    <t>GOODY TI Equity</t>
  </si>
  <si>
    <t>KARSN TI Equity</t>
  </si>
  <si>
    <t>DOAS TI Equity</t>
  </si>
  <si>
    <t>BAGFS TI Equity</t>
  </si>
  <si>
    <t>ICBCT TI Equity</t>
  </si>
  <si>
    <t>KIPA TI Equity</t>
  </si>
  <si>
    <t>BRISA TI Equity</t>
  </si>
  <si>
    <t>ALGYO TI Equity</t>
  </si>
  <si>
    <t>BIZIM TI Equity</t>
  </si>
  <si>
    <t>ALKIM TI Equity</t>
  </si>
  <si>
    <t>TRCAS TI Equity</t>
  </si>
  <si>
    <t>PRKME TI Equity</t>
  </si>
  <si>
    <t>BANVT TI Equity</t>
  </si>
  <si>
    <t>KARTN TI Equity</t>
  </si>
  <si>
    <t>IZMDC TI Equity</t>
  </si>
  <si>
    <t>GSDHO TI Equity</t>
  </si>
  <si>
    <t>KONYA TI Equity</t>
  </si>
  <si>
    <t>ERBOS TI Equity</t>
  </si>
  <si>
    <t>HLGYO TI Equity</t>
  </si>
  <si>
    <t>METRO TI Equity</t>
  </si>
  <si>
    <t>TMSN TI Equity</t>
  </si>
  <si>
    <t>KLGYO TI Equity</t>
  </si>
  <si>
    <t>CEMTS TI Equity</t>
  </si>
  <si>
    <t>CLEBI TI Equity</t>
  </si>
  <si>
    <t>AKENR TI Equity</t>
  </si>
  <si>
    <t>DEVA TI Equity</t>
  </si>
  <si>
    <t>VKGYO TI Equity</t>
  </si>
  <si>
    <t>CRFSA TI Equity</t>
  </si>
  <si>
    <t>TKNSA TI Equity</t>
  </si>
  <si>
    <t>TSPOR TI Equity</t>
  </si>
  <si>
    <t>ANELE TI Equity</t>
  </si>
  <si>
    <t>ALCTL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</si>
  <si>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</si>
  <si>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</si>
  <si>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</si>
  <si>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</si>
  <si>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</si>
  <si>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</si>
  <si>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</si>
  <si>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</si>
  <si>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</si>
  <si>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</si>
  <si>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</si>
  <si>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</si>
  <si>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</si>
  <si>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</si>
  <si>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</si>
  <si>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</si>
  <si>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</si>
  <si>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</si>
  <si>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</si>
  <si>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</si>
  <si>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</si>
  <si>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</si>
  <si>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</si>
  <si>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</si>
  <si>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</si>
  <si>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</si>
  <si>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</si>
  <si>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</si>
  <si>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</si>
  <si>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</si>
  <si>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</si>
  <si>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</si>
  <si>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</si>
  <si>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</si>
  <si>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</si>
  <si>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</si>
  <si>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</si>
  <si>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</si>
  <si>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</si>
  <si>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</si>
  <si>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</si>
  <si>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</si>
  <si>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</si>
  <si>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</si>
  <si>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</si>
  <si>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</si>
  <si>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</si>
  <si>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</si>
  <si>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</si>
  <si>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</si>
  <si>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</si>
  <si>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</si>
  <si>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</si>
  <si>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</si>
  <si>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</si>
  <si>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</si>
  <si>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</si>
  <si>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</si>
  <si>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</si>
  <si>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</si>
  <si>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</si>
  <si>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</si>
  <si>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</si>
  <si>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</si>
  <si>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</si>
  <si>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</si>
  <si>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</si>
  <si>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</si>
  <si>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</si>
  <si>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</si>
  <si>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</si>
  <si>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</si>
  <si>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</si>
  <si>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</si>
  <si>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</si>
  <si>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</si>
  <si>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</si>
  <si>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</si>
  <si>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</si>
  <si>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</si>
  <si>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</si>
  <si>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</si>
  <si>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</si>
  <si>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</si>
  <si>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</si>
  <si>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</si>
  <si>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</si>
  <si>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</si>
  <si>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</si>
  <si>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</si>
  <si>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</si>
  <si>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</si>
  <si>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</si>
  <si>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</si>
  <si>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</si>
  <si>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</si>
  <si>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</si>
  <si>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</si>
  <si>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</si>
  <si>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</si>
  <si>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</si>
  <si>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</si>
  <si>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</si>
  <si>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</si>
  <si>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</si>
  <si>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</si>
  <si>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</si>
  <si>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</si>
  <si>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</si>
  <si>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</si>
  <si>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</si>
  <si>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</si>
  <si>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</si>
  <si>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</si>
  <si>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</si>
  <si>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</si>
  <si>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</si>
  <si>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</si>
  <si>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</si>
  <si>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</si>
  <si>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</si>
  <si>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</si>
  <si>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</si>
  <si>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</si>
  <si>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</si>
  <si>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</si>
  <si>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</si>
  <si>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</si>
  <si>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</si>
  <si>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</si>
  <si>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</si>
  <si>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</si>
  <si>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</si>
  <si>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</si>
  <si>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</si>
  <si>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</si>
  <si>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</si>
  <si>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</si>
  <si>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</si>
  <si>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</si>
  <si>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</si>
  <si>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</si>
  <si>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</si>
  <si>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</si>
  <si>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</si>
  <si>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</si>
  <si>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</si>
  <si>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</si>
  <si>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</si>
  <si>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</si>
  <si>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CSRA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</si>
  <si>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</si>
  <si>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</si>
  <si>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</si>
  <si>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</si>
  <si>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</si>
  <si>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</si>
  <si>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</si>
  <si>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</si>
  <si>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</si>
  <si>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</si>
  <si>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</si>
  <si>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</si>
  <si>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</si>
  <si>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</si>
  <si>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</si>
  <si>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</si>
  <si>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</si>
  <si>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</si>
  <si>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</si>
  <si>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</si>
  <si>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</si>
  <si>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</si>
  <si>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</si>
  <si>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</si>
  <si>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</si>
  <si>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</si>
  <si>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</si>
  <si>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</si>
  <si>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</si>
  <si>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</si>
  <si>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</si>
  <si>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</si>
  <si>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</si>
  <si>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</si>
  <si>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</si>
  <si>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</si>
  <si>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</si>
  <si>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</si>
  <si>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</si>
  <si>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BCR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</si>
  <si>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</si>
  <si>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</si>
  <si>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</si>
  <si>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</si>
  <si>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</si>
  <si>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</si>
  <si>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</si>
  <si>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</si>
  <si>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</si>
  <si>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</si>
  <si>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</si>
  <si>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</si>
  <si>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AMD UR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</si>
  <si>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</si>
  <si>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</si>
  <si>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</si>
  <si>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</si>
  <si>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</si>
  <si>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</si>
  <si>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</si>
  <si>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</si>
  <si>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</si>
  <si>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</si>
  <si>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 UW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</si>
  <si>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</si>
  <si>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</si>
  <si>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</si>
  <si>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</si>
  <si>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</si>
  <si>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</si>
  <si>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</si>
  <si>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</si>
  <si>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</si>
  <si>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</si>
  <si>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CBOE UW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</si>
  <si>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</si>
  <si>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</si>
  <si>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</si>
  <si>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</si>
  <si>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</si>
  <si>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</si>
  <si>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</si>
  <si>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</si>
  <si>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EQT UN Equity</t>
  </si>
  <si>
    <t>Q UN Equity</t>
  </si>
  <si>
    <t>XL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</si>
  <si>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</si>
  <si>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</si>
  <si>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</si>
  <si>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</si>
  <si>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</si>
  <si>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</si>
  <si>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</si>
  <si>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</si>
  <si>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</si>
  <si>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</si>
  <si>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</si>
  <si>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</si>
  <si>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</si>
  <si>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</si>
  <si>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</si>
  <si>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</si>
  <si>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</si>
  <si>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</si>
  <si>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</si>
  <si>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</si>
  <si>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</si>
  <si>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</si>
  <si>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</si>
  <si>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</si>
  <si>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</si>
  <si>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</si>
  <si>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</si>
  <si>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</si>
  <si>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</si>
  <si>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</si>
  <si>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</si>
  <si>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</si>
  <si>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</si>
  <si>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</si>
  <si>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</si>
  <si>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</si>
  <si>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</si>
  <si>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</si>
  <si>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</si>
  <si>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</si>
  <si>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</si>
  <si>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</si>
  <si>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</si>
  <si>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LUK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</si>
  <si>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</si>
  <si>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</si>
  <si>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</si>
  <si>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</si>
  <si>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</si>
  <si>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</si>
  <si>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</si>
  <si>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</si>
  <si>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</si>
  <si>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</si>
  <si>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</si>
  <si>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</si>
  <si>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</si>
  <si>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</si>
  <si>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</si>
  <si>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</si>
  <si>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</si>
  <si>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</si>
  <si>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</si>
  <si>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</si>
  <si>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</si>
  <si>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</si>
  <si>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</si>
  <si>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</si>
  <si>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</si>
  <si>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</si>
  <si>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</si>
  <si>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</si>
  <si>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</si>
  <si>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</si>
  <si>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</si>
  <si>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</si>
  <si>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</si>
  <si>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</si>
  <si>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</si>
  <si>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</si>
  <si>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</si>
  <si>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PEP UN Equity</t>
  </si>
  <si>
    <t>EXC UN Equity</t>
  </si>
  <si>
    <t>COP UN Equity</t>
  </si>
  <si>
    <t>PHM UN Equity</t>
  </si>
  <si>
    <t>PNW UN Equity</t>
  </si>
  <si>
    <t>PNC UN Equity</t>
  </si>
  <si>
    <t>PPG UN Equity</t>
  </si>
  <si>
    <t>PX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</si>
  <si>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</si>
  <si>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</si>
  <si>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</si>
  <si>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</si>
  <si>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</si>
  <si>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</si>
  <si>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</si>
  <si>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</si>
  <si>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</si>
  <si>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</si>
  <si>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</si>
  <si>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</si>
  <si>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</si>
  <si>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</si>
  <si>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</si>
  <si>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</si>
  <si>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</si>
  <si>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</si>
  <si>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</si>
  <si>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ANDV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</si>
  <si>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</si>
  <si>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</si>
  <si>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</si>
  <si>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</si>
  <si>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</si>
  <si>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</si>
  <si>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</si>
  <si>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</si>
  <si>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</si>
  <si>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</si>
  <si>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</si>
  <si>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</si>
  <si>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</si>
  <si>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</si>
  <si>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</si>
  <si>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</si>
  <si>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</si>
  <si>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</si>
  <si>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</si>
  <si>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</si>
  <si>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</si>
  <si>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</si>
  <si>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</si>
  <si>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</si>
  <si>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</si>
  <si>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</si>
  <si>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</si>
  <si>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</si>
  <si>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</si>
  <si>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</si>
  <si>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</si>
  <si>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</si>
  <si>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</si>
  <si>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</si>
  <si>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</si>
  <si>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</si>
  <si>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</si>
  <si>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</si>
  <si>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</si>
  <si>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</si>
  <si>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TWX UN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</si>
  <si>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</si>
  <si>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</si>
  <si>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</si>
  <si>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</si>
  <si>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</si>
  <si>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</si>
  <si>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</si>
  <si>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</si>
  <si>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</si>
  <si>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</si>
  <si>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</si>
  <si>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</si>
  <si>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</si>
  <si>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</si>
  <si>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</si>
  <si>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</si>
  <si>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</si>
  <si>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HCN UN Equity</t>
  </si>
  <si>
    <t>BIIB UW Equity</t>
  </si>
  <si>
    <t>RRC UN Equity</t>
  </si>
  <si>
    <t>NTRS UW Equity</t>
  </si>
  <si>
    <t>PKG UN Equity</t>
  </si>
  <si>
    <t>PAYX UW Equity</t>
  </si>
  <si>
    <t>PBCT UW Equity</t>
  </si>
  <si>
    <t>PDCO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</si>
  <si>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</si>
  <si>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</si>
  <si>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</si>
  <si>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</si>
  <si>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</si>
  <si>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</si>
  <si>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</si>
  <si>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</si>
  <si>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</si>
  <si>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</si>
  <si>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</si>
  <si>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</si>
  <si>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</si>
  <si>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</si>
  <si>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</si>
  <si>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</si>
  <si>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</si>
  <si>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</si>
  <si>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</si>
  <si>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</si>
  <si>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</si>
  <si>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</si>
  <si>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</si>
  <si>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</si>
  <si>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</si>
  <si>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CHK UN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</si>
  <si>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</si>
  <si>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</si>
  <si>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</si>
  <si>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</si>
  <si>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</si>
  <si>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</si>
  <si>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</si>
  <si>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</si>
  <si>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</si>
  <si>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</si>
  <si>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</si>
  <si>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</si>
  <si>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</si>
  <si>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</si>
  <si>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</si>
  <si>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</si>
  <si>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</si>
  <si>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</si>
  <si>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</si>
  <si>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</si>
  <si>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</si>
  <si>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</si>
  <si>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</si>
  <si>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</si>
  <si>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</si>
  <si>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</si>
  <si>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</si>
  <si>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</si>
  <si>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</si>
  <si>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</si>
  <si>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</si>
  <si>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PFG UN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</si>
  <si>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</si>
  <si>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</si>
  <si>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</si>
  <si>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</si>
  <si>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</si>
  <si>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</si>
  <si>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</si>
  <si>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</si>
  <si>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</si>
  <si>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</si>
  <si>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</si>
  <si>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</si>
  <si>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</si>
  <si>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</si>
  <si>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</si>
  <si>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</si>
  <si>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</si>
  <si>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</si>
  <si>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</si>
  <si>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</si>
  <si>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</si>
  <si>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</si>
  <si>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</si>
  <si>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</si>
  <si>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</si>
  <si>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</si>
  <si>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</si>
  <si>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</si>
  <si>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</si>
  <si>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</si>
  <si>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</si>
  <si>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</si>
  <si>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</si>
  <si>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SNI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</si>
  <si>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</si>
  <si>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</si>
  <si>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</si>
  <si>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</si>
  <si>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</si>
  <si>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</si>
  <si>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</si>
  <si>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</si>
  <si>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</si>
  <si>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</si>
  <si>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</si>
  <si>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PCLN UW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</si>
  <si>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</si>
  <si>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</si>
  <si>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</si>
  <si>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</si>
  <si>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</si>
  <si>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</si>
  <si>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</si>
  <si>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</si>
  <si>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</si>
  <si>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</si>
  <si>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</si>
  <si>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</si>
  <si>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</si>
  <si>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</si>
  <si>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</si>
  <si>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</si>
  <si>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</si>
  <si>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</si>
  <si>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MON UN Equity</t>
  </si>
  <si>
    <t>COH UN Equity</t>
  </si>
  <si>
    <t>FLR UN Equity</t>
  </si>
  <si>
    <t>CSX UW Equity</t>
  </si>
  <si>
    <t>EW UN Equity</t>
  </si>
  <si>
    <t>AMP UN Equity</t>
  </si>
  <si>
    <t>XEL UN Equity</t>
  </si>
  <si>
    <t>COL UN Equity</t>
  </si>
  <si>
    <t>FTI UN Equity</t>
  </si>
  <si>
    <t>ZBH UN Equity</t>
  </si>
  <si>
    <t>CBG UN Equity</t>
  </si>
  <si>
    <t>MA UN Equity</t>
  </si>
  <si>
    <t>SIG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</si>
  <si>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</si>
  <si>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</si>
  <si>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</si>
  <si>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</si>
  <si>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</si>
  <si>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</si>
  <si>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</si>
  <si>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</si>
  <si>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</si>
  <si>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</si>
  <si>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</si>
  <si>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</si>
  <si>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</si>
  <si>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</si>
  <si>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WYN UN Equity</t>
  </si>
  <si>
    <t>GOOG UW Equity</t>
  </si>
  <si>
    <t>TEL UN Equity</t>
  </si>
  <si>
    <t>COO UN Equity</t>
  </si>
  <si>
    <t>DFS UN Equity</t>
  </si>
  <si>
    <t>TRIP UW Equity</t>
  </si>
  <si>
    <t>DPS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</si>
  <si>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</si>
  <si>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</si>
  <si>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</si>
  <si>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</si>
  <si>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</si>
  <si>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</si>
  <si>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</si>
  <si>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</si>
  <si>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</si>
  <si>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GGP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</si>
  <si>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</si>
  <si>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</si>
  <si>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</si>
  <si>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</si>
  <si>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</si>
  <si>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</si>
  <si>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</si>
  <si>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</si>
  <si>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</si>
  <si>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</si>
  <si>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</si>
  <si>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</si>
  <si>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</si>
  <si>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</si>
  <si>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</si>
  <si>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</si>
  <si>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</si>
  <si>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</si>
  <si>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</si>
  <si>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UAL UN Equity</t>
  </si>
  <si>
    <t>NAVI UW Equity</t>
  </si>
  <si>
    <t>DAL UN Equity</t>
  </si>
  <si>
    <t>NWS UW Equity</t>
  </si>
  <si>
    <t>CNC UN Equity</t>
  </si>
  <si>
    <t>REG UN Equity</t>
  </si>
  <si>
    <t>MAC UN Equity</t>
  </si>
  <si>
    <t>MLM UN Equity</t>
  </si>
  <si>
    <t>EVHC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</si>
  <si>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</si>
  <si>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</si>
  <si>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</si>
  <si>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</si>
  <si>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</si>
  <si>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</si>
  <si>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</si>
  <si>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</si>
  <si>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DLPH UN Equity</t>
  </si>
  <si>
    <t>AAP UN Equity</t>
  </si>
  <si>
    <t>KORS UN Equity</t>
  </si>
  <si>
    <t>ALGN UW Equity</t>
  </si>
  <si>
    <t>NCLH UW Equity</t>
  </si>
  <si>
    <t>ILMN UW Equity</t>
  </si>
  <si>
    <t>AYI UN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</si>
  <si>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</si>
  <si>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</si>
  <si>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</si>
  <si>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</si>
  <si>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</si>
  <si>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</si>
  <si>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</si>
  <si>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</si>
  <si>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</si>
  <si>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PSM GY Equity</t>
  </si>
  <si>
    <t>ALV GY Equity</t>
  </si>
  <si>
    <t>RWE GY Equity</t>
  </si>
  <si>
    <t>BAYN GY Equity</t>
  </si>
  <si>
    <t>BMW GY Equity</t>
  </si>
  <si>
    <t>CBK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</si>
  <si>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</si>
  <si>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</si>
  <si>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</si>
  <si>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</si>
  <si>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</si>
  <si>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</si>
  <si>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</si>
  <si>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</si>
  <si>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</si>
  <si>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</si>
  <si>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</si>
  <si>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</si>
  <si>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</si>
  <si>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</si>
  <si>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</si>
  <si>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</si>
  <si>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</si>
  <si>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</si>
  <si>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</si>
  <si>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</si>
  <si>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</si>
  <si>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</si>
  <si>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</si>
  <si>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</si>
  <si>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</si>
  <si>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</si>
  <si>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</si>
  <si>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</si>
  <si>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</si>
  <si>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</si>
  <si>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</si>
  <si>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</si>
  <si>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</si>
  <si>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</si>
  <si>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</si>
  <si>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EI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</si>
  <si>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</si>
  <si>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</si>
  <si>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</si>
  <si>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</si>
  <si>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</si>
  <si>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</si>
  <si>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</si>
  <si>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</si>
  <si>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</si>
  <si>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</si>
  <si>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SOLB BB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</si>
  <si>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</si>
  <si>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</si>
  <si>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</si>
  <si>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</si>
  <si>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</si>
  <si>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</si>
  <si>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</si>
  <si>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</si>
  <si>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</si>
  <si>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LHN FP Equity</t>
  </si>
  <si>
    <t>AIR FP Equity</t>
  </si>
  <si>
    <t>LR FP Equity</t>
  </si>
  <si>
    <t>ACA FP Equity</t>
  </si>
  <si>
    <t>ATO FP Equity</t>
  </si>
  <si>
    <t>RI FP Equity</t>
  </si>
  <si>
    <t>STM FP Equity</t>
  </si>
  <si>
    <t>UL NA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</si>
  <si>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</si>
  <si>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</si>
  <si>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</si>
  <si>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</si>
  <si>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</si>
  <si>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</si>
  <si>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</si>
  <si>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</si>
  <si>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</si>
  <si>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</si>
  <si>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</si>
  <si>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</si>
  <si>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</si>
  <si>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</si>
  <si>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</si>
  <si>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</si>
  <si>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</si>
  <si>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</si>
  <si>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</si>
  <si>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</si>
  <si>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</si>
  <si>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</si>
  <si>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</si>
  <si>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</si>
  <si>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</si>
  <si>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</si>
  <si>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</si>
  <si>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</si>
  <si>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</si>
  <si>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</si>
  <si>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</si>
  <si>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</si>
  <si>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</si>
  <si>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</si>
  <si>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</si>
  <si>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</si>
  <si>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</si>
  <si>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</si>
  <si>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</si>
  <si>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</si>
  <si>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</si>
  <si>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</si>
  <si>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SKY LN Equity</t>
  </si>
  <si>
    <t>OML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</si>
  <si>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</si>
  <si>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</si>
  <si>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</si>
  <si>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</si>
  <si>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</si>
  <si>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</si>
  <si>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</si>
  <si>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</si>
  <si>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</si>
  <si>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WPG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</si>
  <si>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</si>
  <si>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</si>
  <si>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</si>
  <si>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</si>
  <si>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</si>
  <si>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</si>
  <si>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</si>
  <si>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</si>
  <si>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</si>
  <si>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</si>
  <si>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</si>
  <si>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</si>
  <si>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</si>
  <si>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</si>
  <si>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</si>
  <si>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</si>
  <si>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</si>
  <si>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</si>
  <si>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</si>
  <si>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</si>
  <si>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</si>
  <si>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</si>
  <si>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</si>
  <si>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</si>
  <si>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</si>
  <si>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GKN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</si>
  <si>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</si>
  <si>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</si>
  <si>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</si>
  <si>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</si>
  <si>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</si>
  <si>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</si>
  <si>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</si>
  <si>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GFS LN Equity</t>
  </si>
  <si>
    <t>HMSO LN Equity</t>
  </si>
  <si>
    <t>BAB LN Equity</t>
  </si>
  <si>
    <t>SBRY LN Equity</t>
  </si>
  <si>
    <t>SDR LN Equity</t>
  </si>
  <si>
    <t>ADM LN Equity</t>
  </si>
  <si>
    <t>HL/ LN Equity</t>
  </si>
  <si>
    <t>ANTO LN Equity</t>
  </si>
  <si>
    <t>EZJ LN Equity</t>
  </si>
  <si>
    <t>CTEC LN Equity</t>
  </si>
  <si>
    <t>FRES LN Equity</t>
  </si>
  <si>
    <t>MERL LN Equity</t>
  </si>
  <si>
    <t>MDC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</si>
  <si>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</si>
  <si>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</si>
  <si>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</si>
  <si>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</si>
  <si>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</si>
  <si>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</si>
  <si>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</si>
  <si>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</si>
  <si>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</si>
  <si>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</si>
  <si>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</si>
  <si>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</si>
  <si>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</si>
  <si>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</si>
  <si>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</si>
  <si>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</si>
  <si>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</si>
  <si>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</si>
  <si>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</si>
  <si>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</si>
  <si>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</si>
  <si>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</si>
  <si>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</si>
  <si>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</si>
  <si>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</si>
  <si>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</si>
  <si>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</si>
  <si>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</si>
  <si>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</si>
  <si>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</si>
  <si>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</si>
  <si>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</si>
  <si>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</si>
  <si>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</si>
  <si>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</si>
  <si>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</si>
  <si>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</si>
  <si>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</si>
  <si>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</si>
  <si>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</si>
  <si>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</si>
  <si>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</si>
  <si>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</si>
  <si>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</si>
  <si>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</si>
  <si>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</si>
  <si>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</si>
  <si>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</si>
  <si>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</si>
  <si>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</si>
  <si>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</si>
  <si>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</si>
  <si>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</si>
  <si>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</si>
  <si>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</si>
  <si>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</si>
  <si>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</si>
  <si>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</si>
  <si>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</si>
  <si>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</si>
  <si>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</si>
  <si>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</si>
  <si>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</si>
  <si>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</si>
  <si>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</si>
  <si>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</si>
  <si>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</si>
  <si>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</si>
  <si>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</si>
  <si>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</si>
  <si>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</si>
  <si>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</si>
  <si>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</si>
  <si>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</si>
  <si>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</si>
  <si>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</si>
  <si>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</si>
  <si>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</si>
  <si>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</si>
  <si>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</si>
  <si>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SIK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</si>
  <si>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</si>
  <si>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</si>
  <si>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</si>
  <si>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</si>
  <si>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</si>
  <si>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</si>
  <si>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</si>
  <si>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</si>
  <si>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</si>
  <si>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</si>
  <si>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</si>
  <si>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NA</t>
  </si>
  <si>
    <t>Consumer Staples</t>
  </si>
  <si>
    <t>Anadolu Efes Biracilik Ve Malt</t>
  </si>
  <si>
    <t>Materials</t>
  </si>
  <si>
    <t>Afyon Cimento Sanayi TAS</t>
  </si>
  <si>
    <t>Financials</t>
  </si>
  <si>
    <t>Akbank T.A.S.</t>
  </si>
  <si>
    <t>Utilities</t>
  </si>
  <si>
    <t>Akenerji Elektrik Uretim AS</t>
  </si>
  <si>
    <t>Consumer Discretionary</t>
  </si>
  <si>
    <t>Aksa Akrilik Kimya Sanayii AS</t>
  </si>
  <si>
    <t>Aksa Enerji Uretim AS</t>
  </si>
  <si>
    <t>Industrials</t>
  </si>
  <si>
    <t>Alarko Holding AS</t>
  </si>
  <si>
    <t>Information Technology</t>
  </si>
  <si>
    <t>Alcatel-Lucent Teletas Telekom</t>
  </si>
  <si>
    <t>Real Estate</t>
  </si>
  <si>
    <t>Alarko Gayrimenkul Yatirim Ort</t>
  </si>
  <si>
    <t>Alkim Alkali Kimya AS</t>
  </si>
  <si>
    <t>Anadolu Cam Sanayii AS</t>
  </si>
  <si>
    <t>Anel Elektrik Proje Taahhut ve</t>
  </si>
  <si>
    <t>Arcelik AS</t>
  </si>
  <si>
    <t>Aselsan Elektronik Sanayi Ve T</t>
  </si>
  <si>
    <t>Aygaz AS</t>
  </si>
  <si>
    <t>Bagfas Bandirma Gubre Fabrikal</t>
  </si>
  <si>
    <t>Banvit Bandirma Vitaminli Yem</t>
  </si>
  <si>
    <t>BIM Birlesik Magazalar AS</t>
  </si>
  <si>
    <t>Bizim Toptan Satis Magazalari</t>
  </si>
  <si>
    <t>Communication Services</t>
  </si>
  <si>
    <t>Besiktas Futbol Yatirimlari Sa</t>
  </si>
  <si>
    <t>Brisa Bridgestone Sabanci Sana</t>
  </si>
  <si>
    <t>Coca-Cola Icecek AS</t>
  </si>
  <si>
    <t>Cemtas Celik Makina Sanayi Ve</t>
  </si>
  <si>
    <t>Celebi Hava Servisi AS</t>
  </si>
  <si>
    <t>CarrefourSA Carrefour Sabanci</t>
  </si>
  <si>
    <t>Health Care</t>
  </si>
  <si>
    <t>Deva Holding AS</t>
  </si>
  <si>
    <t>Dogus Otomotiv Servis ve Ticar</t>
  </si>
  <si>
    <t>Dogan Sirketler Grubu Holding</t>
  </si>
  <si>
    <t>EIS Eczacibasi Ilac ve Sinai v</t>
  </si>
  <si>
    <t>EGE Endustri VE Ticaret AS</t>
  </si>
  <si>
    <t>Emlak Konut Gayrimenkul Yatiri</t>
  </si>
  <si>
    <t>Enka Insaat ve Sanayi AS</t>
  </si>
  <si>
    <t>Erbosan Erciyas Boru Sanayii v</t>
  </si>
  <si>
    <t>Eregli Demir ve Celik Fabrikal</t>
  </si>
  <si>
    <t>Fenerbahce Futbol AS</t>
  </si>
  <si>
    <t>Ford Otomotiv Sanayi AS</t>
  </si>
  <si>
    <t>Turkiye Garanti Bankasi AS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</si>
  <si>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</si>
  <si>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</si>
  <si>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</si>
  <si>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</si>
  <si>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</si>
  <si>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</si>
  <si>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</si>
  <si>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</si>
  <si>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Halk Gayrimenkul Yatirim Ortak</t>
  </si>
  <si>
    <t>ICBC Turkey Bank AS</t>
  </si>
  <si>
    <t>Ihlas Holding AS</t>
  </si>
  <si>
    <t>Energy</t>
  </si>
  <si>
    <t>Ipek Dogal Enerji Kaynaklari A</t>
  </si>
  <si>
    <t>Turkiye Is Bankasi AS</t>
  </si>
  <si>
    <t>Is Gayrimenkul Yatirim Ortakli</t>
  </si>
  <si>
    <t>Izmir Demir Celik Sanayi AS</t>
  </si>
  <si>
    <t>Karsan Otomotiv Sanayii Ve Tic</t>
  </si>
  <si>
    <t>Kartonsan Karton Sanayi ve Tic</t>
  </si>
  <si>
    <t>KOC Holding AS</t>
  </si>
  <si>
    <t>Kipa Ticaret AS</t>
  </si>
  <si>
    <t>Kiler Gayrimenkul Yatirim Orta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</si>
  <si>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</si>
  <si>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</si>
  <si>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</si>
  <si>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</si>
  <si>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</si>
  <si>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</si>
  <si>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</si>
  <si>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</si>
  <si>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Netas Telekomunikasyon AS</t>
  </si>
  <si>
    <t>Net Turizm Ticaret ve Sanayi A</t>
  </si>
  <si>
    <t>ODAS Elektrik Uretim ve Sanayi</t>
  </si>
  <si>
    <t>Otokar Otomotiv Ve Savunma San</t>
  </si>
  <si>
    <t>Petkim Petrokimya Holding AS</t>
  </si>
  <si>
    <t>Pegasus Hava Tasimaciligi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</si>
  <si>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</si>
  <si>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</si>
  <si>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</si>
  <si>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</si>
  <si>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</si>
  <si>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</si>
  <si>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Tat Gida Sanayi AS</t>
  </si>
  <si>
    <t>TAV Havalimanlari Holding AS</t>
  </si>
  <si>
    <t>Turkcell Iletisim Hizmetleri A</t>
  </si>
  <si>
    <t>Turk Hava Yollari AO</t>
  </si>
  <si>
    <t>Tekfen Holding AS</t>
  </si>
  <si>
    <t>Teknosa Ic Ve Dis Ticaret AS</t>
  </si>
  <si>
    <t>Tumosan Motor ve Traktor Sanay</t>
  </si>
  <si>
    <t>Tofas Turk Otomobil Fabrikasi</t>
  </si>
  <si>
    <t>Turcas Petrol AS</t>
  </si>
  <si>
    <t>Trakya Cam Sanayii AS</t>
  </si>
  <si>
    <t>Turkiye Sinai Kalkinma Bankasi</t>
  </si>
  <si>
    <t>Trabzonspor Sportif Yatirim ve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</si>
  <si>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</si>
  <si>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</si>
  <si>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</si>
  <si>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</si>
  <si>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</si>
  <si>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</si>
  <si>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Vakif Gayrimenkul Yatirim Orta</t>
  </si>
  <si>
    <t>Yatas Yatak ve Yorgan Sanayi v</t>
  </si>
  <si>
    <t>AG Anadolu Grubu Holding AS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</si>
  <si>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</si>
  <si>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</si>
  <si>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</si>
  <si>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</si>
  <si>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</si>
  <si>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</si>
  <si>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</si>
  <si>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</si>
  <si>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</si>
  <si>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</si>
  <si>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</si>
  <si>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</si>
  <si>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</si>
  <si>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</si>
  <si>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</si>
  <si>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</si>
  <si>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</si>
  <si>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</si>
  <si>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</si>
  <si>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</si>
  <si>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</si>
  <si>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</si>
  <si>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</si>
  <si>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</si>
  <si>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</si>
  <si>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</si>
  <si>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</si>
  <si>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</si>
  <si>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</si>
  <si>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</si>
  <si>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</si>
  <si>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</si>
  <si>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</si>
  <si>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</si>
  <si>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</si>
  <si>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</si>
  <si>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</si>
  <si>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</si>
  <si>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</si>
  <si>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</si>
  <si>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</si>
  <si>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Andeavor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</si>
  <si>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</si>
  <si>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</si>
  <si>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</si>
  <si>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</si>
  <si>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</si>
  <si>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</si>
  <si>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</si>
  <si>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</si>
  <si>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</si>
  <si>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</si>
  <si>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</si>
  <si>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</si>
  <si>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</si>
  <si>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</si>
  <si>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</si>
  <si>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</si>
  <si>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Acuity Brands Inc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</si>
  <si>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</si>
  <si>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</si>
  <si>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</si>
  <si>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</si>
  <si>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</si>
  <si>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</si>
  <si>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CR Bard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</si>
  <si>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</si>
  <si>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</si>
  <si>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</si>
  <si>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</si>
  <si>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</si>
  <si>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</si>
  <si>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</si>
  <si>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BlackRock Inc</t>
  </si>
  <si>
    <t>Ball Corp</t>
  </si>
  <si>
    <t>Bristol-Myers Squibb Co</t>
  </si>
  <si>
    <t>Berkshire Hathaway Inc</t>
  </si>
  <si>
    <t>Boston Scientific Corp</t>
  </si>
  <si>
    <t>BorgWarner Inc</t>
  </si>
  <si>
    <t>Boston Properties Inc</t>
  </si>
  <si>
    <t>Citigroup Inc</t>
  </si>
  <si>
    <t>CA Inc</t>
  </si>
  <si>
    <t>Conagra Brands Inc</t>
  </si>
  <si>
    <t>Cardinal Health Inc</t>
  </si>
  <si>
    <t>Caterpillar Inc</t>
  </si>
  <si>
    <t>Chubb Ltd</t>
  </si>
  <si>
    <t>CBRE Group Inc</t>
  </si>
  <si>
    <t>Cboe Global Markets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</si>
  <si>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</si>
  <si>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</si>
  <si>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</si>
  <si>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</si>
  <si>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</si>
  <si>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</si>
  <si>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</si>
  <si>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</si>
  <si>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</si>
  <si>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Chesapeake Energy Corp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</si>
  <si>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</si>
  <si>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</si>
  <si>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</si>
  <si>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</si>
  <si>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</si>
  <si>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</si>
  <si>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</si>
  <si>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</si>
  <si>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</si>
  <si>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</si>
  <si>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</si>
  <si>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</si>
  <si>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</si>
  <si>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</si>
  <si>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</si>
  <si>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</si>
  <si>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Tapestry Inc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</si>
  <si>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</si>
  <si>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</si>
  <si>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</si>
  <si>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</si>
  <si>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</si>
  <si>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</si>
  <si>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salesforce.com Inc</t>
  </si>
  <si>
    <t>Cisco Systems Inc</t>
  </si>
  <si>
    <t>CSRA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</si>
  <si>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</si>
  <si>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</si>
  <si>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</si>
  <si>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</si>
  <si>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</si>
  <si>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</si>
  <si>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</si>
  <si>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</si>
  <si>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</si>
  <si>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</si>
  <si>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</si>
  <si>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</si>
  <si>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</si>
  <si>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</si>
  <si>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</si>
  <si>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</si>
  <si>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</si>
  <si>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</si>
  <si>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</si>
  <si>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Delphi Technologies PLC</t>
  </si>
  <si>
    <t>Digital Realty Trust Inc</t>
  </si>
  <si>
    <t>Dollar Tree Inc</t>
  </si>
  <si>
    <t>Dover Corp</t>
  </si>
  <si>
    <t>Keurig Dr Pepper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</si>
  <si>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</si>
  <si>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</si>
  <si>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</si>
  <si>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</si>
  <si>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</si>
  <si>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</si>
  <si>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</si>
  <si>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</si>
  <si>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</si>
  <si>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</si>
  <si>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</si>
  <si>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</si>
  <si>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</si>
  <si>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</si>
  <si>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</si>
  <si>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</si>
  <si>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</si>
  <si>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</si>
  <si>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</si>
  <si>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</si>
  <si>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EQT Corp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</si>
  <si>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</si>
  <si>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</si>
  <si>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</si>
  <si>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</si>
  <si>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</si>
  <si>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</si>
  <si>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Envision Healthcare Corp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</si>
  <si>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</si>
  <si>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</si>
  <si>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</si>
  <si>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</si>
  <si>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</si>
  <si>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</si>
  <si>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</si>
  <si>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</si>
  <si>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</si>
  <si>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</si>
  <si>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</si>
  <si>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</si>
  <si>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</si>
  <si>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</si>
  <si>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</si>
  <si>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</si>
  <si>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</si>
  <si>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</si>
  <si>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</si>
  <si>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</si>
  <si>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FMC Corp</t>
  </si>
  <si>
    <t>Twenty-First Century Fox Inc</t>
  </si>
  <si>
    <t>Federal Realty Investment Trus</t>
  </si>
  <si>
    <t>TechnipFMC PLC</t>
  </si>
  <si>
    <t>Fortive Corp</t>
  </si>
  <si>
    <t>General Dynamics Corp</t>
  </si>
  <si>
    <t>General Electric Co</t>
  </si>
  <si>
    <t>Brookfield Property REIT Inc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</si>
  <si>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</si>
  <si>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</si>
  <si>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</si>
  <si>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</si>
  <si>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</si>
  <si>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</si>
  <si>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</si>
  <si>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</si>
  <si>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</si>
  <si>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</si>
  <si>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</si>
  <si>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</si>
  <si>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</si>
  <si>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</si>
  <si>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</si>
  <si>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</si>
  <si>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</si>
  <si>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Welltower Inc</t>
  </si>
  <si>
    <t>HCP Inc</t>
  </si>
  <si>
    <t>Home Depot Inc/The</t>
  </si>
  <si>
    <t>Hess Corp</t>
  </si>
  <si>
    <t>Hartford Financial Services Gr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</si>
  <si>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</si>
  <si>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</si>
  <si>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</si>
  <si>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</si>
  <si>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</si>
  <si>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</si>
  <si>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</si>
  <si>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</si>
  <si>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</si>
  <si>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</si>
  <si>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</si>
  <si>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</si>
  <si>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</si>
  <si>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</si>
  <si>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</si>
  <si>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</si>
  <si>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</si>
  <si>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</si>
  <si>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</si>
  <si>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</si>
  <si>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</si>
  <si>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</si>
  <si>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</si>
  <si>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</si>
  <si>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</si>
  <si>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</si>
  <si>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</si>
  <si>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</si>
  <si>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</si>
  <si>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</si>
  <si>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</si>
  <si>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</si>
  <si>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</si>
  <si>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</si>
  <si>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</si>
  <si>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</si>
  <si>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</si>
  <si>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</si>
  <si>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</si>
  <si>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</si>
  <si>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</si>
  <si>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</si>
  <si>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</si>
  <si>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</si>
  <si>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</si>
  <si>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</si>
  <si>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</si>
  <si>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</si>
  <si>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</si>
  <si>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</si>
  <si>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</si>
  <si>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</si>
  <si>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</si>
  <si>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</si>
  <si>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</si>
  <si>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</si>
  <si>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</si>
  <si>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</si>
  <si>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</si>
  <si>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</si>
  <si>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</si>
  <si>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</si>
  <si>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</si>
  <si>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</si>
  <si>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Jefferies Financial Group Inc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</si>
  <si>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</si>
  <si>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</si>
  <si>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</si>
  <si>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</si>
  <si>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</si>
  <si>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</si>
  <si>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</si>
  <si>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</si>
  <si>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</si>
  <si>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</si>
  <si>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</si>
  <si>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</si>
  <si>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</si>
  <si>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</si>
  <si>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</si>
  <si>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</si>
  <si>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</si>
  <si>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</si>
  <si>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</si>
  <si>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</si>
  <si>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</si>
  <si>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</si>
  <si>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</si>
  <si>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</si>
  <si>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Monsanto Co</t>
  </si>
  <si>
    <t>Mosaic Co/The</t>
  </si>
  <si>
    <t>Marathon Petroleum Corp</t>
  </si>
  <si>
    <t>Merck &amp; Co Inc</t>
  </si>
  <si>
    <t>Marathon Oil Corp</t>
  </si>
  <si>
    <t>Morgan Stanley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</si>
  <si>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</si>
  <si>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</si>
  <si>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</si>
  <si>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</si>
  <si>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</si>
  <si>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</si>
  <si>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Navient Corp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</si>
  <si>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</si>
  <si>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</si>
  <si>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</si>
  <si>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</si>
  <si>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</si>
  <si>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</si>
  <si>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</si>
  <si>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</si>
  <si>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</si>
  <si>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</si>
  <si>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</si>
  <si>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</si>
  <si>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</si>
  <si>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</si>
  <si>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</si>
  <si>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</si>
  <si>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</si>
  <si>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</si>
  <si>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</si>
  <si>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</si>
  <si>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</si>
  <si>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</si>
  <si>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</si>
  <si>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</si>
  <si>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</si>
  <si>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</si>
  <si>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</si>
  <si>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</si>
  <si>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</si>
  <si>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</si>
  <si>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Booking Holdings Inc</t>
  </si>
  <si>
    <t>Patterson Cos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</si>
  <si>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</si>
  <si>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</si>
  <si>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</si>
  <si>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</si>
  <si>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</si>
  <si>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</si>
  <si>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</si>
  <si>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</si>
  <si>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</si>
  <si>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</si>
  <si>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</si>
  <si>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</si>
  <si>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</si>
  <si>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</si>
  <si>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</si>
  <si>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</si>
  <si>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</si>
  <si>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</si>
  <si>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</si>
  <si>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</si>
  <si>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</si>
  <si>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</si>
  <si>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</si>
  <si>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Praxair Inc</t>
  </si>
  <si>
    <t>Pioneer Natural Resources Co</t>
  </si>
  <si>
    <t>PayPal Holdings Inc</t>
  </si>
  <si>
    <t>IQVIA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</si>
  <si>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</si>
  <si>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</si>
  <si>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</si>
  <si>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</si>
  <si>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</si>
  <si>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</si>
  <si>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</si>
  <si>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</si>
  <si>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</si>
  <si>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</si>
  <si>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</si>
  <si>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</si>
  <si>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</si>
  <si>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Roper Technologies Inc</t>
  </si>
  <si>
    <t>Ross Stores Inc</t>
  </si>
  <si>
    <t>Range Resources Corp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</si>
  <si>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</si>
  <si>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</si>
  <si>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</si>
  <si>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</si>
  <si>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</si>
  <si>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</si>
  <si>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</si>
  <si>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</si>
  <si>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Signet Jewelers Ltd</t>
  </si>
  <si>
    <t>JM Smucker Co/The</t>
  </si>
  <si>
    <t>Schlumberger Ltd</t>
  </si>
  <si>
    <t>SL Green Realty Corp</t>
  </si>
  <si>
    <t>Snap-on Inc</t>
  </si>
  <si>
    <t>Scripps Networks Interactive I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</si>
  <si>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</si>
  <si>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</si>
  <si>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</si>
  <si>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</si>
  <si>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</si>
  <si>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</si>
  <si>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</si>
  <si>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</si>
  <si>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</si>
  <si>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</si>
  <si>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</si>
  <si>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</si>
  <si>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</si>
  <si>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</si>
  <si>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</si>
  <si>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</si>
  <si>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</si>
  <si>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</si>
  <si>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</si>
  <si>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</si>
  <si>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</si>
  <si>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</si>
  <si>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</si>
  <si>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</si>
  <si>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</si>
  <si>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</si>
  <si>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</si>
  <si>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</si>
  <si>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</si>
  <si>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</si>
  <si>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</si>
  <si>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Time Warner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</si>
  <si>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</si>
  <si>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</si>
  <si>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</si>
  <si>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</si>
  <si>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</si>
  <si>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</si>
  <si>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</si>
  <si>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</si>
  <si>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</si>
  <si>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</si>
  <si>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</si>
  <si>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</si>
  <si>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</si>
  <si>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</si>
  <si>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</si>
  <si>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</si>
  <si>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</si>
  <si>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</si>
  <si>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</si>
  <si>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</si>
  <si>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</si>
  <si>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</si>
  <si>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</si>
  <si>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</si>
  <si>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</si>
  <si>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</si>
  <si>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</si>
  <si>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</si>
  <si>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Western Digital Corp</t>
  </si>
  <si>
    <t>WEC Energy Group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</si>
  <si>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</si>
  <si>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</si>
  <si>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</si>
  <si>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</si>
  <si>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</si>
  <si>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</si>
  <si>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</si>
  <si>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</si>
  <si>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</si>
  <si>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Wyndham Destinations Inc</t>
  </si>
  <si>
    <t>Wynn Resorts Ltd</t>
  </si>
  <si>
    <t>Cimarex Energy Co</t>
  </si>
  <si>
    <t>Xcel Energy Inc</t>
  </si>
  <si>
    <t>XL Group Ltd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</si>
  <si>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</si>
  <si>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</si>
  <si>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</si>
  <si>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</si>
  <si>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</si>
  <si>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</si>
  <si>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</si>
  <si>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</si>
  <si>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</si>
  <si>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adidas AG</t>
  </si>
  <si>
    <t>Allianz SE</t>
  </si>
  <si>
    <t>BASF SE</t>
  </si>
  <si>
    <t>Bayer AG</t>
  </si>
  <si>
    <t>Beiersdorf AG</t>
  </si>
  <si>
    <t>Bayerische Motoren Werke AG</t>
  </si>
  <si>
    <t>Commerzbank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</si>
  <si>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</si>
  <si>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</si>
  <si>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</si>
  <si>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</si>
  <si>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</si>
  <si>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</si>
  <si>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</si>
  <si>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</si>
  <si>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</si>
  <si>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</si>
  <si>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</si>
  <si>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</si>
  <si>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</si>
  <si>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Linde AG</t>
  </si>
  <si>
    <t>Merck KGaA</t>
  </si>
  <si>
    <t>Muenchener Rueckversicherungs-</t>
  </si>
  <si>
    <t>ProSiebenSat.1 Media SE</t>
  </si>
  <si>
    <t>RWE AG</t>
  </si>
  <si>
    <t>SAP SE</t>
  </si>
  <si>
    <t>Siemens AG</t>
  </si>
  <si>
    <t>thyssenkrupp AG</t>
  </si>
  <si>
    <t>Vonovia SE</t>
  </si>
  <si>
    <t>Volkswagen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</si>
  <si>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</si>
  <si>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</si>
  <si>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</si>
  <si>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</si>
  <si>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</si>
  <si>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</si>
  <si>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</si>
  <si>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</si>
  <si>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</si>
  <si>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</si>
  <si>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</si>
  <si>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</si>
  <si>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</si>
  <si>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</si>
  <si>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</si>
  <si>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</si>
  <si>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</si>
  <si>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</si>
  <si>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LafargeHolcim Ltd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</si>
  <si>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</si>
  <si>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</si>
  <si>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</si>
  <si>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</si>
  <si>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</si>
  <si>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</si>
  <si>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</si>
  <si>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</si>
  <si>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Renault SA</t>
  </si>
  <si>
    <t>Safran SA</t>
  </si>
  <si>
    <t>Sanofi</t>
  </si>
  <si>
    <t>Cie de Saint-Gobain</t>
  </si>
  <si>
    <t>Solvay SA</t>
  </si>
  <si>
    <t>STMicroelectronics NV</t>
  </si>
  <si>
    <t>Schneider Electric SE</t>
  </si>
  <si>
    <t>Sodexo SA</t>
  </si>
  <si>
    <t>Peugeot SA</t>
  </si>
  <si>
    <t>Unibail-Rodamco SE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</si>
  <si>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</si>
  <si>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</si>
  <si>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</si>
  <si>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</si>
  <si>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</si>
  <si>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</si>
  <si>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</si>
  <si>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</si>
  <si>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</si>
  <si>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</si>
  <si>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Babcock International Group PL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</si>
  <si>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</si>
  <si>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</si>
  <si>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</si>
  <si>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</si>
  <si>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</si>
  <si>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Billiton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</si>
  <si>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</si>
  <si>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</si>
  <si>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</si>
  <si>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</si>
  <si>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</si>
  <si>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</si>
  <si>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</si>
  <si>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</si>
  <si>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</si>
  <si>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</si>
  <si>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ConvaTec Group PLC</t>
  </si>
  <si>
    <t>DCC PLC</t>
  </si>
  <si>
    <t>Diageo PLC</t>
  </si>
  <si>
    <t>Direct Line Insurance Group PL</t>
  </si>
  <si>
    <t>Experian PLC</t>
  </si>
  <si>
    <t>easyJet PLC</t>
  </si>
  <si>
    <t>Ferguson PLC</t>
  </si>
  <si>
    <t>Fresnillo PLC</t>
  </si>
  <si>
    <t>G4S PLC</t>
  </si>
  <si>
    <t>GKN Ltd</t>
  </si>
  <si>
    <t>Glencore PLC</t>
  </si>
  <si>
    <t>GlaxoSmithKline PLC</t>
  </si>
  <si>
    <t>Hargreaves Lansdown PLC</t>
  </si>
  <si>
    <t>Hammerson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</si>
  <si>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</si>
  <si>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</si>
  <si>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</si>
  <si>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</si>
  <si>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</si>
  <si>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</si>
  <si>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</si>
  <si>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</si>
  <si>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</si>
  <si>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</si>
  <si>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</si>
  <si>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</si>
  <si>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</si>
  <si>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</si>
  <si>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</si>
  <si>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Mediclinic International PLC</t>
  </si>
  <si>
    <t>Merlin Entertainments PLC</t>
  </si>
  <si>
    <t>Marks &amp; Spencer Group PLC</t>
  </si>
  <si>
    <t>Mondi PLC</t>
  </si>
  <si>
    <t>Wm Morrison Supermarkets PLC</t>
  </si>
  <si>
    <t>National Grid PLC</t>
  </si>
  <si>
    <t>NMC Health PLC</t>
  </si>
  <si>
    <t>Next PLC</t>
  </si>
  <si>
    <t>Old Mutual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</si>
  <si>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</si>
  <si>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</si>
  <si>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</si>
  <si>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</si>
  <si>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</si>
  <si>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</si>
  <si>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</si>
  <si>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</si>
  <si>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</si>
  <si>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</si>
  <si>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</si>
  <si>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</si>
  <si>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</si>
  <si>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</si>
  <si>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</si>
  <si>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</si>
  <si>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</si>
  <si>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</si>
  <si>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</si>
  <si>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Sky PLC</t>
  </si>
  <si>
    <t>Standard Life Aberdeen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</si>
  <si>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</si>
  <si>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</si>
  <si>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</si>
  <si>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</si>
  <si>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</si>
  <si>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</si>
  <si>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</si>
  <si>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</si>
  <si>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</si>
  <si>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</si>
  <si>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</si>
  <si>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</si>
  <si>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</si>
  <si>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Worldpay Group Ltd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</si>
  <si>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</si>
  <si>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</si>
  <si>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</si>
  <si>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</si>
  <si>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</si>
  <si>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</si>
  <si>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</si>
  <si>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</si>
  <si>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</si>
  <si>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Lonza Group AG</t>
  </si>
  <si>
    <t>Nestle SA</t>
  </si>
  <si>
    <t>Novartis AG</t>
  </si>
  <si>
    <t>Roche Holding AG</t>
  </si>
  <si>
    <t>Swisscom AG</t>
  </si>
  <si>
    <t>SGS SA</t>
  </si>
  <si>
    <t>Swiss Life Holding AG</t>
  </si>
  <si>
    <t>Swiss Re AG</t>
  </si>
  <si>
    <t>UBS Group AG</t>
  </si>
  <si>
    <t>Swatch Group AG/The</t>
  </si>
  <si>
    <t>Zurich Insurance Group AG</t>
  </si>
  <si>
    <t>Sika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</si>
</sst>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9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165" fontId="18" fillId="0" borderId="19" xfId="0" applyNumberFormat="1" applyFont="1" applyBorder="1" applyAlignment="1" applyProtection="1">
      <alignment horizontal="center"/>
      <protection locked="0" hidden="1"/>
    </xf>
    <xf numFmtId="165" fontId="18" fillId="0" borderId="19" xfId="0" applyNumberFormat="1" applyFont="1" applyBorder="1" applyProtection="1">
      <protection locked="0" hidden="1"/>
    </xf>
    <xf numFmtId="0" fontId="18" fillId="0" borderId="19" xfId="0" applyFont="1" applyBorder="1" applyProtection="1">
      <protection locked="0" hidden="1"/>
    </xf>
    <xf numFmtId="166" fontId="18" fillId="0" borderId="19" xfId="0" applyNumberFormat="1" applyFont="1" applyBorder="1" applyProtection="1">
      <protection locked="0" hidden="1"/>
    </xf>
    <xf numFmtId="164" fontId="18" fillId="0" borderId="19" xfId="0" applyNumberFormat="1" applyFont="1" applyBorder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5" fontId="19" fillId="0" borderId="19" xfId="0" applyNumberFormat="1" applyFont="1" applyBorder="1" applyAlignment="1" applyProtection="1">
      <alignment horizontal="center"/>
      <protection locked="0" hidden="1"/>
    </xf>
    <xf numFmtId="165" fontId="19" fillId="0" borderId="19" xfId="0" applyNumberFormat="1" applyFont="1" applyBorder="1" applyProtection="1">
      <protection locked="0" hidden="1"/>
    </xf>
    <xf numFmtId="0" fontId="19" fillId="0" borderId="19" xfId="0" applyFont="1" applyBorder="1" applyProtection="1">
      <protection locked="0" hidden="1"/>
    </xf>
    <xf numFmtId="166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4"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740000"/>
      <color rgb="FFFAB47D"/>
      <color rgb="FF920000"/>
      <color rgb="FFFF6600"/>
      <color rgb="FFF8B47C"/>
      <color rgb="FF00325A"/>
      <color rgb="FFB40000"/>
      <color rgb="FF260000"/>
      <color rgb="FF3A0000"/>
      <color rgb="FF4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6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973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43392</v>
      </c>
      <c r="S1" s="179" t="s">
        <v>984</v>
      </c>
      <c r="V1" s="43" t="s">
        <v>161</v>
      </c>
      <c r="W1" s="42" t="s">
        <v>163</v>
      </c>
      <c r="X1" s="42">
        <v>2</v>
      </c>
      <c r="Z1" s="44" t="s">
        <v>163</v>
      </c>
      <c r="AA1" s="44" t="s">
        <v>164</v>
      </c>
      <c r="AB1" s="44"/>
      <c r="AC1" s="44"/>
      <c r="AD1" s="44" t="s">
        <v>163</v>
      </c>
      <c r="AE1" s="44" t="s">
        <v>172</v>
      </c>
      <c r="AF1" s="45" t="s">
        <v>170</v>
      </c>
      <c r="AG1" s="45" t="s">
        <v>171</v>
      </c>
      <c r="AH1" s="44" t="s">
        <v>175</v>
      </c>
      <c r="AI1" s="44"/>
      <c r="AJ1" s="44"/>
      <c r="AK1" s="44" t="s">
        <v>180</v>
      </c>
      <c r="AL1" s="44"/>
      <c r="AM1" s="44"/>
      <c r="AN1" s="46"/>
    </row>
    <row r="2" spans="2:51" ht="25.5" customHeight="1" x14ac:dyDescent="0.2">
      <c r="J2" s="47" t="s">
        <v>940</v>
      </c>
      <c r="K2" s="48" t="str">
        <f>VLOOKUP($AB$2,$AC$2:$AJ$37,2,FALSE)</f>
        <v>ABD</v>
      </c>
      <c r="L2" s="49"/>
      <c r="M2" s="47" t="s">
        <v>946</v>
      </c>
      <c r="N2" s="48" t="str">
        <f>VLOOKUP($AB$2,$AC$2:$AJ$37,3,FALSE)</f>
        <v>Kar Büyümelerine Göre</v>
      </c>
      <c r="O2" s="49"/>
      <c r="P2" s="49"/>
      <c r="Q2" s="49"/>
      <c r="W2" s="42" t="s">
        <v>165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25</v>
      </c>
      <c r="AC2" s="42">
        <v>10</v>
      </c>
      <c r="AD2" s="42" t="s">
        <v>165</v>
      </c>
      <c r="AE2" s="50" t="s">
        <v>15</v>
      </c>
      <c r="AF2" s="50" t="s">
        <v>199</v>
      </c>
      <c r="AG2" s="50" t="s">
        <v>196</v>
      </c>
      <c r="AH2" s="50" t="s">
        <v>966</v>
      </c>
      <c r="AI2" s="50" t="s">
        <v>970</v>
      </c>
      <c r="AJ2" s="50" t="s">
        <v>1018</v>
      </c>
      <c r="AK2" s="42">
        <v>44</v>
      </c>
      <c r="AL2" s="42">
        <v>8</v>
      </c>
      <c r="AM2" s="42">
        <v>9</v>
      </c>
      <c r="AN2" s="51" t="s">
        <v>958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hisse başı kar büyümesi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167</v>
      </c>
      <c r="Z3" s="42">
        <v>1</v>
      </c>
      <c r="AA3" s="42">
        <v>2</v>
      </c>
      <c r="AC3" s="42">
        <f>AC2+1</f>
        <v>11</v>
      </c>
      <c r="AD3" s="42" t="s">
        <v>165</v>
      </c>
      <c r="AE3" s="50" t="s">
        <v>16</v>
      </c>
      <c r="AF3" s="50" t="s">
        <v>932</v>
      </c>
      <c r="AG3" s="50" t="s">
        <v>933</v>
      </c>
      <c r="AH3" s="50" t="s">
        <v>8</v>
      </c>
      <c r="AI3" s="50" t="s">
        <v>9</v>
      </c>
      <c r="AJ3" s="50" t="s">
        <v>934</v>
      </c>
      <c r="AK3" s="42">
        <v>2</v>
      </c>
      <c r="AL3" s="42">
        <v>3</v>
      </c>
      <c r="AM3" s="42">
        <v>5</v>
      </c>
      <c r="AN3" s="50" t="s">
        <v>962</v>
      </c>
    </row>
    <row r="4" spans="2:51" ht="14.1" customHeight="1" x14ac:dyDescent="0.2">
      <c r="B4" s="54" t="str">
        <f>IF(ISERROR((VLOOKUP(1,$AC$45:$AD$80,2,FALSE)))=TRUE," ",((VLOOKUP(1,$AC$45:$AD$80,2,FALSE))))</f>
        <v>ADM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CHK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Energy</v>
      </c>
      <c r="G4" s="55"/>
      <c r="H4" s="56" t="str">
        <f>IF(ISERROR((VLOOKUP(3,$AC$45:$AD$80,2,FALSE)))=TRUE," ",((VLOOKUP(3,$AC$45:$AD$80,2,FALSE))))</f>
        <v>CSX UW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DE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DPS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Staples</v>
      </c>
      <c r="P4" s="55"/>
      <c r="Q4" s="56" t="str">
        <f>IF(ISERROR((VLOOKUP(6,$AC$45:$AD$80,2,FALSE)))=TRUE," ",((VLOOKUP(6,$AC$45:$AD$80,2,FALSE))))</f>
        <v>DRE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Real Estate</v>
      </c>
      <c r="S4" s="57"/>
      <c r="W4" s="42" t="s">
        <v>168</v>
      </c>
      <c r="Z4" s="42">
        <v>1</v>
      </c>
      <c r="AA4" s="42">
        <v>3</v>
      </c>
      <c r="AC4" s="42">
        <f t="shared" ref="AC4:AC7" si="0">AC3+1</f>
        <v>12</v>
      </c>
      <c r="AD4" s="42" t="s">
        <v>165</v>
      </c>
      <c r="AE4" s="50" t="s">
        <v>17</v>
      </c>
      <c r="AF4" s="50" t="s">
        <v>1012</v>
      </c>
      <c r="AG4" s="50" t="s">
        <v>1015</v>
      </c>
      <c r="AH4" s="50" t="s">
        <v>986</v>
      </c>
      <c r="AI4" s="50" t="s">
        <v>1011</v>
      </c>
      <c r="AJ4" s="50" t="s">
        <v>176</v>
      </c>
      <c r="AK4" s="42">
        <v>9</v>
      </c>
      <c r="AL4" s="42">
        <v>10</v>
      </c>
      <c r="AM4" s="42">
        <v>45</v>
      </c>
      <c r="AN4" s="50" t="s">
        <v>954</v>
      </c>
    </row>
    <row r="5" spans="2:51" ht="14.1" customHeight="1" x14ac:dyDescent="0.2">
      <c r="B5" s="58" t="s">
        <v>149</v>
      </c>
      <c r="C5" s="59" t="s">
        <v>173</v>
      </c>
      <c r="D5" s="60" t="s">
        <v>968</v>
      </c>
      <c r="E5" s="61" t="s">
        <v>149</v>
      </c>
      <c r="F5" s="59" t="s">
        <v>173</v>
      </c>
      <c r="G5" s="60" t="s">
        <v>174</v>
      </c>
      <c r="H5" s="61" t="s">
        <v>149</v>
      </c>
      <c r="I5" s="59" t="s">
        <v>173</v>
      </c>
      <c r="J5" s="60" t="s">
        <v>174</v>
      </c>
      <c r="K5" s="61" t="s">
        <v>149</v>
      </c>
      <c r="L5" s="59" t="s">
        <v>173</v>
      </c>
      <c r="M5" s="60" t="s">
        <v>174</v>
      </c>
      <c r="N5" s="61" t="s">
        <v>149</v>
      </c>
      <c r="O5" s="59" t="s">
        <v>173</v>
      </c>
      <c r="P5" s="60" t="s">
        <v>174</v>
      </c>
      <c r="Q5" s="61" t="s">
        <v>149</v>
      </c>
      <c r="R5" s="59" t="s">
        <v>173</v>
      </c>
      <c r="S5" s="62" t="s">
        <v>174</v>
      </c>
      <c r="T5" s="63"/>
      <c r="U5" s="46"/>
      <c r="W5" s="42" t="s">
        <v>929</v>
      </c>
      <c r="Z5" s="42">
        <v>1</v>
      </c>
      <c r="AA5" s="42">
        <v>4</v>
      </c>
      <c r="AC5" s="42">
        <f t="shared" si="0"/>
        <v>13</v>
      </c>
      <c r="AD5" s="42" t="s">
        <v>165</v>
      </c>
      <c r="AE5" s="50" t="s">
        <v>18</v>
      </c>
      <c r="AF5" s="50" t="s">
        <v>1013</v>
      </c>
      <c r="AG5" s="50" t="s">
        <v>1016</v>
      </c>
      <c r="AH5" s="50" t="s">
        <v>986</v>
      </c>
      <c r="AI5" s="50" t="s">
        <v>1011</v>
      </c>
      <c r="AJ5" s="50" t="s">
        <v>176</v>
      </c>
      <c r="AK5" s="42">
        <v>11</v>
      </c>
      <c r="AL5" s="42">
        <v>12</v>
      </c>
      <c r="AM5" s="42">
        <v>46</v>
      </c>
      <c r="AN5" s="50" t="s">
        <v>955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49.21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54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9.7337939443202579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4.66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7.296137339055786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68.650000000000006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84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22.359796067006556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147.19999999999999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177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20.244565217391308</v>
      </c>
      <c r="N6" s="67" t="str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#N/A N/A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24</v>
      </c>
      <c r="P6" s="66" t="str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 xml:space="preserve"> 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27.55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30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8.8929219600725862</v>
      </c>
      <c r="T6" s="63"/>
      <c r="U6" s="46"/>
      <c r="W6" s="42" t="s">
        <v>930</v>
      </c>
      <c r="Z6" s="42">
        <v>1</v>
      </c>
      <c r="AA6" s="42">
        <v>5</v>
      </c>
      <c r="AC6" s="42">
        <f t="shared" si="0"/>
        <v>14</v>
      </c>
      <c r="AD6" s="42" t="s">
        <v>165</v>
      </c>
      <c r="AE6" s="50" t="s">
        <v>19</v>
      </c>
      <c r="AF6" s="50" t="s">
        <v>1014</v>
      </c>
      <c r="AG6" s="50" t="s">
        <v>1017</v>
      </c>
      <c r="AH6" s="50" t="s">
        <v>967</v>
      </c>
      <c r="AI6" s="50" t="s">
        <v>969</v>
      </c>
      <c r="AJ6" s="50" t="s">
        <v>1018</v>
      </c>
      <c r="AK6" s="42">
        <v>8</v>
      </c>
      <c r="AL6" s="42">
        <v>15</v>
      </c>
      <c r="AM6" s="42">
        <v>9</v>
      </c>
      <c r="AN6" s="50" t="s">
        <v>956</v>
      </c>
      <c r="AO6" s="50"/>
      <c r="AP6" s="50"/>
    </row>
    <row r="7" spans="2:51" ht="14.1" customHeight="1" x14ac:dyDescent="0.2">
      <c r="B7" s="58" t="str">
        <f>VLOOKUP($AB$2,$AC$2:$AJ$37,6,FALSE)</f>
        <v>EPS</v>
      </c>
      <c r="C7" s="59" t="str">
        <f>VLOOKUP($AB$2,$AC$2:$AJ$37,7,FALSE)</f>
        <v>EPS Büy.</v>
      </c>
      <c r="D7" s="60" t="str">
        <f>VLOOKUP($AB$2,$AC$2:$AJ$37,8,FALSE)</f>
        <v>2019 FK</v>
      </c>
      <c r="E7" s="61" t="str">
        <f>VLOOKUP($AB$2,$AC$2:$AJ$37,6,FALSE)</f>
        <v>EPS</v>
      </c>
      <c r="F7" s="59" t="str">
        <f>VLOOKUP($AB$2,$AC$2:$AJ$37,7,FALSE)</f>
        <v>EPS Büy.</v>
      </c>
      <c r="G7" s="60" t="str">
        <f>VLOOKUP($AB$2,$AC$2:$AJ$37,8,FALSE)</f>
        <v>2019 FK</v>
      </c>
      <c r="H7" s="61" t="str">
        <f>VLOOKUP($AB$2,$AC$2:$AJ$37,6,FALSE)</f>
        <v>EPS</v>
      </c>
      <c r="I7" s="59" t="str">
        <f>VLOOKUP($AB$2,$AC$2:$AJ$37,7,FALSE)</f>
        <v>EPS Büy.</v>
      </c>
      <c r="J7" s="60" t="str">
        <f>VLOOKUP($AB$2,$AC$2:$AJ$37,8,FALSE)</f>
        <v>2019 FK</v>
      </c>
      <c r="K7" s="61" t="str">
        <f>VLOOKUP($AB$2,$AC$2:$AJ$37,6,FALSE)</f>
        <v>EPS</v>
      </c>
      <c r="L7" s="59" t="str">
        <f>VLOOKUP($AB$2,$AC$2:$AJ$37,7,FALSE)</f>
        <v>EPS Büy.</v>
      </c>
      <c r="M7" s="60" t="str">
        <f>VLOOKUP($AB$2,$AC$2:$AJ$37,8,FALSE)</f>
        <v>2019 FK</v>
      </c>
      <c r="N7" s="61" t="str">
        <f>VLOOKUP($AB$2,$AC$2:$AJ$37,6,FALSE)</f>
        <v>EPS</v>
      </c>
      <c r="O7" s="59" t="str">
        <f>VLOOKUP($AB$2,$AC$2:$AJ$37,7,FALSE)</f>
        <v>EPS Büy.</v>
      </c>
      <c r="P7" s="60" t="str">
        <f>VLOOKUP($AB$2,$AC$2:$AJ$37,8,FALSE)</f>
        <v>2019 FK</v>
      </c>
      <c r="Q7" s="61" t="str">
        <f>VLOOKUP($AB$2,$AC$2:$AJ$37,6,FALSE)</f>
        <v>EPS</v>
      </c>
      <c r="R7" s="59" t="str">
        <f>VLOOKUP($AB$2,$AC$2:$AJ$37,7,FALSE)</f>
        <v>EPS Büy.</v>
      </c>
      <c r="S7" s="62" t="str">
        <f>VLOOKUP($AB$2,$AC$2:$AJ$37,8,FALSE)</f>
        <v>2019 FK</v>
      </c>
      <c r="T7" s="63"/>
      <c r="U7" s="46"/>
      <c r="W7" s="42" t="s">
        <v>1008</v>
      </c>
      <c r="Z7" s="69">
        <v>1</v>
      </c>
      <c r="AA7" s="69">
        <v>6</v>
      </c>
      <c r="AB7" s="69"/>
      <c r="AC7" s="69">
        <f t="shared" si="0"/>
        <v>15</v>
      </c>
      <c r="AD7" s="69" t="s">
        <v>165</v>
      </c>
      <c r="AE7" s="70" t="s">
        <v>160</v>
      </c>
      <c r="AF7" s="70" t="s">
        <v>198</v>
      </c>
      <c r="AG7" s="70" t="s">
        <v>197</v>
      </c>
      <c r="AH7" s="70" t="s">
        <v>177</v>
      </c>
      <c r="AI7" s="70" t="s">
        <v>179</v>
      </c>
      <c r="AJ7" s="70" t="s">
        <v>1018</v>
      </c>
      <c r="AK7" s="69">
        <v>13</v>
      </c>
      <c r="AL7" s="69">
        <v>14</v>
      </c>
      <c r="AM7" s="69">
        <v>9</v>
      </c>
      <c r="AN7" s="71" t="s">
        <v>957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3.5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84.2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13.5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0.8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66.7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5.8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3.8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55.2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16.2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9.5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56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12.6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1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-74.599999999999994</v>
      </c>
      <c r="P8" s="66" t="str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 xml:space="preserve"> 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0.8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-73.900000000000006</v>
      </c>
      <c r="S8" s="68" t="str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 xml:space="preserve"> </v>
      </c>
      <c r="T8" s="63"/>
      <c r="U8" s="46"/>
      <c r="Z8" s="42">
        <v>2</v>
      </c>
      <c r="AA8" s="42">
        <v>1</v>
      </c>
      <c r="AC8" s="42">
        <v>20</v>
      </c>
      <c r="AD8" s="42" t="s">
        <v>167</v>
      </c>
      <c r="AE8" s="50" t="s">
        <v>15</v>
      </c>
      <c r="AF8" s="50" t="s">
        <v>199</v>
      </c>
      <c r="AG8" s="50" t="s">
        <v>196</v>
      </c>
      <c r="AH8" s="50" t="s">
        <v>966</v>
      </c>
      <c r="AI8" s="50" t="s">
        <v>970</v>
      </c>
      <c r="AJ8" s="50" t="s">
        <v>1018</v>
      </c>
      <c r="AK8" s="42">
        <v>44</v>
      </c>
      <c r="AL8" s="42">
        <v>8</v>
      </c>
      <c r="AM8" s="42">
        <v>9</v>
      </c>
      <c r="AN8" s="75" t="s">
        <v>958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ETFC UW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HCA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Health Care</v>
      </c>
      <c r="G9" s="77"/>
      <c r="H9" s="61" t="str">
        <f>IF(ISERROR((VLOOKUP(9,$AC$45:$AD$80,2,FALSE)))=TRUE," ",((VLOOKUP(9,$AC$45:$AD$80,2,FALSE))))</f>
        <v>HES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Energy</v>
      </c>
      <c r="J9" s="77"/>
      <c r="K9" s="61" t="str">
        <f>IF(ISERROR((VLOOKUP(10,$AC$45:$AD$80,2,FALSE)))=TRUE," ",((VLOOKUP(10,$AC$45:$AD$80,2,FALSE))))</f>
        <v>HIG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Financials</v>
      </c>
      <c r="M9" s="77"/>
      <c r="N9" s="61" t="str">
        <f>IF(ISERROR((VLOOKUP(11,$AC$45:$AD$80,2,FALSE)))=TRUE," ",((VLOOKUP(11,$AC$45:$AD$80,2,FALSE))))</f>
        <v>JBHT UW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167</v>
      </c>
      <c r="AE9" s="50" t="s">
        <v>16</v>
      </c>
      <c r="AF9" s="50" t="s">
        <v>932</v>
      </c>
      <c r="AG9" s="50" t="s">
        <v>933</v>
      </c>
      <c r="AH9" s="50" t="s">
        <v>8</v>
      </c>
      <c r="AI9" s="50" t="s">
        <v>9</v>
      </c>
      <c r="AJ9" s="50" t="s">
        <v>934</v>
      </c>
      <c r="AK9" s="42">
        <v>2</v>
      </c>
      <c r="AL9" s="42">
        <v>3</v>
      </c>
      <c r="AM9" s="42">
        <v>5</v>
      </c>
      <c r="AN9" s="71" t="s">
        <v>962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149</v>
      </c>
      <c r="C10" s="59" t="s">
        <v>173</v>
      </c>
      <c r="D10" s="60" t="s">
        <v>174</v>
      </c>
      <c r="E10" s="61" t="s">
        <v>149</v>
      </c>
      <c r="F10" s="59" t="s">
        <v>173</v>
      </c>
      <c r="G10" s="60" t="s">
        <v>174</v>
      </c>
      <c r="H10" s="61" t="s">
        <v>149</v>
      </c>
      <c r="I10" s="59" t="s">
        <v>173</v>
      </c>
      <c r="J10" s="60" t="s">
        <v>174</v>
      </c>
      <c r="K10" s="61" t="s">
        <v>149</v>
      </c>
      <c r="L10" s="59" t="s">
        <v>173</v>
      </c>
      <c r="M10" s="60" t="s">
        <v>174</v>
      </c>
      <c r="N10" s="61" t="s">
        <v>149</v>
      </c>
      <c r="O10" s="59" t="s">
        <v>173</v>
      </c>
      <c r="P10" s="60" t="s">
        <v>174</v>
      </c>
      <c r="Q10" s="61" t="s">
        <v>149</v>
      </c>
      <c r="R10" s="59" t="s">
        <v>173</v>
      </c>
      <c r="S10" s="62" t="s">
        <v>174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167</v>
      </c>
      <c r="AE10" s="50" t="s">
        <v>17</v>
      </c>
      <c r="AF10" s="50" t="s">
        <v>1012</v>
      </c>
      <c r="AG10" s="50" t="s">
        <v>1015</v>
      </c>
      <c r="AH10" s="50" t="s">
        <v>986</v>
      </c>
      <c r="AI10" s="50" t="s">
        <v>1011</v>
      </c>
      <c r="AJ10" s="50" t="s">
        <v>176</v>
      </c>
      <c r="AK10" s="42">
        <v>9</v>
      </c>
      <c r="AL10" s="42">
        <v>10</v>
      </c>
      <c r="AM10" s="42">
        <v>45</v>
      </c>
      <c r="AN10" s="71" t="s">
        <v>954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48.92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64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30.825838103025347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136.37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150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9.9948669062110298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64.11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74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15.426610513180483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46.53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59.5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27.874489576617222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109.88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130.5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18.765926465234806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30.8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32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3.8961038961038863</v>
      </c>
      <c r="T11" s="46"/>
      <c r="U11" s="46"/>
      <c r="W11" s="42" t="s">
        <v>164</v>
      </c>
      <c r="X11" s="42">
        <v>6</v>
      </c>
      <c r="Z11" s="42">
        <v>2</v>
      </c>
      <c r="AA11" s="42">
        <v>4</v>
      </c>
      <c r="AC11" s="42">
        <f t="shared" si="1"/>
        <v>23</v>
      </c>
      <c r="AD11" s="42" t="s">
        <v>167</v>
      </c>
      <c r="AE11" s="50" t="s">
        <v>18</v>
      </c>
      <c r="AF11" s="50" t="s">
        <v>1013</v>
      </c>
      <c r="AG11" s="50" t="s">
        <v>1016</v>
      </c>
      <c r="AH11" s="50" t="s">
        <v>986</v>
      </c>
      <c r="AI11" s="50" t="s">
        <v>1011</v>
      </c>
      <c r="AJ11" s="50" t="s">
        <v>176</v>
      </c>
      <c r="AK11" s="42">
        <v>11</v>
      </c>
      <c r="AL11" s="42">
        <v>12</v>
      </c>
      <c r="AM11" s="42">
        <v>46</v>
      </c>
      <c r="AN11" s="71" t="s">
        <v>955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EPS</v>
      </c>
      <c r="C12" s="59" t="str">
        <f>VLOOKUP($AB$2,$AC$2:$AJ$37,7,FALSE)</f>
        <v>EPS Büy.</v>
      </c>
      <c r="D12" s="60" t="str">
        <f>VLOOKUP($AB$2,$AC$2:$AJ$37,8,FALSE)</f>
        <v>2019 FK</v>
      </c>
      <c r="E12" s="61" t="str">
        <f>VLOOKUP($AB$2,$AC$2:$AJ$37,6,FALSE)</f>
        <v>EPS</v>
      </c>
      <c r="F12" s="59" t="str">
        <f>VLOOKUP($AB$2,$AC$2:$AJ$37,7,FALSE)</f>
        <v>EPS Büy.</v>
      </c>
      <c r="G12" s="60" t="str">
        <f>VLOOKUP($AB$2,$AC$2:$AJ$37,8,FALSE)</f>
        <v>2019 FK</v>
      </c>
      <c r="H12" s="61" t="str">
        <f>VLOOKUP($AB$2,$AC$2:$AJ$37,6,FALSE)</f>
        <v>EPS</v>
      </c>
      <c r="I12" s="59" t="str">
        <f>VLOOKUP($AB$2,$AC$2:$AJ$37,7,FALSE)</f>
        <v>EPS Büy.</v>
      </c>
      <c r="J12" s="60" t="str">
        <f>VLOOKUP($AB$2,$AC$2:$AJ$37,8,FALSE)</f>
        <v>2019 FK</v>
      </c>
      <c r="K12" s="61" t="str">
        <f>VLOOKUP($AB$2,$AC$2:$AJ$37,6,FALSE)</f>
        <v>EPS</v>
      </c>
      <c r="L12" s="59" t="str">
        <f>VLOOKUP($AB$2,$AC$2:$AJ$37,7,FALSE)</f>
        <v>EPS Büy.</v>
      </c>
      <c r="M12" s="60" t="str">
        <f>VLOOKUP($AB$2,$AC$2:$AJ$37,8,FALSE)</f>
        <v>2019 FK</v>
      </c>
      <c r="N12" s="61" t="str">
        <f>VLOOKUP($AB$2,$AC$2:$AJ$37,6,FALSE)</f>
        <v>EPS</v>
      </c>
      <c r="O12" s="59" t="str">
        <f>VLOOKUP($AB$2,$AC$2:$AJ$37,7,FALSE)</f>
        <v>EPS Büy.</v>
      </c>
      <c r="P12" s="60" t="str">
        <f>VLOOKUP($AB$2,$AC$2:$AJ$37,8,FALSE)</f>
        <v>2019 FK</v>
      </c>
      <c r="Q12" s="61" t="str">
        <f>VLOOKUP($AB$2,$AC$2:$AJ$37,6,FALSE)</f>
        <v>EPS</v>
      </c>
      <c r="R12" s="59" t="str">
        <f>VLOOKUP($AB$2,$AC$2:$AJ$37,7,FALSE)</f>
        <v>EPS Büy.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166</v>
      </c>
      <c r="Z12" s="42">
        <v>2</v>
      </c>
      <c r="AA12" s="42">
        <v>5</v>
      </c>
      <c r="AC12" s="42">
        <f t="shared" si="1"/>
        <v>24</v>
      </c>
      <c r="AD12" s="42" t="s">
        <v>167</v>
      </c>
      <c r="AE12" s="50" t="s">
        <v>19</v>
      </c>
      <c r="AF12" s="50" t="s">
        <v>1014</v>
      </c>
      <c r="AG12" s="50" t="s">
        <v>1017</v>
      </c>
      <c r="AH12" s="50" t="s">
        <v>967</v>
      </c>
      <c r="AI12" s="50" t="s">
        <v>969</v>
      </c>
      <c r="AJ12" s="50" t="s">
        <v>1018</v>
      </c>
      <c r="AK12" s="42">
        <v>8</v>
      </c>
      <c r="AL12" s="42">
        <v>15</v>
      </c>
      <c r="AM12" s="42">
        <v>9</v>
      </c>
      <c r="AN12" s="50" t="s">
        <v>956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3.6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52.9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11.9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9.1999999999999993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56.5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13.6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-0.3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99.7</v>
      </c>
      <c r="J13" s="66" t="str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 xml:space="preserve"> 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4.7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74.8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9.3000000000000007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5.4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64.900000000000006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17.100000000000001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2.5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-85.3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12.1</v>
      </c>
      <c r="T13" s="46"/>
      <c r="U13" s="46"/>
      <c r="W13" s="42" t="s">
        <v>16</v>
      </c>
      <c r="X13" s="42" t="s">
        <v>166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167</v>
      </c>
      <c r="AE13" s="70" t="s">
        <v>160</v>
      </c>
      <c r="AF13" s="70" t="s">
        <v>198</v>
      </c>
      <c r="AG13" s="70" t="s">
        <v>197</v>
      </c>
      <c r="AH13" s="70" t="s">
        <v>177</v>
      </c>
      <c r="AI13" s="70" t="s">
        <v>179</v>
      </c>
      <c r="AJ13" s="70" t="s">
        <v>1018</v>
      </c>
      <c r="AK13" s="69">
        <v>13</v>
      </c>
      <c r="AL13" s="69">
        <v>14</v>
      </c>
      <c r="AM13" s="69">
        <v>9</v>
      </c>
      <c r="AN13" s="70" t="s">
        <v>957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LEN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MOS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Materials</v>
      </c>
      <c r="G14" s="77"/>
      <c r="H14" s="61" t="str">
        <f>IF(ISERROR((VLOOKUP(15,$AC$45:$AD$80,2,FALSE)))=TRUE," ",((VLOOKUP(15,$AC$45:$AD$80,2,FALSE))))</f>
        <v>NFX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Energy</v>
      </c>
      <c r="J14" s="77"/>
      <c r="K14" s="61" t="str">
        <f>IF(ISERROR((VLOOKUP(16,$AC$45:$AD$80,2,FALSE)))=TRUE," ",((VLOOKUP(16,$AC$45:$AD$80,2,FALSE))))</f>
        <v>NRG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Utilities</v>
      </c>
      <c r="M14" s="77"/>
      <c r="N14" s="61" t="str">
        <f>IF(ISERROR((VLOOKUP(17,$AC$45:$AD$80,2,FALSE)))=TRUE," ",((VLOOKUP(17,$AC$45:$AD$80,2,FALSE))))</f>
        <v>OKE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Energy</v>
      </c>
      <c r="P14" s="77"/>
      <c r="Q14" s="61" t="str">
        <f>IF(ISERROR((VLOOKUP(18,$AC$45:$AD$80,2,FALSE)))=TRUE," ",((VLOOKUP(18,$AC$45:$AD$80,2,FALSE))))</f>
        <v>PHM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166</v>
      </c>
      <c r="Z14" s="42">
        <v>3</v>
      </c>
      <c r="AA14" s="42">
        <v>1</v>
      </c>
      <c r="AC14" s="42">
        <v>30</v>
      </c>
      <c r="AD14" s="42" t="s">
        <v>168</v>
      </c>
      <c r="AE14" s="50" t="s">
        <v>15</v>
      </c>
      <c r="AF14" s="50" t="s">
        <v>199</v>
      </c>
      <c r="AG14" s="50" t="s">
        <v>196</v>
      </c>
      <c r="AH14" s="50" t="s">
        <v>966</v>
      </c>
      <c r="AI14" s="50" t="s">
        <v>970</v>
      </c>
      <c r="AJ14" s="50" t="s">
        <v>1018</v>
      </c>
      <c r="AK14" s="42">
        <v>44</v>
      </c>
      <c r="AL14" s="42">
        <v>8</v>
      </c>
      <c r="AM14" s="42">
        <v>9</v>
      </c>
      <c r="AN14" s="50" t="s">
        <v>958</v>
      </c>
    </row>
    <row r="15" spans="2:51" ht="14.1" customHeight="1" x14ac:dyDescent="0.2">
      <c r="B15" s="58" t="s">
        <v>149</v>
      </c>
      <c r="C15" s="59" t="s">
        <v>173</v>
      </c>
      <c r="D15" s="60" t="s">
        <v>174</v>
      </c>
      <c r="E15" s="61" t="s">
        <v>149</v>
      </c>
      <c r="F15" s="59" t="s">
        <v>173</v>
      </c>
      <c r="G15" s="60" t="s">
        <v>174</v>
      </c>
      <c r="H15" s="61" t="s">
        <v>149</v>
      </c>
      <c r="I15" s="59" t="s">
        <v>173</v>
      </c>
      <c r="J15" s="60" t="s">
        <v>174</v>
      </c>
      <c r="K15" s="61" t="s">
        <v>149</v>
      </c>
      <c r="L15" s="59" t="s">
        <v>173</v>
      </c>
      <c r="M15" s="60" t="s">
        <v>174</v>
      </c>
      <c r="N15" s="61" t="s">
        <v>149</v>
      </c>
      <c r="O15" s="59" t="s">
        <v>173</v>
      </c>
      <c r="P15" s="60" t="s">
        <v>174</v>
      </c>
      <c r="Q15" s="61" t="s">
        <v>149</v>
      </c>
      <c r="R15" s="59" t="s">
        <v>173</v>
      </c>
      <c r="S15" s="62" t="s">
        <v>174</v>
      </c>
      <c r="T15" s="46"/>
      <c r="U15" s="46"/>
      <c r="W15" s="42" t="s">
        <v>18</v>
      </c>
      <c r="X15" s="42" t="s">
        <v>166</v>
      </c>
      <c r="Z15" s="42">
        <v>3</v>
      </c>
      <c r="AA15" s="42">
        <v>2</v>
      </c>
      <c r="AC15" s="42">
        <f>AC14+1</f>
        <v>31</v>
      </c>
      <c r="AD15" s="42" t="s">
        <v>168</v>
      </c>
      <c r="AE15" s="50" t="s">
        <v>16</v>
      </c>
      <c r="AF15" s="50" t="s">
        <v>932</v>
      </c>
      <c r="AG15" s="50" t="s">
        <v>933</v>
      </c>
      <c r="AH15" s="50" t="s">
        <v>8</v>
      </c>
      <c r="AI15" s="50" t="s">
        <v>9</v>
      </c>
      <c r="AJ15" s="50" t="s">
        <v>934</v>
      </c>
      <c r="AK15" s="42">
        <v>2</v>
      </c>
      <c r="AL15" s="42">
        <v>3</v>
      </c>
      <c r="AM15" s="42">
        <v>5</v>
      </c>
      <c r="AN15" s="50" t="s">
        <v>962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42.42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61.5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44.97878359264498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32.85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37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12.633181126331806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23.94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38.5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60.818713450292393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36.86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42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13.944655453065646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66.92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73.5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9.8326359832636037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22.44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31.5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40.374331550802125</v>
      </c>
      <c r="T16" s="46"/>
      <c r="U16" s="46"/>
      <c r="W16" s="42" t="s">
        <v>19</v>
      </c>
      <c r="X16" s="42" t="s">
        <v>166</v>
      </c>
      <c r="Z16" s="42">
        <v>3</v>
      </c>
      <c r="AA16" s="42">
        <v>3</v>
      </c>
      <c r="AC16" s="42">
        <f t="shared" ref="AC16:AC19" si="2">AC15+1</f>
        <v>32</v>
      </c>
      <c r="AD16" s="42" t="s">
        <v>168</v>
      </c>
      <c r="AE16" s="50" t="s">
        <v>17</v>
      </c>
      <c r="AF16" s="50" t="s">
        <v>1012</v>
      </c>
      <c r="AG16" s="50" t="s">
        <v>1015</v>
      </c>
      <c r="AH16" s="50" t="s">
        <v>986</v>
      </c>
      <c r="AI16" s="50" t="s">
        <v>1011</v>
      </c>
      <c r="AJ16" s="50" t="s">
        <v>176</v>
      </c>
      <c r="AK16" s="42">
        <v>9</v>
      </c>
      <c r="AL16" s="42">
        <v>10</v>
      </c>
      <c r="AM16" s="42">
        <v>45</v>
      </c>
      <c r="AN16" s="50" t="s">
        <v>954</v>
      </c>
    </row>
    <row r="17" spans="2:51" ht="14.1" customHeight="1" x14ac:dyDescent="0.2">
      <c r="B17" s="58" t="str">
        <f>VLOOKUP($AB$2,$AC$2:$AJ$37,6,FALSE)</f>
        <v>EPS</v>
      </c>
      <c r="C17" s="59" t="str">
        <f>VLOOKUP($AB$2,$AC$2:$AJ$37,7,FALSE)</f>
        <v>EPS Büy.</v>
      </c>
      <c r="D17" s="60" t="str">
        <f>VLOOKUP($AB$2,$AC$2:$AJ$37,8,FALSE)</f>
        <v>2019 FK</v>
      </c>
      <c r="E17" s="61" t="str">
        <f>VLOOKUP($AB$2,$AC$2:$AJ$37,6,FALSE)</f>
        <v>EPS</v>
      </c>
      <c r="F17" s="59" t="str">
        <f>VLOOKUP($AB$2,$AC$2:$AJ$37,7,FALSE)</f>
        <v>EPS Büy.</v>
      </c>
      <c r="G17" s="60" t="str">
        <f>VLOOKUP($AB$2,$AC$2:$AJ$37,8,FALSE)</f>
        <v>2019 FK</v>
      </c>
      <c r="H17" s="61" t="str">
        <f>VLOOKUP($AB$2,$AC$2:$AJ$37,6,FALSE)</f>
        <v>EPS</v>
      </c>
      <c r="I17" s="59" t="str">
        <f>VLOOKUP($AB$2,$AC$2:$AJ$37,7,FALSE)</f>
        <v>EPS Büy.</v>
      </c>
      <c r="J17" s="60" t="str">
        <f>VLOOKUP($AB$2,$AC$2:$AJ$37,8,FALSE)</f>
        <v>2019 FK</v>
      </c>
      <c r="K17" s="61" t="str">
        <f>VLOOKUP($AB$2,$AC$2:$AJ$37,6,FALSE)</f>
        <v>EPS</v>
      </c>
      <c r="L17" s="59" t="str">
        <f>VLOOKUP($AB$2,$AC$2:$AJ$37,7,FALSE)</f>
        <v>EPS Büy.</v>
      </c>
      <c r="M17" s="60" t="str">
        <f>VLOOKUP($AB$2,$AC$2:$AJ$37,8,FALSE)</f>
        <v>2019 FK</v>
      </c>
      <c r="N17" s="61" t="str">
        <f>VLOOKUP($AB$2,$AC$2:$AJ$37,6,FALSE)</f>
        <v>EPS</v>
      </c>
      <c r="O17" s="59" t="str">
        <f>VLOOKUP($AB$2,$AC$2:$AJ$37,7,FALSE)</f>
        <v>EPS Büy.</v>
      </c>
      <c r="P17" s="60" t="str">
        <f>VLOOKUP($AB$2,$AC$2:$AJ$37,8,FALSE)</f>
        <v>2019 FK</v>
      </c>
      <c r="Q17" s="61" t="str">
        <f>VLOOKUP($AB$2,$AC$2:$AJ$37,6,FALSE)</f>
        <v>EPS</v>
      </c>
      <c r="R17" s="59" t="str">
        <f>VLOOKUP($AB$2,$AC$2:$AJ$37,7,FALSE)</f>
        <v>EPS Büy.</v>
      </c>
      <c r="S17" s="62" t="str">
        <f>VLOOKUP($AB$2,$AC$2:$AJ$37,8,FALSE)</f>
        <v>2019 FK</v>
      </c>
      <c r="T17" s="46"/>
      <c r="U17" s="46"/>
      <c r="W17" s="42" t="s">
        <v>160</v>
      </c>
      <c r="X17" s="42" t="s">
        <v>166</v>
      </c>
      <c r="Z17" s="42">
        <v>3</v>
      </c>
      <c r="AA17" s="42">
        <v>4</v>
      </c>
      <c r="AC17" s="42">
        <f t="shared" si="2"/>
        <v>33</v>
      </c>
      <c r="AD17" s="42" t="s">
        <v>168</v>
      </c>
      <c r="AE17" s="50" t="s">
        <v>18</v>
      </c>
      <c r="AF17" s="50" t="s">
        <v>1013</v>
      </c>
      <c r="AG17" s="50" t="s">
        <v>1016</v>
      </c>
      <c r="AH17" s="50" t="s">
        <v>986</v>
      </c>
      <c r="AI17" s="50" t="s">
        <v>1011</v>
      </c>
      <c r="AJ17" s="50" t="s">
        <v>176</v>
      </c>
      <c r="AK17" s="42">
        <v>11</v>
      </c>
      <c r="AL17" s="42">
        <v>12</v>
      </c>
      <c r="AM17" s="42">
        <v>46</v>
      </c>
      <c r="AN17" s="50" t="s">
        <v>955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6.4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54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6.3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1.8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51.4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14.2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3.6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66.5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5.2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2.4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89.3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11.9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2.7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50.8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23.8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3.7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57.3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5.8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168</v>
      </c>
      <c r="AE18" s="50" t="s">
        <v>19</v>
      </c>
      <c r="AF18" s="50" t="s">
        <v>1014</v>
      </c>
      <c r="AG18" s="50" t="s">
        <v>1017</v>
      </c>
      <c r="AH18" s="50" t="s">
        <v>967</v>
      </c>
      <c r="AI18" s="50" t="s">
        <v>969</v>
      </c>
      <c r="AJ18" s="50" t="s">
        <v>1018</v>
      </c>
      <c r="AK18" s="42">
        <v>8</v>
      </c>
      <c r="AL18" s="42">
        <v>15</v>
      </c>
      <c r="AM18" s="42">
        <v>9</v>
      </c>
      <c r="AN18" s="50" t="s">
        <v>956</v>
      </c>
    </row>
    <row r="19" spans="2:51" ht="14.1" customHeight="1" x14ac:dyDescent="0.2">
      <c r="B19" s="79" t="str">
        <f>IF(ISERROR((VLOOKUP(19,$AC$45:$AD$80,2,FALSE)))=TRUE," ",((VLOOKUP(19,$AC$45:$AD$80,2,FALSE))))</f>
        <v>PWR UN Equity</v>
      </c>
      <c r="C19" s="77" t="str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Industrials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168</v>
      </c>
      <c r="AE19" s="70" t="s">
        <v>160</v>
      </c>
      <c r="AF19" s="70" t="s">
        <v>198</v>
      </c>
      <c r="AG19" s="70" t="s">
        <v>197</v>
      </c>
      <c r="AH19" s="70" t="s">
        <v>177</v>
      </c>
      <c r="AI19" s="70" t="s">
        <v>179</v>
      </c>
      <c r="AJ19" s="70" t="s">
        <v>1018</v>
      </c>
      <c r="AK19" s="69">
        <v>13</v>
      </c>
      <c r="AL19" s="69">
        <v>14</v>
      </c>
      <c r="AM19" s="69">
        <v>9</v>
      </c>
      <c r="AN19" s="71" t="s">
        <v>957</v>
      </c>
    </row>
    <row r="20" spans="2:51" ht="14.1" customHeight="1" x14ac:dyDescent="0.25">
      <c r="B20" s="58" t="s">
        <v>149</v>
      </c>
      <c r="C20" s="59" t="s">
        <v>173</v>
      </c>
      <c r="D20" s="60" t="s">
        <v>174</v>
      </c>
      <c r="E20" s="61" t="s">
        <v>149</v>
      </c>
      <c r="F20" s="59" t="s">
        <v>173</v>
      </c>
      <c r="G20" s="60" t="s">
        <v>174</v>
      </c>
      <c r="H20" s="61" t="s">
        <v>149</v>
      </c>
      <c r="I20" s="59" t="s">
        <v>173</v>
      </c>
      <c r="J20" s="60" t="s">
        <v>174</v>
      </c>
      <c r="K20" s="61" t="s">
        <v>149</v>
      </c>
      <c r="L20" s="59" t="s">
        <v>173</v>
      </c>
      <c r="M20" s="60" t="s">
        <v>174</v>
      </c>
      <c r="N20" s="61" t="s">
        <v>149</v>
      </c>
      <c r="O20" s="59" t="s">
        <v>173</v>
      </c>
      <c r="P20" s="60" t="s">
        <v>174</v>
      </c>
      <c r="Q20" s="61" t="s">
        <v>149</v>
      </c>
      <c r="R20" s="59" t="s">
        <v>173</v>
      </c>
      <c r="S20" s="62" t="s">
        <v>174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929</v>
      </c>
      <c r="AE20" s="50" t="s">
        <v>15</v>
      </c>
      <c r="AF20" s="50" t="s">
        <v>199</v>
      </c>
      <c r="AG20" s="50" t="s">
        <v>196</v>
      </c>
      <c r="AH20" s="50" t="s">
        <v>966</v>
      </c>
      <c r="AI20" s="50" t="s">
        <v>970</v>
      </c>
      <c r="AJ20" s="50" t="s">
        <v>1018</v>
      </c>
      <c r="AK20" s="42">
        <v>44</v>
      </c>
      <c r="AL20" s="42">
        <v>8</v>
      </c>
      <c r="AM20" s="42">
        <v>9</v>
      </c>
      <c r="AN20" s="75" t="s">
        <v>958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>32.31</v>
      </c>
      <c r="C21" s="65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46</v>
      </c>
      <c r="D21" s="66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>42.370783039306701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929</v>
      </c>
      <c r="AE21" s="50" t="s">
        <v>16</v>
      </c>
      <c r="AF21" s="50" t="s">
        <v>932</v>
      </c>
      <c r="AG21" s="50" t="s">
        <v>933</v>
      </c>
      <c r="AH21" s="50" t="s">
        <v>8</v>
      </c>
      <c r="AI21" s="50" t="s">
        <v>9</v>
      </c>
      <c r="AJ21" s="50" t="s">
        <v>934</v>
      </c>
      <c r="AK21" s="42">
        <v>2</v>
      </c>
      <c r="AL21" s="42">
        <v>3</v>
      </c>
      <c r="AM21" s="42">
        <v>5</v>
      </c>
      <c r="AN21" s="71" t="s">
        <v>962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EPS</v>
      </c>
      <c r="C22" s="59" t="str">
        <f>VLOOKUP($AB$2,$AC$2:$AJ$37,7,FALSE)</f>
        <v>EPS Büy.</v>
      </c>
      <c r="D22" s="60" t="str">
        <f>VLOOKUP($AB$2,$AC$2:$AJ$37,8,FALSE)</f>
        <v>2019 FK</v>
      </c>
      <c r="E22" s="61" t="str">
        <f>VLOOKUP($AB$2,$AC$2:$AJ$37,6,FALSE)</f>
        <v>EPS</v>
      </c>
      <c r="F22" s="59" t="str">
        <f>VLOOKUP($AB$2,$AC$2:$AJ$37,7,FALSE)</f>
        <v>EPS Büy.</v>
      </c>
      <c r="G22" s="60" t="str">
        <f>VLOOKUP($AB$2,$AC$2:$AJ$37,8,FALSE)</f>
        <v>2019 FK</v>
      </c>
      <c r="H22" s="61" t="str">
        <f>VLOOKUP($AB$2,$AC$2:$AJ$37,6,FALSE)</f>
        <v>EPS</v>
      </c>
      <c r="I22" s="59" t="str">
        <f>VLOOKUP($AB$2,$AC$2:$AJ$37,7,FALSE)</f>
        <v>EPS Büy.</v>
      </c>
      <c r="J22" s="60" t="str">
        <f>VLOOKUP($AB$2,$AC$2:$AJ$37,8,FALSE)</f>
        <v>2019 FK</v>
      </c>
      <c r="K22" s="61" t="str">
        <f>VLOOKUP($AB$2,$AC$2:$AJ$37,6,FALSE)</f>
        <v>EPS</v>
      </c>
      <c r="L22" s="59" t="str">
        <f>VLOOKUP($AB$2,$AC$2:$AJ$37,7,FALSE)</f>
        <v>EPS Büy.</v>
      </c>
      <c r="M22" s="60" t="str">
        <f>VLOOKUP($AB$2,$AC$2:$AJ$37,8,FALSE)</f>
        <v>2019 FK</v>
      </c>
      <c r="N22" s="61" t="str">
        <f>VLOOKUP($AB$2,$AC$2:$AJ$37,6,FALSE)</f>
        <v>EPS</v>
      </c>
      <c r="O22" s="59" t="str">
        <f>VLOOKUP($AB$2,$AC$2:$AJ$37,7,FALSE)</f>
        <v>EPS Büy.</v>
      </c>
      <c r="P22" s="60" t="str">
        <f>VLOOKUP($AB$2,$AC$2:$AJ$37,8,FALSE)</f>
        <v>2019 FK</v>
      </c>
      <c r="Q22" s="61" t="str">
        <f>VLOOKUP($AB$2,$AC$2:$AJ$37,6,FALSE)</f>
        <v>EPS</v>
      </c>
      <c r="R22" s="59" t="str">
        <f>VLOOKUP($AB$2,$AC$2:$AJ$37,7,FALSE)</f>
        <v>EPS Büy.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929</v>
      </c>
      <c r="AE22" s="50" t="s">
        <v>17</v>
      </c>
      <c r="AF22" s="50" t="s">
        <v>1012</v>
      </c>
      <c r="AG22" s="50" t="s">
        <v>1015</v>
      </c>
      <c r="AH22" s="50" t="s">
        <v>986</v>
      </c>
      <c r="AI22" s="50" t="s">
        <v>1011</v>
      </c>
      <c r="AJ22" s="50" t="s">
        <v>176</v>
      </c>
      <c r="AK22" s="42">
        <v>9</v>
      </c>
      <c r="AL22" s="42">
        <v>10</v>
      </c>
      <c r="AM22" s="42">
        <v>45</v>
      </c>
      <c r="AN22" s="71" t="s">
        <v>954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>2.7</v>
      </c>
      <c r="C23" s="73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>54.4</v>
      </c>
      <c r="D23" s="66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>10.4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929</v>
      </c>
      <c r="AE23" s="50" t="s">
        <v>18</v>
      </c>
      <c r="AF23" s="50" t="s">
        <v>1013</v>
      </c>
      <c r="AG23" s="50" t="s">
        <v>1016</v>
      </c>
      <c r="AH23" s="50" t="s">
        <v>986</v>
      </c>
      <c r="AI23" s="50" t="s">
        <v>1011</v>
      </c>
      <c r="AJ23" s="50" t="s">
        <v>176</v>
      </c>
      <c r="AK23" s="42">
        <v>11</v>
      </c>
      <c r="AL23" s="42">
        <v>12</v>
      </c>
      <c r="AM23" s="42">
        <v>46</v>
      </c>
      <c r="AN23" s="71" t="s">
        <v>955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929</v>
      </c>
      <c r="AE24" s="50" t="s">
        <v>19</v>
      </c>
      <c r="AF24" s="50" t="s">
        <v>1014</v>
      </c>
      <c r="AG24" s="50" t="s">
        <v>1017</v>
      </c>
      <c r="AH24" s="50" t="s">
        <v>967</v>
      </c>
      <c r="AI24" s="50" t="s">
        <v>969</v>
      </c>
      <c r="AJ24" s="50" t="s">
        <v>1018</v>
      </c>
      <c r="AK24" s="42">
        <v>8</v>
      </c>
      <c r="AL24" s="42">
        <v>15</v>
      </c>
      <c r="AM24" s="42">
        <v>9</v>
      </c>
      <c r="AN24" s="50" t="s">
        <v>956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149</v>
      </c>
      <c r="C25" s="59" t="s">
        <v>173</v>
      </c>
      <c r="D25" s="60" t="s">
        <v>174</v>
      </c>
      <c r="E25" s="67" t="s">
        <v>149</v>
      </c>
      <c r="F25" s="59" t="s">
        <v>173</v>
      </c>
      <c r="G25" s="60" t="s">
        <v>174</v>
      </c>
      <c r="H25" s="61" t="s">
        <v>149</v>
      </c>
      <c r="I25" s="59" t="s">
        <v>173</v>
      </c>
      <c r="J25" s="60" t="s">
        <v>174</v>
      </c>
      <c r="K25" s="61" t="s">
        <v>149</v>
      </c>
      <c r="L25" s="59" t="s">
        <v>173</v>
      </c>
      <c r="M25" s="60" t="s">
        <v>174</v>
      </c>
      <c r="N25" s="61" t="s">
        <v>149</v>
      </c>
      <c r="O25" s="59" t="s">
        <v>173</v>
      </c>
      <c r="P25" s="60" t="s">
        <v>174</v>
      </c>
      <c r="Q25" s="61" t="s">
        <v>149</v>
      </c>
      <c r="R25" s="59" t="s">
        <v>173</v>
      </c>
      <c r="S25" s="62" t="s">
        <v>174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929</v>
      </c>
      <c r="AE25" s="70" t="s">
        <v>160</v>
      </c>
      <c r="AF25" s="70" t="s">
        <v>198</v>
      </c>
      <c r="AG25" s="70" t="s">
        <v>197</v>
      </c>
      <c r="AH25" s="70" t="s">
        <v>177</v>
      </c>
      <c r="AI25" s="70" t="s">
        <v>179</v>
      </c>
      <c r="AJ25" s="70" t="s">
        <v>1018</v>
      </c>
      <c r="AK25" s="69">
        <v>13</v>
      </c>
      <c r="AL25" s="69">
        <v>14</v>
      </c>
      <c r="AM25" s="69">
        <v>9</v>
      </c>
      <c r="AN25" s="70" t="s">
        <v>957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930</v>
      </c>
      <c r="AE26" s="50" t="s">
        <v>15</v>
      </c>
      <c r="AF26" s="50" t="s">
        <v>199</v>
      </c>
      <c r="AG26" s="50" t="s">
        <v>196</v>
      </c>
      <c r="AH26" s="50" t="s">
        <v>966</v>
      </c>
      <c r="AI26" s="50" t="s">
        <v>970</v>
      </c>
      <c r="AJ26" s="50" t="s">
        <v>1018</v>
      </c>
      <c r="AK26" s="42">
        <v>44</v>
      </c>
      <c r="AL26" s="42">
        <v>8</v>
      </c>
      <c r="AM26" s="42">
        <v>9</v>
      </c>
      <c r="AN26" s="50" t="s">
        <v>958</v>
      </c>
    </row>
    <row r="27" spans="2:51" ht="14.1" customHeight="1" x14ac:dyDescent="0.25">
      <c r="B27" s="58" t="str">
        <f>VLOOKUP($AB$2,$AC$2:$AJ$37,6,FALSE)</f>
        <v>EPS</v>
      </c>
      <c r="C27" s="59" t="str">
        <f>VLOOKUP($AB$2,$AC$2:$AJ$37,7,FALSE)</f>
        <v>EPS Büy.</v>
      </c>
      <c r="D27" s="60" t="str">
        <f>VLOOKUP($AB$2,$AC$2:$AJ$37,8,FALSE)</f>
        <v>2019 FK</v>
      </c>
      <c r="E27" s="61" t="str">
        <f>VLOOKUP($AB$2,$AC$2:$AJ$37,6,FALSE)</f>
        <v>EPS</v>
      </c>
      <c r="F27" s="59" t="str">
        <f>VLOOKUP($AB$2,$AC$2:$AJ$37,7,FALSE)</f>
        <v>EPS Büy.</v>
      </c>
      <c r="G27" s="60" t="str">
        <f>VLOOKUP($AB$2,$AC$2:$AJ$37,8,FALSE)</f>
        <v>2019 FK</v>
      </c>
      <c r="H27" s="61" t="str">
        <f>VLOOKUP($AB$2,$AC$2:$AJ$37,6,FALSE)</f>
        <v>EPS</v>
      </c>
      <c r="I27" s="59" t="str">
        <f>VLOOKUP($AB$2,$AC$2:$AJ$37,7,FALSE)</f>
        <v>EPS Büy.</v>
      </c>
      <c r="J27" s="60" t="str">
        <f>VLOOKUP($AB$2,$AC$2:$AJ$37,8,FALSE)</f>
        <v>2019 FK</v>
      </c>
      <c r="K27" s="61" t="str">
        <f>VLOOKUP($AB$2,$AC$2:$AJ$37,6,FALSE)</f>
        <v>EPS</v>
      </c>
      <c r="L27" s="59" t="str">
        <f>VLOOKUP($AB$2,$AC$2:$AJ$37,7,FALSE)</f>
        <v>EPS Büy.</v>
      </c>
      <c r="M27" s="60" t="str">
        <f>VLOOKUP($AB$2,$AC$2:$AJ$37,8,FALSE)</f>
        <v>2019 FK</v>
      </c>
      <c r="N27" s="61" t="str">
        <f>VLOOKUP($AB$2,$AC$2:$AJ$37,6,FALSE)</f>
        <v>EPS</v>
      </c>
      <c r="O27" s="59" t="str">
        <f>VLOOKUP($AB$2,$AC$2:$AJ$37,7,FALSE)</f>
        <v>EPS Büy.</v>
      </c>
      <c r="P27" s="60" t="str">
        <f>VLOOKUP($AB$2,$AC$2:$AJ$37,8,FALSE)</f>
        <v>2019 FK</v>
      </c>
      <c r="Q27" s="61" t="str">
        <f>VLOOKUP($AB$2,$AC$2:$AJ$37,6,FALSE)</f>
        <v>EPS</v>
      </c>
      <c r="R27" s="59" t="str">
        <f>VLOOKUP($AB$2,$AC$2:$AJ$37,7,FALSE)</f>
        <v>EPS Büy.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930</v>
      </c>
      <c r="AE27" s="50" t="s">
        <v>16</v>
      </c>
      <c r="AF27" s="50" t="s">
        <v>932</v>
      </c>
      <c r="AG27" s="50" t="s">
        <v>933</v>
      </c>
      <c r="AH27" s="50" t="s">
        <v>8</v>
      </c>
      <c r="AI27" s="50" t="s">
        <v>9</v>
      </c>
      <c r="AJ27" s="50" t="s">
        <v>934</v>
      </c>
      <c r="AK27" s="42">
        <v>2</v>
      </c>
      <c r="AL27" s="42">
        <v>3</v>
      </c>
      <c r="AM27" s="42">
        <v>5</v>
      </c>
      <c r="AN27" s="50" t="s">
        <v>962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930</v>
      </c>
      <c r="AE28" s="50" t="s">
        <v>17</v>
      </c>
      <c r="AF28" s="50" t="s">
        <v>1012</v>
      </c>
      <c r="AG28" s="50" t="s">
        <v>1015</v>
      </c>
      <c r="AH28" s="50" t="s">
        <v>986</v>
      </c>
      <c r="AI28" s="50" t="s">
        <v>1011</v>
      </c>
      <c r="AJ28" s="50" t="s">
        <v>176</v>
      </c>
      <c r="AK28" s="42">
        <v>9</v>
      </c>
      <c r="AL28" s="42">
        <v>10</v>
      </c>
      <c r="AM28" s="42">
        <v>45</v>
      </c>
      <c r="AN28" s="50" t="s">
        <v>954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930</v>
      </c>
      <c r="AE29" s="50" t="s">
        <v>18</v>
      </c>
      <c r="AF29" s="50" t="s">
        <v>1013</v>
      </c>
      <c r="AG29" s="50" t="s">
        <v>1016</v>
      </c>
      <c r="AH29" s="50" t="s">
        <v>986</v>
      </c>
      <c r="AI29" s="50" t="s">
        <v>1011</v>
      </c>
      <c r="AJ29" s="50" t="s">
        <v>176</v>
      </c>
      <c r="AK29" s="42">
        <v>11</v>
      </c>
      <c r="AL29" s="42">
        <v>12</v>
      </c>
      <c r="AM29" s="42">
        <v>46</v>
      </c>
      <c r="AN29" s="50" t="s">
        <v>955</v>
      </c>
    </row>
    <row r="30" spans="2:51" ht="14.1" customHeight="1" x14ac:dyDescent="0.25">
      <c r="B30" s="58" t="s">
        <v>149</v>
      </c>
      <c r="C30" s="59" t="s">
        <v>173</v>
      </c>
      <c r="D30" s="60" t="s">
        <v>174</v>
      </c>
      <c r="E30" s="61" t="s">
        <v>149</v>
      </c>
      <c r="F30" s="59" t="s">
        <v>173</v>
      </c>
      <c r="G30" s="60" t="s">
        <v>174</v>
      </c>
      <c r="H30" s="61" t="s">
        <v>149</v>
      </c>
      <c r="I30" s="59" t="s">
        <v>173</v>
      </c>
      <c r="J30" s="60" t="s">
        <v>174</v>
      </c>
      <c r="K30" s="61" t="s">
        <v>149</v>
      </c>
      <c r="L30" s="59" t="s">
        <v>173</v>
      </c>
      <c r="M30" s="60" t="s">
        <v>174</v>
      </c>
      <c r="N30" s="61" t="s">
        <v>149</v>
      </c>
      <c r="O30" s="59" t="s">
        <v>173</v>
      </c>
      <c r="P30" s="60" t="s">
        <v>174</v>
      </c>
      <c r="Q30" s="61" t="s">
        <v>149</v>
      </c>
      <c r="R30" s="59" t="s">
        <v>173</v>
      </c>
      <c r="S30" s="62" t="s">
        <v>174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930</v>
      </c>
      <c r="AE30" s="50" t="s">
        <v>19</v>
      </c>
      <c r="AF30" s="50" t="s">
        <v>1014</v>
      </c>
      <c r="AG30" s="50" t="s">
        <v>1017</v>
      </c>
      <c r="AH30" s="50" t="s">
        <v>967</v>
      </c>
      <c r="AI30" s="50" t="s">
        <v>969</v>
      </c>
      <c r="AJ30" s="50" t="s">
        <v>1018</v>
      </c>
      <c r="AK30" s="42">
        <v>8</v>
      </c>
      <c r="AL30" s="42">
        <v>15</v>
      </c>
      <c r="AM30" s="42">
        <v>9</v>
      </c>
      <c r="AN30" s="50" t="s">
        <v>956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930</v>
      </c>
      <c r="AE31" s="70" t="s">
        <v>160</v>
      </c>
      <c r="AF31" s="70" t="s">
        <v>198</v>
      </c>
      <c r="AG31" s="70" t="s">
        <v>197</v>
      </c>
      <c r="AH31" s="70" t="s">
        <v>177</v>
      </c>
      <c r="AI31" s="70" t="s">
        <v>179</v>
      </c>
      <c r="AJ31" s="70" t="s">
        <v>1018</v>
      </c>
      <c r="AK31" s="69">
        <v>13</v>
      </c>
      <c r="AL31" s="69">
        <v>14</v>
      </c>
      <c r="AM31" s="69">
        <v>9</v>
      </c>
      <c r="AN31" s="70" t="s">
        <v>957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EPS</v>
      </c>
      <c r="C32" s="59" t="str">
        <f>VLOOKUP($AB$2,$AC$2:$AJ$37,7,FALSE)</f>
        <v>EPS Büy.</v>
      </c>
      <c r="D32" s="60" t="str">
        <f>VLOOKUP($AB$2,$AC$2:$AJ$37,8,FALSE)</f>
        <v>2019 FK</v>
      </c>
      <c r="E32" s="61" t="str">
        <f>VLOOKUP($AB$2,$AC$2:$AJ$37,6,FALSE)</f>
        <v>EPS</v>
      </c>
      <c r="F32" s="59" t="str">
        <f>VLOOKUP($AB$2,$AC$2:$AJ$37,7,FALSE)</f>
        <v>EPS Büy.</v>
      </c>
      <c r="G32" s="60" t="str">
        <f>VLOOKUP($AB$2,$AC$2:$AJ$37,8,FALSE)</f>
        <v>2019 FK</v>
      </c>
      <c r="H32" s="61" t="str">
        <f>VLOOKUP($AB$2,$AC$2:$AJ$37,6,FALSE)</f>
        <v>EPS</v>
      </c>
      <c r="I32" s="59" t="str">
        <f>VLOOKUP($AB$2,$AC$2:$AJ$37,7,FALSE)</f>
        <v>EPS Büy.</v>
      </c>
      <c r="J32" s="60" t="str">
        <f>VLOOKUP($AB$2,$AC$2:$AJ$37,8,FALSE)</f>
        <v>2019 FK</v>
      </c>
      <c r="K32" s="61" t="str">
        <f>VLOOKUP($AB$2,$AC$2:$AJ$37,6,FALSE)</f>
        <v>EPS</v>
      </c>
      <c r="L32" s="59" t="str">
        <f>VLOOKUP($AB$2,$AC$2:$AJ$37,7,FALSE)</f>
        <v>EPS Büy.</v>
      </c>
      <c r="M32" s="60" t="str">
        <f>VLOOKUP($AB$2,$AC$2:$AJ$37,8,FALSE)</f>
        <v>2019 FK</v>
      </c>
      <c r="N32" s="61" t="str">
        <f>VLOOKUP($AB$2,$AC$2:$AJ$37,6,FALSE)</f>
        <v>EPS</v>
      </c>
      <c r="O32" s="59" t="str">
        <f>VLOOKUP($AB$2,$AC$2:$AJ$37,7,FALSE)</f>
        <v>EPS Büy.</v>
      </c>
      <c r="P32" s="60" t="str">
        <f>VLOOKUP($AB$2,$AC$2:$AJ$37,8,FALSE)</f>
        <v>2019 FK</v>
      </c>
      <c r="Q32" s="61" t="str">
        <f>VLOOKUP($AB$2,$AC$2:$AJ$37,6,FALSE)</f>
        <v>EPS</v>
      </c>
      <c r="R32" s="59" t="str">
        <f>VLOOKUP($AB$2,$AC$2:$AJ$37,7,FALSE)</f>
        <v>EPS Büy.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1008</v>
      </c>
      <c r="AE32" s="50" t="s">
        <v>15</v>
      </c>
      <c r="AF32" s="50" t="s">
        <v>199</v>
      </c>
      <c r="AG32" s="50" t="s">
        <v>196</v>
      </c>
      <c r="AH32" s="50" t="s">
        <v>966</v>
      </c>
      <c r="AI32" s="50" t="s">
        <v>970</v>
      </c>
      <c r="AJ32" s="50" t="s">
        <v>1018</v>
      </c>
      <c r="AK32" s="42">
        <v>44</v>
      </c>
      <c r="AL32" s="42">
        <v>8</v>
      </c>
      <c r="AM32" s="42">
        <v>9</v>
      </c>
      <c r="AN32" s="50" t="s">
        <v>958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7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7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7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7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7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7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1008</v>
      </c>
      <c r="AE33" s="50" t="s">
        <v>16</v>
      </c>
      <c r="AF33" s="50" t="s">
        <v>932</v>
      </c>
      <c r="AG33" s="50" t="s">
        <v>933</v>
      </c>
      <c r="AH33" s="50" t="s">
        <v>8</v>
      </c>
      <c r="AI33" s="50" t="s">
        <v>9</v>
      </c>
      <c r="AJ33" s="50" t="s">
        <v>934</v>
      </c>
      <c r="AK33" s="42">
        <v>2</v>
      </c>
      <c r="AL33" s="42">
        <v>3</v>
      </c>
      <c r="AM33" s="42">
        <v>5</v>
      </c>
      <c r="AN33" s="50" t="s">
        <v>962</v>
      </c>
    </row>
    <row r="34" spans="2:67" ht="14.1" customHeight="1" x14ac:dyDescent="0.25">
      <c r="B34" s="173"/>
      <c r="Z34" s="80">
        <v>6</v>
      </c>
      <c r="AA34" s="80">
        <v>3</v>
      </c>
      <c r="AC34" s="42">
        <f t="shared" ref="AC34:AC37" si="5">AC33+1</f>
        <v>62</v>
      </c>
      <c r="AD34" s="42" t="s">
        <v>1008</v>
      </c>
      <c r="AE34" s="50" t="s">
        <v>17</v>
      </c>
      <c r="AF34" s="50" t="s">
        <v>1012</v>
      </c>
      <c r="AG34" s="50" t="s">
        <v>1015</v>
      </c>
      <c r="AH34" s="50" t="s">
        <v>986</v>
      </c>
      <c r="AI34" s="50" t="s">
        <v>1011</v>
      </c>
      <c r="AJ34" s="50" t="s">
        <v>176</v>
      </c>
      <c r="AK34" s="42">
        <v>9</v>
      </c>
      <c r="AL34" s="42">
        <v>10</v>
      </c>
      <c r="AM34" s="42">
        <v>45</v>
      </c>
      <c r="AN34" s="50" t="s">
        <v>954</v>
      </c>
    </row>
    <row r="35" spans="2:67" ht="14.1" customHeight="1" x14ac:dyDescent="0.25">
      <c r="B35" s="85" t="s">
        <v>953</v>
      </c>
      <c r="C35" s="86"/>
      <c r="D35" s="86"/>
      <c r="E35" s="86"/>
      <c r="F35" s="86"/>
      <c r="G35" s="86"/>
      <c r="H35" s="86"/>
      <c r="I35" s="86"/>
      <c r="J35" s="86"/>
      <c r="K35" s="86"/>
      <c r="L35" s="176"/>
      <c r="M35" s="175" t="s">
        <v>981</v>
      </c>
      <c r="N35" s="174" t="s">
        <v>980</v>
      </c>
      <c r="O35" s="174"/>
      <c r="P35" s="174"/>
      <c r="Q35" s="174"/>
      <c r="R35" s="174"/>
      <c r="S35" s="177" t="s">
        <v>980</v>
      </c>
      <c r="Z35" s="80">
        <v>6</v>
      </c>
      <c r="AA35" s="80">
        <v>4</v>
      </c>
      <c r="AC35" s="42">
        <f t="shared" si="5"/>
        <v>63</v>
      </c>
      <c r="AD35" s="42" t="s">
        <v>1008</v>
      </c>
      <c r="AE35" s="50" t="s">
        <v>18</v>
      </c>
      <c r="AF35" s="50" t="s">
        <v>1013</v>
      </c>
      <c r="AG35" s="50" t="s">
        <v>1016</v>
      </c>
      <c r="AH35" s="50" t="s">
        <v>986</v>
      </c>
      <c r="AI35" s="50" t="s">
        <v>1011</v>
      </c>
      <c r="AJ35" s="50" t="s">
        <v>176</v>
      </c>
      <c r="AK35" s="42">
        <v>11</v>
      </c>
      <c r="AL35" s="42">
        <v>12</v>
      </c>
      <c r="AM35" s="42">
        <v>46</v>
      </c>
      <c r="AN35" s="50" t="s">
        <v>955</v>
      </c>
    </row>
    <row r="36" spans="2:67" ht="14.1" customHeight="1" x14ac:dyDescent="0.25">
      <c r="B36" s="181" t="s">
        <v>947</v>
      </c>
      <c r="C36" s="180"/>
      <c r="D36" s="180"/>
      <c r="E36" s="180"/>
      <c r="F36" s="180"/>
      <c r="G36" s="180"/>
      <c r="H36" s="181" t="s">
        <v>963</v>
      </c>
      <c r="I36" s="180"/>
      <c r="J36" s="180"/>
      <c r="K36" s="180"/>
      <c r="L36" s="180"/>
      <c r="M36" s="180"/>
      <c r="N36" s="180"/>
      <c r="O36" s="182"/>
      <c r="P36" s="181" t="s">
        <v>950</v>
      </c>
      <c r="Q36" s="180"/>
      <c r="R36" s="180"/>
      <c r="S36" s="182"/>
      <c r="Z36" s="80">
        <v>6</v>
      </c>
      <c r="AA36" s="80">
        <v>5</v>
      </c>
      <c r="AC36" s="42">
        <f t="shared" si="5"/>
        <v>64</v>
      </c>
      <c r="AD36" s="42" t="s">
        <v>1008</v>
      </c>
      <c r="AE36" s="50" t="s">
        <v>19</v>
      </c>
      <c r="AF36" s="50" t="s">
        <v>1014</v>
      </c>
      <c r="AG36" s="50" t="s">
        <v>1017</v>
      </c>
      <c r="AH36" s="50" t="s">
        <v>967</v>
      </c>
      <c r="AI36" s="50" t="s">
        <v>969</v>
      </c>
      <c r="AJ36" s="50" t="s">
        <v>1018</v>
      </c>
      <c r="AK36" s="42">
        <v>8</v>
      </c>
      <c r="AL36" s="42">
        <v>15</v>
      </c>
      <c r="AM36" s="42">
        <v>9</v>
      </c>
      <c r="AN36" s="50" t="s">
        <v>956</v>
      </c>
    </row>
    <row r="37" spans="2:67" ht="14.1" customHeight="1" thickBot="1" x14ac:dyDescent="0.3">
      <c r="B37" s="181" t="s">
        <v>948</v>
      </c>
      <c r="C37" s="180"/>
      <c r="D37" s="180"/>
      <c r="E37" s="180" t="s">
        <v>949</v>
      </c>
      <c r="F37" s="180"/>
      <c r="G37" s="180"/>
      <c r="H37" s="181" t="s">
        <v>978</v>
      </c>
      <c r="I37" s="180"/>
      <c r="J37" s="180"/>
      <c r="K37" s="180"/>
      <c r="L37" s="180" t="s">
        <v>979</v>
      </c>
      <c r="M37" s="180"/>
      <c r="N37" s="180"/>
      <c r="O37" s="182"/>
      <c r="P37" s="87" t="s">
        <v>965</v>
      </c>
      <c r="Q37" s="88"/>
      <c r="R37" s="88" t="s">
        <v>951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1008</v>
      </c>
      <c r="AE37" s="91" t="s">
        <v>160</v>
      </c>
      <c r="AF37" s="91" t="s">
        <v>198</v>
      </c>
      <c r="AG37" s="91" t="s">
        <v>197</v>
      </c>
      <c r="AH37" s="91" t="s">
        <v>177</v>
      </c>
      <c r="AI37" s="91" t="s">
        <v>179</v>
      </c>
      <c r="AJ37" s="91" t="s">
        <v>1018</v>
      </c>
      <c r="AK37" s="44">
        <v>13</v>
      </c>
      <c r="AL37" s="44">
        <v>14</v>
      </c>
      <c r="AM37" s="44">
        <v>9</v>
      </c>
      <c r="AN37" s="91" t="s">
        <v>957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81">
        <v>15</v>
      </c>
      <c r="C38" s="180"/>
      <c r="D38" s="180"/>
      <c r="E38" s="180">
        <v>-15</v>
      </c>
      <c r="F38" s="180"/>
      <c r="G38" s="182"/>
      <c r="H38" s="181">
        <v>-10</v>
      </c>
      <c r="I38" s="180"/>
      <c r="J38" s="180"/>
      <c r="K38" s="86"/>
      <c r="L38" s="86"/>
      <c r="M38" s="180">
        <v>10</v>
      </c>
      <c r="N38" s="180"/>
      <c r="O38" s="92"/>
      <c r="P38" s="93">
        <v>2</v>
      </c>
      <c r="Q38" s="93">
        <v>50</v>
      </c>
      <c r="R38" s="181">
        <v>0</v>
      </c>
      <c r="S38" s="182"/>
      <c r="V38" s="46"/>
      <c r="W38" s="46"/>
      <c r="X38" s="46"/>
      <c r="Y38" s="46"/>
    </row>
    <row r="39" spans="2:67" ht="14.1" customHeight="1" x14ac:dyDescent="0.2">
      <c r="B39" s="181" t="s">
        <v>964</v>
      </c>
      <c r="C39" s="180"/>
      <c r="D39" s="180"/>
      <c r="E39" s="180"/>
      <c r="F39" s="180"/>
      <c r="G39" s="180"/>
      <c r="H39" s="185" t="s">
        <v>959</v>
      </c>
      <c r="I39" s="186"/>
      <c r="J39" s="186"/>
      <c r="K39" s="186"/>
      <c r="L39" s="186"/>
      <c r="M39" s="186"/>
      <c r="N39" s="186"/>
      <c r="O39" s="187"/>
      <c r="P39" s="181" t="s">
        <v>952</v>
      </c>
      <c r="Q39" s="180"/>
      <c r="R39" s="180"/>
      <c r="S39" s="182"/>
      <c r="V39" s="46"/>
      <c r="W39" s="46"/>
      <c r="X39" s="46"/>
      <c r="Y39" s="46"/>
      <c r="AD39" s="76" t="s">
        <v>186</v>
      </c>
      <c r="AE39" s="94">
        <f ca="1">MAX(AE$45:AE$80)</f>
        <v>99.719626168224309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0.60818713450292394</v>
      </c>
      <c r="AM39" s="94">
        <f t="shared" ca="1" si="6"/>
        <v>86.666666666666671</v>
      </c>
      <c r="AN39" s="94">
        <f t="shared" ca="1" si="6"/>
        <v>69.382184956206899</v>
      </c>
      <c r="AO39" s="94">
        <f t="shared" ca="1" si="6"/>
        <v>68.2557628448005</v>
      </c>
      <c r="AP39" s="94">
        <f t="shared" ca="1" si="6"/>
        <v>7.808441558441559</v>
      </c>
      <c r="AQ39" s="94">
        <f t="shared" ca="1" si="6"/>
        <v>99.719626168224309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81" t="s">
        <v>978</v>
      </c>
      <c r="C40" s="180"/>
      <c r="D40" s="180"/>
      <c r="E40" s="180" t="s">
        <v>979</v>
      </c>
      <c r="F40" s="180"/>
      <c r="G40" s="180"/>
      <c r="H40" s="181" t="s">
        <v>960</v>
      </c>
      <c r="I40" s="180"/>
      <c r="J40" s="180"/>
      <c r="K40" s="180"/>
      <c r="L40" s="180" t="s">
        <v>961</v>
      </c>
      <c r="M40" s="180"/>
      <c r="N40" s="180"/>
      <c r="O40" s="182"/>
      <c r="P40" s="87" t="s">
        <v>965</v>
      </c>
      <c r="Q40" s="88"/>
      <c r="R40" s="88" t="s">
        <v>951</v>
      </c>
      <c r="S40" s="89"/>
      <c r="V40" s="46"/>
      <c r="W40" s="46"/>
      <c r="X40" s="46"/>
      <c r="Y40" s="46"/>
      <c r="AD40" s="46" t="s">
        <v>187</v>
      </c>
      <c r="AE40" s="95">
        <f ca="1">MIN(AE$45:AE$80)</f>
        <v>-85.333333333333343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3.8961038961038863E-2</v>
      </c>
      <c r="AM40" s="95">
        <f t="shared" ca="1" si="7"/>
        <v>-29.166666666666668</v>
      </c>
      <c r="AN40" s="95">
        <f t="shared" ca="1" si="7"/>
        <v>-40.247528651775255</v>
      </c>
      <c r="AO40" s="95">
        <f t="shared" ca="1" si="7"/>
        <v>-80.590398583349042</v>
      </c>
      <c r="AP40" s="95">
        <f t="shared" ca="1" si="7"/>
        <v>0</v>
      </c>
      <c r="AQ40" s="95">
        <f t="shared" ca="1" si="7"/>
        <v>-85.333333333333343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81">
        <v>-60</v>
      </c>
      <c r="C41" s="180"/>
      <c r="D41" s="180"/>
      <c r="E41" s="180">
        <v>60</v>
      </c>
      <c r="F41" s="180"/>
      <c r="G41" s="182"/>
      <c r="H41" s="181">
        <v>70</v>
      </c>
      <c r="I41" s="180"/>
      <c r="J41" s="180"/>
      <c r="K41" s="96"/>
      <c r="L41" s="96"/>
      <c r="M41" s="180">
        <v>70</v>
      </c>
      <c r="N41" s="180"/>
      <c r="O41" s="97"/>
      <c r="P41" s="93">
        <v>50</v>
      </c>
      <c r="Q41" s="93">
        <v>100</v>
      </c>
      <c r="R41" s="181">
        <v>-50</v>
      </c>
      <c r="S41" s="182"/>
      <c r="V41" s="46"/>
      <c r="W41" s="46"/>
      <c r="X41" s="46"/>
      <c r="Y41" s="46" t="s">
        <v>942</v>
      </c>
      <c r="Z41" s="98" t="str">
        <f ca="1">(IF((AND(AE40&lt;0,AE39&lt;0))=TRUE,"A",IF((AND(AE40&gt;=0,AE39&gt;=0))=TRUE,"B","C")))</f>
        <v>C</v>
      </c>
      <c r="AD41" s="46" t="s">
        <v>188</v>
      </c>
      <c r="AE41" s="95">
        <f ca="1">AE39-AE40</f>
        <v>185.05295950155767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0.56922609554188508</v>
      </c>
      <c r="AM41" s="95">
        <f t="shared" ca="1" si="8"/>
        <v>115.83333333333334</v>
      </c>
      <c r="AN41" s="95">
        <f t="shared" ca="1" si="8"/>
        <v>109.62971360798215</v>
      </c>
      <c r="AO41" s="95">
        <f t="shared" ca="1" si="8"/>
        <v>148.84616142814954</v>
      </c>
      <c r="AP41" s="95">
        <f t="shared" ca="1" si="8"/>
        <v>7.808441558441559</v>
      </c>
      <c r="AQ41" s="95">
        <f t="shared" ca="1" si="8"/>
        <v>185.05295950155767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943</v>
      </c>
      <c r="Z42" s="98">
        <f ca="1">(IF($Z$41="A",(($AE$39-$AE$40)/17),IF($Z$41="B",(($AE$39-$AE$40)/17),$AE$43)))</f>
        <v>5.2872274143302187</v>
      </c>
      <c r="AD42" s="46" t="s">
        <v>189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931</v>
      </c>
      <c r="X43" s="46"/>
      <c r="Y43" s="46" t="s">
        <v>190</v>
      </c>
      <c r="AD43" s="69" t="s">
        <v>185</v>
      </c>
      <c r="AE43" s="116">
        <f ca="1">(AE41/AE42)</f>
        <v>5.2872274143302187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1.5811835987274585E-2</v>
      </c>
      <c r="AM43" s="116">
        <f t="shared" ca="1" si="10"/>
        <v>3.217592592592593</v>
      </c>
      <c r="AN43" s="116">
        <f t="shared" ca="1" si="10"/>
        <v>3.0452698224439487</v>
      </c>
      <c r="AO43" s="116">
        <f t="shared" ca="1" si="10"/>
        <v>4.1346155952263759</v>
      </c>
      <c r="AP43" s="116">
        <f t="shared" ca="1" si="10"/>
        <v>0.21690115440115443</v>
      </c>
      <c r="AQ43" s="116">
        <f t="shared" ca="1" si="10"/>
        <v>5.1403599861543796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Kar Büyümesi Tahmini Düşük.</v>
      </c>
      <c r="C44" s="118"/>
      <c r="D44" s="118"/>
      <c r="E44" s="118"/>
      <c r="S44" s="119" t="str">
        <f>VLOOKUP($AB$2,$AC$2:$AJ$37,5,FALSE)</f>
        <v>Kar Büyümesi Tahmini Yüksek</v>
      </c>
      <c r="V44" s="46"/>
      <c r="W44" s="46"/>
      <c r="X44" s="46"/>
      <c r="Y44" s="95"/>
      <c r="AB44" s="120" t="s">
        <v>195</v>
      </c>
      <c r="AD44" s="42">
        <f>AB2</f>
        <v>25</v>
      </c>
      <c r="AE44" s="121" t="s">
        <v>183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84">
        <f>'X1'!B3</f>
        <v>43392.351174305557</v>
      </c>
      <c r="C45" s="184"/>
      <c r="D45" s="124" t="s">
        <v>938</v>
      </c>
      <c r="E45" s="124"/>
      <c r="S45" s="178" t="s">
        <v>982</v>
      </c>
      <c r="V45" s="46"/>
      <c r="W45" s="46">
        <v>2</v>
      </c>
      <c r="X45" s="46"/>
      <c r="Y45" s="125">
        <f ca="1">(IF($Z$41="A",$AE$40,IF($Z$41="B",0,$AE$40)))-0.000001</f>
        <v>-85.33333433333334</v>
      </c>
      <c r="Z45" s="99" t="s">
        <v>191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ADM UN Equity</v>
      </c>
      <c r="AE45" s="127">
        <f ca="1">IF(ISERROR((HLOOKUP($AD$44,$AF$44:$BO$80,W45,FALSE)))=TRUE," ",((HLOOKUP($AD$44,$AF$44:$BO$80,W45,FALSE))))</f>
        <v>84.222222222222229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9.733793944320257E-2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37.5</v>
      </c>
      <c r="AN45" s="128">
        <f ca="1">IF(ISERROR(((VLOOKUP(AD45,'X2'!$B:$AZ,42,FALSE))))=TRUE," ",(((VLOOKUP(AD45,'X2'!$B:$AZ,42,FALSE)))))</f>
        <v>20.237538272096067</v>
      </c>
      <c r="AO45" s="128">
        <f ca="1">IF(ISERROR(((VLOOKUP(AD45,'X2'!$B:$AZ,43,FALSE))))=TRUE," ",(((VLOOKUP(AD45,'X2'!$B:$AZ,43,FALSE)))))</f>
        <v>17.510306133817334</v>
      </c>
      <c r="AP45" s="128">
        <f ca="1">IF(ISERROR(((VLOOKUP(AD45,'X2'!$B:$AZ,15,FALSE))))=TRUE," ",(((VLOOKUP(AD45,'X2'!$B:$AZ,15,FALSE)))))</f>
        <v>2.832757569599675</v>
      </c>
      <c r="AQ45" s="128">
        <f ca="1">IF(ISERROR(((VLOOKUP(AD45,'X2'!$B:$AZ,14,FALSE))))=TRUE," ",(((VLOOKUP(AD45,'X2'!$B:$AZ,14,FALSE)))))</f>
        <v>84.222222222222229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148</v>
      </c>
      <c r="C46" s="130" t="s">
        <v>945</v>
      </c>
      <c r="D46" s="130" t="s">
        <v>151</v>
      </c>
      <c r="E46" s="130" t="s">
        <v>149</v>
      </c>
      <c r="F46" s="130" t="s">
        <v>150</v>
      </c>
      <c r="G46" s="130" t="s">
        <v>966</v>
      </c>
      <c r="H46" s="130" t="s">
        <v>971</v>
      </c>
      <c r="I46" s="131" t="s">
        <v>935</v>
      </c>
      <c r="J46" s="132"/>
      <c r="K46" s="133"/>
      <c r="L46" s="131" t="s">
        <v>936</v>
      </c>
      <c r="M46" s="132"/>
      <c r="N46" s="133"/>
      <c r="O46" s="131" t="s">
        <v>937</v>
      </c>
      <c r="P46" s="132"/>
      <c r="Q46" s="133"/>
      <c r="R46" s="129" t="s">
        <v>986</v>
      </c>
      <c r="S46" s="129" t="s">
        <v>204</v>
      </c>
      <c r="V46" s="46"/>
      <c r="W46" s="46">
        <f>W45+1</f>
        <v>3</v>
      </c>
      <c r="X46" s="46"/>
      <c r="Y46" s="134">
        <f ca="1">IF($Z$41="A",(Y45+$Z$42),IF($Z$41="B",0,Y45+$AE$43))</f>
        <v>-80.046106919003122</v>
      </c>
      <c r="Z46" s="135" t="s">
        <v>191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CHK UN Equity</v>
      </c>
      <c r="AE46" s="127">
        <f t="shared" ref="AE46:AE80" ca="1" si="14">IF(ISERROR((HLOOKUP($AD$44,$AF$44:$BO$80,W46,FALSE)))=TRUE," ",((HLOOKUP($AD$44,$AF$44:$BO$80,W46,FALSE))))</f>
        <v>66.666666666666657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7.296137339055786E-2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-29.166666666666668</v>
      </c>
      <c r="AN46" s="128">
        <f ca="1">IF(ISERROR(((VLOOKUP(AD46,'X2'!$B:$AZ,42,FALSE))))=TRUE," ",(((VLOOKUP(AD46,'X2'!$B:$AZ,42,FALSE)))))</f>
        <v>65.75127371419282</v>
      </c>
      <c r="AO46" s="128">
        <f ca="1">IF(ISERROR(((VLOOKUP(AD46,'X2'!$B:$AZ,43,FALSE))))=TRUE," ",(((VLOOKUP(AD46,'X2'!$B:$AZ,43,FALSE)))))</f>
        <v>43.837093667673429</v>
      </c>
      <c r="AP46" s="128">
        <f ca="1">IF(ISERROR(((VLOOKUP(AD46,'X2'!$B:$AZ,15,FALSE))))=TRUE," ",(((VLOOKUP(AD46,'X2'!$B:$AZ,15,FALSE)))))</f>
        <v>0</v>
      </c>
      <c r="AQ46" s="128">
        <f ca="1">IF(ISERROR(((VLOOKUP(AD46,'X2'!$B:$AZ,14,FALSE))))=TRUE," ",(((VLOOKUP(AD46,'X2'!$B:$AZ,14,FALSE)))))</f>
        <v>66.666666666666657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972</v>
      </c>
      <c r="I47" s="136" t="s">
        <v>169</v>
      </c>
      <c r="J47" s="136" t="s">
        <v>9</v>
      </c>
      <c r="K47" s="136" t="s">
        <v>941</v>
      </c>
      <c r="L47" s="136" t="s">
        <v>986</v>
      </c>
      <c r="M47" s="136" t="s">
        <v>1011</v>
      </c>
      <c r="N47" s="136" t="s">
        <v>152</v>
      </c>
      <c r="O47" s="136" t="s">
        <v>986</v>
      </c>
      <c r="P47" s="136" t="s">
        <v>1011</v>
      </c>
      <c r="Q47" s="136" t="s">
        <v>152</v>
      </c>
      <c r="R47" s="129" t="s">
        <v>178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-74.758879504672905</v>
      </c>
      <c r="Z47" s="137" t="s">
        <v>191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CSX UW Equity</v>
      </c>
      <c r="AE47" s="127">
        <f t="shared" ca="1" si="14"/>
        <v>55.156249999999993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0.22359796067006554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59.25925925925926</v>
      </c>
      <c r="AN47" s="128">
        <f ca="1">IF(ISERROR(((VLOOKUP(AD47,'X2'!$B:$AZ,42,FALSE))))=TRUE," ",(((VLOOKUP(AD47,'X2'!$B:$AZ,42,FALSE)))))</f>
        <v>4.390880682428266</v>
      </c>
      <c r="AO47" s="128">
        <f ca="1">IF(ISERROR(((VLOOKUP(AD47,'X2'!$B:$AZ,43,FALSE))))=TRUE," ",(((VLOOKUP(AD47,'X2'!$B:$AZ,43,FALSE)))))</f>
        <v>7.0698539508827318</v>
      </c>
      <c r="AP47" s="128">
        <f ca="1">IF(ISERROR(((VLOOKUP(AD47,'X2'!$B:$AZ,15,FALSE))))=TRUE," ",(((VLOOKUP(AD47,'X2'!$B:$AZ,15,FALSE)))))</f>
        <v>1.4115076474872539</v>
      </c>
      <c r="AQ47" s="128">
        <f ca="1">IF(ISERROR(((VLOOKUP(AD47,'X2'!$B:$AZ,14,FALSE))))=TRUE," ",(((VLOOKUP(AD47,'X2'!$B:$AZ,14,FALSE)))))</f>
        <v>55.156249999999993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65.75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21.673003802281364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20959.097715249998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22.041568890378812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19.69152440850554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29.757816207921351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15.652351179705679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14.352068173913045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35.482098778137214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1.0250950570342205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9.8507462686567084</v>
      </c>
      <c r="V48" s="46"/>
      <c r="W48" s="46">
        <f t="shared" si="15"/>
        <v>5</v>
      </c>
      <c r="X48" s="46"/>
      <c r="Y48" s="134">
        <f t="shared" ca="1" si="16"/>
        <v>-69.471652090342687</v>
      </c>
      <c r="Z48" s="100" t="s">
        <v>191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DE UN Equity</v>
      </c>
      <c r="AE48" s="127">
        <f t="shared" ca="1" si="14"/>
        <v>55.987261146496806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0.20244565217391308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64</v>
      </c>
      <c r="AN48" s="128">
        <f ca="1">IF(ISERROR(((VLOOKUP(AD48,'X2'!$B:$AZ,42,FALSE))))=TRUE," ",(((VLOOKUP(AD48,'X2'!$B:$AZ,42,FALSE)))))</f>
        <v>25.80818574126339</v>
      </c>
      <c r="AO48" s="128">
        <f ca="1">IF(ISERROR(((VLOOKUP(AD48,'X2'!$B:$AZ,43,FALSE))))=TRUE," ",(((VLOOKUP(AD48,'X2'!$B:$AZ,43,FALSE)))))</f>
        <v>17.825349471563811</v>
      </c>
      <c r="AP48" s="128">
        <f ca="1">IF(ISERROR(((VLOOKUP(AD48,'X2'!$B:$AZ,15,FALSE))))=TRUE," ",(((VLOOKUP(AD48,'X2'!$B:$AZ,15,FALSE)))))</f>
        <v>1.8220108695652175</v>
      </c>
      <c r="AQ48" s="128">
        <f ca="1">IF(ISERROR(((VLOOKUP(AD48,'X2'!$B:$AZ,14,FALSE))))=TRUE," ",(((VLOOKUP(AD48,'X2'!$B:$AZ,14,FALSE)))))</f>
        <v>55.987261146496806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32.06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46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43.480973175296313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14763.925464960001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14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17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6.2143826322930806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5.1952681899205961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-63.416183146619666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5.5687401637770044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5.4770533152822098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-51.798640582711307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1.4004990642545225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-20.77464788732394</v>
      </c>
      <c r="V49" s="46"/>
      <c r="W49" s="46">
        <f t="shared" si="15"/>
        <v>6</v>
      </c>
      <c r="X49" s="46"/>
      <c r="Y49" s="134">
        <f t="shared" ca="1" si="16"/>
        <v>-64.184424676012469</v>
      </c>
      <c r="Z49" s="101" t="s">
        <v>191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DPS UN Equity</v>
      </c>
      <c r="AE49" s="127">
        <f t="shared" ca="1" si="14"/>
        <v>-74.63636363636364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29.411764705882351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>
        <f ca="1">IF(ISERROR(((VLOOKUP(AD49,'X2'!$B:$AZ,14,FALSE))))=TRUE," ",(((VLOOKUP(AD49,'X2'!$B:$AZ,14,FALSE)))))</f>
        <v>-74.63636363636364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162.19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175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7.8981441519205831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12015.239235020001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13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25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20.165361183637945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17.878086419753085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18.712658034746376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11.333962881515985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10.669809565598946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-1.8965865874366772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0.15167396263641408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21.818181818181824</v>
      </c>
      <c r="V50" s="46"/>
      <c r="W50" s="46">
        <f t="shared" si="15"/>
        <v>7</v>
      </c>
      <c r="X50" s="46"/>
      <c r="Y50" s="134">
        <f t="shared" ca="1" si="16"/>
        <v>-58.897197261682251</v>
      </c>
      <c r="Z50" s="143" t="s">
        <v>191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DRE UN Equity</v>
      </c>
      <c r="AE50" s="127">
        <f t="shared" ca="1" si="14"/>
        <v>-73.914569059447089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8.8929219600725862E-2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33.333333333333336</v>
      </c>
      <c r="AN50" s="128" t="str">
        <f ca="1">IF(ISERROR(((VLOOKUP(AD50,'X2'!$B:$AZ,42,FALSE))))=TRUE," ",(((VLOOKUP(AD50,'X2'!$B:$AZ,42,FALSE)))))</f>
        <v xml:space="preserve"> </v>
      </c>
      <c r="AO50" s="128">
        <f ca="1">IF(ISERROR(((VLOOKUP(AD50,'X2'!$B:$AZ,43,FALSE))))=TRUE," ",(((VLOOKUP(AD50,'X2'!$B:$AZ,43,FALSE)))))</f>
        <v>-80.590398583349042</v>
      </c>
      <c r="AP50" s="128">
        <f ca="1">IF(ISERROR(((VLOOKUP(AD50,'X2'!$B:$AZ,15,FALSE))))=TRUE," ",(((VLOOKUP(AD50,'X2'!$B:$AZ,15,FALSE)))))</f>
        <v>3.0526315789473681</v>
      </c>
      <c r="AQ50" s="128">
        <f ca="1">IF(ISERROR(((VLOOKUP(AD50,'X2'!$B:$AZ,14,FALSE))))=TRUE," ",(((VLOOKUP(AD50,'X2'!$B:$AZ,14,FALSE)))))</f>
        <v>-73.914569059447089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216.02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242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12.026664197759462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1043360.6145200002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30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2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48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15.7713367890779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14.495068107092532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-7.1547841894466941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10.698182755236147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10.194662959250012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-7.3997103597619462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1.4382927506712342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33.871399273020728</v>
      </c>
      <c r="V51" s="46"/>
      <c r="W51" s="46">
        <f t="shared" si="15"/>
        <v>8</v>
      </c>
      <c r="X51" s="46"/>
      <c r="Y51" s="134">
        <f t="shared" ca="1" si="16"/>
        <v>-53.609969847352033</v>
      </c>
      <c r="Z51" s="144" t="s">
        <v>191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ETFC UW Equity</v>
      </c>
      <c r="AE51" s="127">
        <f t="shared" ca="1" si="14"/>
        <v>52.885955467304314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0.30825838103025349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86.666666666666671</v>
      </c>
      <c r="AN51" s="128">
        <f ca="1">IF(ISERROR(((VLOOKUP(AD51,'X2'!$B:$AZ,42,FALSE))))=TRUE," ",(((VLOOKUP(AD51,'X2'!$B:$AZ,42,FALSE)))))</f>
        <v>29.912377017514615</v>
      </c>
      <c r="AO51" s="128">
        <f ca="1">IF(ISERROR(((VLOOKUP(AD51,'X2'!$B:$AZ,43,FALSE))))=TRUE," ",(((VLOOKUP(AD51,'X2'!$B:$AZ,43,FALSE)))))</f>
        <v>9.201896590447312</v>
      </c>
      <c r="AP51" s="128">
        <f ca="1">IF(ISERROR(((VLOOKUP(AD51,'X2'!$B:$AZ,15,FALSE))))=TRUE," ",(((VLOOKUP(AD51,'X2'!$B:$AZ,15,FALSE)))))</f>
        <v>0.59893704006541282</v>
      </c>
      <c r="AQ51" s="128">
        <f ca="1">IF(ISERROR(((VLOOKUP(AD51,'X2'!$B:$AZ,14,FALSE))))=TRUE," ",(((VLOOKUP(AD51,'X2'!$B:$AZ,14,FALSE)))))</f>
        <v>52.885955467304314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89.9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16.796440489432698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136133.11555020002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2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10.111348554718255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9.1501272264631037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-40.474903855411824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10.109240967987237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9.503628554768099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-12.49741539324496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4.7308120133481646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42.836879432624137</v>
      </c>
      <c r="V52" s="46"/>
      <c r="W52" s="46">
        <f t="shared" si="15"/>
        <v>9</v>
      </c>
      <c r="X52" s="46"/>
      <c r="Y52" s="134">
        <f t="shared" ca="1" si="16"/>
        <v>-48.322742433021816</v>
      </c>
      <c r="Z52" s="102" t="s">
        <v>191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HCA UN Equity</v>
      </c>
      <c r="AE52" s="127">
        <f t="shared" ca="1" si="14"/>
        <v>56.528925619834723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9.9948669062110307E-2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57.692307692307693</v>
      </c>
      <c r="AN52" s="128">
        <f ca="1">IF(ISERROR(((VLOOKUP(AD52,'X2'!$B:$AZ,42,FALSE))))=TRUE," ",(((VLOOKUP(AD52,'X2'!$B:$AZ,42,FALSE)))))</f>
        <v>20.007510693691234</v>
      </c>
      <c r="AO52" s="128">
        <f ca="1">IF(ISERROR(((VLOOKUP(AD52,'X2'!$B:$AZ,43,FALSE))))=TRUE," ",(((VLOOKUP(AD52,'X2'!$B:$AZ,43,FALSE)))))</f>
        <v>24.190247798923671</v>
      </c>
      <c r="AP52" s="128">
        <f ca="1">IF(ISERROR(((VLOOKUP(AD52,'X2'!$B:$AZ,15,FALSE))))=TRUE," ",(((VLOOKUP(AD52,'X2'!$B:$AZ,15,FALSE)))))</f>
        <v>1.0412847400454646</v>
      </c>
      <c r="AQ52" s="128">
        <f ca="1">IF(ISERROR(((VLOOKUP(AD52,'X2'!$B:$AZ,14,FALSE))))=TRUE," ",(((VLOOKUP(AD52,'X2'!$B:$AZ,14,FALSE)))))</f>
        <v>56.528925619834723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93.38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99.5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6.5538659241807684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20203.383416719997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18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13.113326779946636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12.070837642192346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-22.802380599619589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9.360264513334867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8.9065122103944887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-18.980332933663924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1.7327050760334122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8.496240601503759</v>
      </c>
      <c r="V53" s="46"/>
      <c r="W53" s="46">
        <f t="shared" si="15"/>
        <v>10</v>
      </c>
      <c r="X53" s="46"/>
      <c r="Y53" s="134">
        <f t="shared" ca="1" si="16"/>
        <v>-43.035515018691598</v>
      </c>
      <c r="Z53" s="103" t="s">
        <v>191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HES UN Equity</v>
      </c>
      <c r="AE53" s="127">
        <f t="shared" ca="1" si="14"/>
        <v>99.719626168224309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0.15426610513180483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25</v>
      </c>
      <c r="AN53" s="128" t="str">
        <f ca="1">IF(ISERROR(((VLOOKUP(AD53,'X2'!$B:$AZ,42,FALSE))))=TRUE," ",(((VLOOKUP(AD53,'X2'!$B:$AZ,42,FALSE)))))</f>
        <v xml:space="preserve"> </v>
      </c>
      <c r="AO53" s="128">
        <f ca="1">IF(ISERROR(((VLOOKUP(AD53,'X2'!$B:$AZ,43,FALSE))))=TRUE," ",(((VLOOKUP(AD53,'X2'!$B:$AZ,43,FALSE)))))</f>
        <v>29.972750364432088</v>
      </c>
      <c r="AP53" s="128">
        <f ca="1">IF(ISERROR(((VLOOKUP(AD53,'X2'!$B:$AZ,15,FALSE))))=TRUE," ",(((VLOOKUP(AD53,'X2'!$B:$AZ,15,FALSE)))))</f>
        <v>1.5582592419279364</v>
      </c>
      <c r="AQ53" s="128">
        <f ca="1">IF(ISERROR(((VLOOKUP(AD53,'X2'!$B:$AZ,14,FALSE))))=TRUE," ",(((VLOOKUP(AD53,'X2'!$B:$AZ,14,FALSE)))))</f>
        <v>99.719626168224309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ABT UN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Abbott Laboratories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68.14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80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17.405341943058406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119539.31601175999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18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23</v>
      </c>
      <c r="L54" s="141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21.267166042446942</v>
      </c>
      <c r="M54" s="141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18.901525658807213</v>
      </c>
      <c r="N54" s="142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25.19893825723716</v>
      </c>
      <c r="O54" s="141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16.340082926248062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14.456005375848211</v>
      </c>
      <c r="Q54" s="142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41.434900331601199</v>
      </c>
      <c r="R54" s="142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1.797769298503082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9.5945945945946036</v>
      </c>
      <c r="V54" s="46"/>
      <c r="W54" s="46">
        <f t="shared" si="15"/>
        <v>11</v>
      </c>
      <c r="X54" s="46"/>
      <c r="Y54" s="134">
        <f t="shared" ca="1" si="16"/>
        <v>-37.74828760436138</v>
      </c>
      <c r="Z54" s="104" t="s">
        <v>191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HIG UN Equity</v>
      </c>
      <c r="AE54" s="127">
        <f t="shared" ca="1" si="14"/>
        <v>74.833333333333329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0.27874489576617223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52.631578947368418</v>
      </c>
      <c r="AN54" s="128">
        <f ca="1">IF(ISERROR(((VLOOKUP(AD54,'X2'!$B:$AZ,42,FALSE))))=TRUE," ",(((VLOOKUP(AD54,'X2'!$B:$AZ,42,FALSE)))))</f>
        <v>45.073148103654702</v>
      </c>
      <c r="AO54" s="128" t="str">
        <f ca="1">IF(ISERROR(((VLOOKUP(AD54,'X2'!$B:$AZ,43,FALSE))))=TRUE," ",(((VLOOKUP(AD54,'X2'!$B:$AZ,43,FALSE)))))</f>
        <v xml:space="preserve"> </v>
      </c>
      <c r="AP54" s="128">
        <f ca="1">IF(ISERROR(((VLOOKUP(AD54,'X2'!$B:$AZ,15,FALSE))))=TRUE," ",(((VLOOKUP(AD54,'X2'!$B:$AZ,15,FALSE)))))</f>
        <v>2.6649473457984096</v>
      </c>
      <c r="AQ54" s="128">
        <f ca="1">IF(ISERROR(((VLOOKUP(AD54,'X2'!$B:$AZ,14,FALSE))))=TRUE," ",(((VLOOKUP(AD54,'X2'!$B:$AZ,14,FALSE)))))</f>
        <v>74.833333333333329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ACN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Accenture PLC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Information Technology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156.19999999999999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15.236875800256101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100234.74305239998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17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3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29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21.625363422400664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19.684940138626338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27.30763160957299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13.239565161065954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12.268663659258566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14.597740258780112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1.8514724711907811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3.9106145251396685</v>
      </c>
      <c r="V55" s="46"/>
      <c r="W55" s="46">
        <f t="shared" si="15"/>
        <v>12</v>
      </c>
      <c r="X55" s="46"/>
      <c r="Y55" s="134">
        <f t="shared" ca="1" si="16"/>
        <v>-32.461060190031162</v>
      </c>
      <c r="Z55" s="145" t="s">
        <v>191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JBHT UW Equity</v>
      </c>
      <c r="AE55" s="127">
        <f t="shared" ca="1" si="14"/>
        <v>64.915576330792263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0.18765926465234806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40</v>
      </c>
      <c r="AN55" s="128">
        <f ca="1">IF(ISERROR(((VLOOKUP(AD55,'X2'!$B:$AZ,42,FALSE))))=TRUE," ",(((VLOOKUP(AD55,'X2'!$B:$AZ,42,FALSE)))))</f>
        <v>-0.72548647393277932</v>
      </c>
      <c r="AO55" s="128">
        <f ca="1">IF(ISERROR(((VLOOKUP(AD55,'X2'!$B:$AZ,43,FALSE))))=TRUE," ",(((VLOOKUP(AD55,'X2'!$B:$AZ,43,FALSE)))))</f>
        <v>21.879883586888027</v>
      </c>
      <c r="AP55" s="128">
        <f ca="1">IF(ISERROR(((VLOOKUP(AD55,'X2'!$B:$AZ,15,FALSE))))=TRUE," ",(((VLOOKUP(AD55,'X2'!$B:$AZ,15,FALSE)))))</f>
        <v>0.91645431379686948</v>
      </c>
      <c r="AQ55" s="128">
        <f ca="1">IF(ISERROR(((VLOOKUP(AD55,'X2'!$B:$AZ,14,FALSE))))=TRUE," ",(((VLOOKUP(AD55,'X2'!$B:$AZ,14,FALSE)))))</f>
        <v>64.915576330792263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ADBE UW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Adobe Inc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250.35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296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18.234471739564604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122204.22848445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21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31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31.391849529780561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26.517318080711785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84.802536605731731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24.031956699297783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20.431214542960042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108.01347311882901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0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49.761904761904759</v>
      </c>
      <c r="V56" s="46"/>
      <c r="W56" s="46">
        <f t="shared" si="15"/>
        <v>13</v>
      </c>
      <c r="X56" s="46"/>
      <c r="Y56" s="134">
        <f t="shared" ca="1" si="16"/>
        <v>-27.173832775700944</v>
      </c>
      <c r="Z56" s="105" t="s">
        <v>191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-85.333333333333343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3.8961038961038863E-2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10.714285714285714</v>
      </c>
      <c r="AN56" s="128">
        <f ca="1">IF(ISERROR(((VLOOKUP(AD56,'X2'!$B:$AZ,42,FALSE))))=TRUE," ",(((VLOOKUP(AD56,'X2'!$B:$AZ,42,FALSE)))))</f>
        <v>28.727066593458005</v>
      </c>
      <c r="AO56" s="128">
        <f ca="1">IF(ISERROR(((VLOOKUP(AD56,'X2'!$B:$AZ,43,FALSE))))=TRUE," ",(((VLOOKUP(AD56,'X2'!$B:$AZ,43,FALSE)))))</f>
        <v>38.380604235054847</v>
      </c>
      <c r="AP56" s="128">
        <f ca="1">IF(ISERROR(((VLOOKUP(AD56,'X2'!$B:$AZ,15,FALSE))))=TRUE," ",(((VLOOKUP(AD56,'X2'!$B:$AZ,15,FALSE)))))</f>
        <v>7.808441558441559</v>
      </c>
      <c r="AQ56" s="128">
        <f ca="1">IF(ISERROR(((VLOOKUP(AD56,'X2'!$B:$AZ,14,FALSE))))=TRUE," ",(((VLOOKUP(AD56,'X2'!$B:$AZ,14,FALSE)))))</f>
        <v>-85.333333333333343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ADI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Analog Devices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83.17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107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28.652158230131054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30911.791072219999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17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1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27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14.115750169721656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13.410190261206063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-16.901155028071212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12.589879228710629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11.745986555697824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8.9742519628967834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2.3878802452807499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5.5172413793103496</v>
      </c>
      <c r="V57" s="46"/>
      <c r="W57" s="46">
        <f t="shared" si="15"/>
        <v>14</v>
      </c>
      <c r="X57" s="46"/>
      <c r="Y57" s="134">
        <f t="shared" ca="1" si="16"/>
        <v>-21.886605361370727</v>
      </c>
      <c r="Z57" s="146" t="s">
        <v>191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LEN UN Equity</v>
      </c>
      <c r="AE57" s="127">
        <f t="shared" ca="1" si="14"/>
        <v>53.95348837209302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0.44978783592644977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80</v>
      </c>
      <c r="AN57" s="128">
        <f ca="1">IF(ISERROR(((VLOOKUP(AD57,'X2'!$B:$AZ,42,FALSE))))=TRUE," ",(((VLOOKUP(AD57,'X2'!$B:$AZ,42,FALSE)))))</f>
        <v>62.810899747084825</v>
      </c>
      <c r="AO57" s="128">
        <f ca="1">IF(ISERROR(((VLOOKUP(AD57,'X2'!$B:$AZ,43,FALSE))))=TRUE," ",(((VLOOKUP(AD57,'X2'!$B:$AZ,43,FALSE)))))</f>
        <v>42.719356799083656</v>
      </c>
      <c r="AP57" s="128">
        <f ca="1">IF(ISERROR(((VLOOKUP(AD57,'X2'!$B:$AZ,15,FALSE))))=TRUE," ",(((VLOOKUP(AD57,'X2'!$B:$AZ,15,FALSE)))))</f>
        <v>0.37718057520037718</v>
      </c>
      <c r="AQ57" s="128">
        <f ca="1">IF(ISERROR(((VLOOKUP(AD57,'X2'!$B:$AZ,14,FALSE))))=TRUE," ",(((VLOOKUP(AD57,'X2'!$B:$AZ,14,FALSE)))))</f>
        <v>53.95348837209302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ADM UN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Archer-Daniels-Midland Co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Consumer Staples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49.21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54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9.7337939443202579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27544.677355579999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13.549008810572687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12.902464604090195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-20.237538272096067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9.5300978412969428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9.7036176616036744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-17.510306133817334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2.832757569599675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84.222222222222229</v>
      </c>
      <c r="V58" s="46"/>
      <c r="W58" s="46">
        <f t="shared" si="15"/>
        <v>15</v>
      </c>
      <c r="X58" s="46"/>
      <c r="Y58" s="134">
        <f t="shared" ca="1" si="16"/>
        <v>-16.599377947040509</v>
      </c>
      <c r="Z58" s="147" t="s">
        <v>191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MOS UN Equity</v>
      </c>
      <c r="AE58" s="127">
        <f t="shared" ca="1" si="14"/>
        <v>51.395348837209312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0.12633181126331805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47.368421052631582</v>
      </c>
      <c r="AN58" s="128">
        <f ca="1">IF(ISERROR(((VLOOKUP(AD58,'X2'!$B:$AZ,42,FALSE))))=TRUE," ",(((VLOOKUP(AD58,'X2'!$B:$AZ,42,FALSE)))))</f>
        <v>16.1739883421141</v>
      </c>
      <c r="AO58" s="128">
        <f ca="1">IF(ISERROR(((VLOOKUP(AD58,'X2'!$B:$AZ,43,FALSE))))=TRUE," ",(((VLOOKUP(AD58,'X2'!$B:$AZ,43,FALSE)))))</f>
        <v>33.908042650146783</v>
      </c>
      <c r="AP58" s="128">
        <f ca="1">IF(ISERROR(((VLOOKUP(AD58,'X2'!$B:$AZ,15,FALSE))))=TRUE," ",(((VLOOKUP(AD58,'X2'!$B:$AZ,15,FALSE)))))</f>
        <v>0.35312024353120247</v>
      </c>
      <c r="AQ58" s="128">
        <f ca="1">IF(ISERROR(((VLOOKUP(AD58,'X2'!$B:$AZ,14,FALSE))))=TRUE," ",(((VLOOKUP(AD58,'X2'!$B:$AZ,14,FALSE)))))</f>
        <v>51.395348837209312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ADP UW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Automatic Data Processing Inc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Information Technology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142.91999999999999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152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6.3532045899804102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62518.902075719998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22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27.585408222350896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24.097116843702576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62.394172027324025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18.651603505955691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16.535571846776243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61.442735315120586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1.9269521410579344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22.307692307692303</v>
      </c>
      <c r="V59" s="46"/>
      <c r="W59" s="46">
        <f t="shared" si="15"/>
        <v>16</v>
      </c>
      <c r="X59" s="46"/>
      <c r="Y59" s="134">
        <f t="shared" ca="1" si="16"/>
        <v>-11.312150532710291</v>
      </c>
      <c r="Z59" s="106" t="s">
        <v>191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NFX UN Equity</v>
      </c>
      <c r="AE59" s="127">
        <f t="shared" ca="1" si="14"/>
        <v>66.538461538461533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0.60818713450292394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63.333333333333336</v>
      </c>
      <c r="AN59" s="128">
        <f ca="1">IF(ISERROR(((VLOOKUP(AD59,'X2'!$B:$AZ,42,FALSE))))=TRUE," ",(((VLOOKUP(AD59,'X2'!$B:$AZ,42,FALSE)))))</f>
        <v>69.382184956206899</v>
      </c>
      <c r="AO59" s="128">
        <f ca="1">IF(ISERROR(((VLOOKUP(AD59,'X2'!$B:$AZ,43,FALSE))))=TRUE," ",(((VLOOKUP(AD59,'X2'!$B:$AZ,43,FALSE)))))</f>
        <v>68.2557628448005</v>
      </c>
      <c r="AP59" s="128">
        <f ca="1">IF(ISERROR(((VLOOKUP(AD59,'X2'!$B:$AZ,15,FALSE))))=TRUE," ",(((VLOOKUP(AD59,'X2'!$B:$AZ,15,FALSE)))))</f>
        <v>0</v>
      </c>
      <c r="AQ59" s="128">
        <f ca="1">IF(ISERROR(((VLOOKUP(AD59,'X2'!$B:$AZ,14,FALSE))))=TRUE," ",(((VLOOKUP(AD59,'X2'!$B:$AZ,14,FALSE)))))</f>
        <v>66.538461538461533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ADS UN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Alliance Data Systems Corp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223.11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262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17.430863699520405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12258.46458801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17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30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8.8701148968313923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7.784717376133985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-47.781995725876278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6.3197969432257164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5.8851101052738644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-45.29771636928119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1.0537403074716507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11.421725239616626</v>
      </c>
      <c r="V60" s="46"/>
      <c r="W60" s="46">
        <f t="shared" si="15"/>
        <v>17</v>
      </c>
      <c r="X60" s="46"/>
      <c r="Y60" s="134">
        <f t="shared" ca="1" si="16"/>
        <v>-6.0249231183800722</v>
      </c>
      <c r="Z60" s="107" t="s">
        <v>191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NRG UN Equity</v>
      </c>
      <c r="AE60" s="127">
        <f t="shared" ca="1" si="14"/>
        <v>89.255760296822857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0.13944655453065646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80</v>
      </c>
      <c r="AN60" s="128">
        <f ca="1">IF(ISERROR(((VLOOKUP(AD60,'X2'!$B:$AZ,42,FALSE))))=TRUE," ",(((VLOOKUP(AD60,'X2'!$B:$AZ,42,FALSE)))))</f>
        <v>30.069830748951475</v>
      </c>
      <c r="AO60" s="128">
        <f ca="1">IF(ISERROR(((VLOOKUP(AD60,'X2'!$B:$AZ,43,FALSE))))=TRUE," ",(((VLOOKUP(AD60,'X2'!$B:$AZ,43,FALSE)))))</f>
        <v>-29.714399026868143</v>
      </c>
      <c r="AP60" s="128">
        <f ca="1">IF(ISERROR(((VLOOKUP(AD60,'X2'!$B:$AZ,15,FALSE))))=TRUE," ",(((VLOOKUP(AD60,'X2'!$B:$AZ,15,FALSE)))))</f>
        <v>0.32555615843733043</v>
      </c>
      <c r="AQ60" s="128">
        <f ca="1">IF(ISERROR(((VLOOKUP(AD60,'X2'!$B:$AZ,14,FALSE))))=TRUE," ",(((VLOOKUP(AD60,'X2'!$B:$AZ,14,FALSE)))))</f>
        <v>89.255760296822857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ADSK UW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Autodesk Inc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137.29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163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18.726782722703781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30013.877544569998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1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1" t="str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NA</v>
      </c>
      <c r="M61" s="141" t="str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NA</v>
      </c>
      <c r="N61" s="142" t="str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1" t="str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NA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32.112151850175962</v>
      </c>
      <c r="Q61" s="142" t="str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0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324.16666666666669</v>
      </c>
      <c r="V61" s="46"/>
      <c r="W61" s="46">
        <f t="shared" si="15"/>
        <v>18</v>
      </c>
      <c r="X61" s="46"/>
      <c r="Y61" s="134">
        <f t="shared" ca="1" si="16"/>
        <v>-0.73769570404985352</v>
      </c>
      <c r="Z61" s="107" t="s">
        <v>191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OKE UN Equity</v>
      </c>
      <c r="AE61" s="127">
        <f t="shared" ca="1" si="14"/>
        <v>50.837340621656132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9.8326359832636046E-2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40</v>
      </c>
      <c r="AN61" s="128">
        <f ca="1">IF(ISERROR(((VLOOKUP(AD61,'X2'!$B:$AZ,42,FALSE))))=TRUE," ",(((VLOOKUP(AD61,'X2'!$B:$AZ,42,FALSE)))))</f>
        <v>-40.247528651775255</v>
      </c>
      <c r="AO61" s="128">
        <f ca="1">IF(ISERROR(((VLOOKUP(AD61,'X2'!$B:$AZ,43,FALSE))))=TRUE," ",(((VLOOKUP(AD61,'X2'!$B:$AZ,43,FALSE)))))</f>
        <v>-20.558394427481929</v>
      </c>
      <c r="AP61" s="128">
        <f ca="1">IF(ISERROR(((VLOOKUP(AD61,'X2'!$B:$AZ,15,FALSE))))=TRUE," ",(((VLOOKUP(AD61,'X2'!$B:$AZ,15,FALSE)))))</f>
        <v>5.3855349671249257</v>
      </c>
      <c r="AQ61" s="128">
        <f ca="1">IF(ISERROR(((VLOOKUP(AD61,'X2'!$B:$AZ,14,FALSE))))=TRUE," ",(((VLOOKUP(AD61,'X2'!$B:$AZ,14,FALSE)))))</f>
        <v>50.837340621656132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AEE UN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Ameren Corp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Utilities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64.94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65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9.2392978133659653E-2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15847.9563012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4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13</v>
      </c>
      <c r="L62" s="141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19.938593797973596</v>
      </c>
      <c r="M62" s="141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18.496154941612076</v>
      </c>
      <c r="N62" s="142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17.377687693146537</v>
      </c>
      <c r="O62" s="141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10.272273631071963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9.7431816760475307</v>
      </c>
      <c r="Q62" s="142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-11.086253126917445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3.0135509701262708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2.6612903225806566</v>
      </c>
      <c r="V62" s="46"/>
      <c r="W62" s="46">
        <f t="shared" si="15"/>
        <v>19</v>
      </c>
      <c r="X62" s="46"/>
      <c r="Y62" s="148">
        <f ca="1">IF($Z$41="A",((Y61+$Z$42)+0.0001),IF($Z$41="B",0,Y61+$AE$43))</f>
        <v>4.5495317102803652</v>
      </c>
      <c r="Z62" s="107" t="s">
        <v>191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PHM UN Equity</v>
      </c>
      <c r="AE62" s="127">
        <f t="shared" ca="1" si="14"/>
        <v>57.33333333333335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0.40374331550802123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15.789473684210526</v>
      </c>
      <c r="AN62" s="128">
        <f ca="1">IF(ISERROR(((VLOOKUP(AD62,'X2'!$B:$AZ,42,FALSE))))=TRUE," ",(((VLOOKUP(AD62,'X2'!$B:$AZ,42,FALSE)))))</f>
        <v>65.607038822113338</v>
      </c>
      <c r="AO62" s="128">
        <f ca="1">IF(ISERROR(((VLOOKUP(AD62,'X2'!$B:$AZ,43,FALSE))))=TRUE," ",(((VLOOKUP(AD62,'X2'!$B:$AZ,43,FALSE)))))</f>
        <v>51.420397025578104</v>
      </c>
      <c r="AP62" s="128">
        <f ca="1">IF(ISERROR(((VLOOKUP(AD62,'X2'!$B:$AZ,15,FALSE))))=TRUE," ",(((VLOOKUP(AD62,'X2'!$B:$AZ,15,FALSE)))))</f>
        <v>1.6666666666666665</v>
      </c>
      <c r="AQ62" s="128">
        <f ca="1">IF(ISERROR(((VLOOKUP(AD62,'X2'!$B:$AZ,14,FALSE))))=TRUE," ",(((VLOOKUP(AD62,'X2'!$B:$AZ,14,FALSE)))))</f>
        <v>57.33333333333335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AEP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American Electric Power Co Inc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71.680000000000007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76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6.0267857142856984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35333.513277440004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14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17.334945586457078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16.346636259977199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2.0501169662046292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10.524054235554273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9.9916332570099833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-8.906915062287279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3.6914062499999991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8.2727272727272698</v>
      </c>
      <c r="V63" s="46"/>
      <c r="W63" s="46">
        <f t="shared" si="15"/>
        <v>20</v>
      </c>
      <c r="X63" s="46"/>
      <c r="Y63" s="149">
        <f ca="1">IF($Z$41="A",0,IF($Z$41="B",$AE$40,Y62+$AE$43))</f>
        <v>9.8367591246105839</v>
      </c>
      <c r="Z63" s="107" t="s">
        <v>191</v>
      </c>
      <c r="AB63" s="42">
        <f t="shared" si="13"/>
        <v>1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>PWR UN Equity</v>
      </c>
      <c r="AE63" s="127">
        <f t="shared" ca="1" si="14"/>
        <v>54.444444444444443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>
        <f ca="1">IF(ISERROR(((VLOOKUP(AD63,'X2'!$B:$AO,6,FALSE))/(VLOOKUP(AD63,'X2'!$B:$AO,7,FALSE))-1))=TRUE," ",(((VLOOKUP(AD63,'X2'!$B:$AO,6,FALSE))/(VLOOKUP(AD63,'X2'!$B:$AO,7,FALSE))-1)))</f>
        <v>0.42370783039306703</v>
      </c>
      <c r="AM63" s="128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>81.818181818181813</v>
      </c>
      <c r="AN63" s="128">
        <f ca="1">IF(ISERROR(((VLOOKUP(AD63,'X2'!$B:$AZ,42,FALSE))))=TRUE," ",(((VLOOKUP(AD63,'X2'!$B:$AZ,42,FALSE)))))</f>
        <v>38.702013876793863</v>
      </c>
      <c r="AO63" s="128">
        <f ca="1">IF(ISERROR(((VLOOKUP(AD63,'X2'!$B:$AZ,43,FALSE))))=TRUE," ",(((VLOOKUP(AD63,'X2'!$B:$AZ,43,FALSE)))))</f>
        <v>48.866102284151324</v>
      </c>
      <c r="AP63" s="128">
        <f ca="1">IF(ISERROR(((VLOOKUP(AD63,'X2'!$B:$AZ,15,FALSE))))=TRUE," ",(((VLOOKUP(AD63,'X2'!$B:$AZ,15,FALSE)))))</f>
        <v>0</v>
      </c>
      <c r="AQ63" s="128">
        <f ca="1">IF(ISERROR(((VLOOKUP(AD63,'X2'!$B:$AZ,14,FALSE))))=TRUE," ",(((VLOOKUP(AD63,'X2'!$B:$AZ,14,FALSE)))))</f>
        <v>54.444444444444443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AES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AES Corp/VA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14.8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13.5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-8.7837837837837824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9792.9152967999999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11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11.297709923664122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10.563882940756603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-33.490842909775111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7.8351615598464974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7.4639309820466586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-32.18117072595944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3.8581081081081083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26.25</v>
      </c>
      <c r="V64" s="46"/>
      <c r="W64" s="46">
        <f t="shared" si="15"/>
        <v>21</v>
      </c>
      <c r="X64" s="46"/>
      <c r="Y64" s="150">
        <f ca="1">IF($Z$41="A",0,IF($Z$41="B",Y63+$Z$42,Y63+$AE$43))</f>
        <v>15.123986538940802</v>
      </c>
      <c r="Z64" s="107" t="s">
        <v>191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AET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Aetna Inc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Health Care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201.49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202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0.25311429847634237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65967.826000000001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6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18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16.402637577336371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14.685860058309038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-3.4383422219007698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10.002304965641615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9.3009253677400707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-13.42302164028043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0.99756811752444297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15.469387755102041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20.41121395327102</v>
      </c>
      <c r="Z65" s="107" t="s">
        <v>191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AFL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Aflac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Financials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44.2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47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6.3348416289592757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33936.771403600003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4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2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15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10.658307210031348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10.240963855421688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-37.254980581237476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2.5067873303167421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16.117647058823533</v>
      </c>
      <c r="V66" s="46"/>
      <c r="W66" s="46">
        <f t="shared" si="15"/>
        <v>23</v>
      </c>
      <c r="X66" s="46"/>
      <c r="Y66" s="150">
        <f t="shared" ca="1" si="18"/>
        <v>25.698441367601237</v>
      </c>
      <c r="Z66" s="107" t="s">
        <v>191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AGN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Allergan PLC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Health Care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188.89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213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12.764042564455513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64117.656871579988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17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0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25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11.307392996108947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10.234612050281751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-33.433839057605041</v>
      </c>
      <c r="O67" s="141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11.757917823307238</v>
      </c>
      <c r="P67" s="141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10.911181441940816</v>
      </c>
      <c r="Q67" s="142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>1.7730413580258952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1.5866377256604374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-2.8433734939759114</v>
      </c>
      <c r="V67" s="46"/>
      <c r="W67" s="46">
        <f t="shared" si="15"/>
        <v>24</v>
      </c>
      <c r="X67" s="46"/>
      <c r="Y67" s="150">
        <f t="shared" ca="1" si="18"/>
        <v>30.985668781931455</v>
      </c>
      <c r="Z67" s="108" t="s">
        <v>191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AIG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American International Group I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Financials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48.61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62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27.545772474799435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43187.373136089998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13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19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8.9785740672330991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8.1179024716098862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-47.143501017580306</v>
      </c>
      <c r="O68" s="141" t="str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NA</v>
      </c>
      <c r="P68" s="141" t="str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NA</v>
      </c>
      <c r="Q68" s="142" t="str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2.8718370705616132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185.1639344262295</v>
      </c>
      <c r="V68" s="46"/>
      <c r="W68" s="46">
        <f t="shared" si="15"/>
        <v>25</v>
      </c>
      <c r="X68" s="46"/>
      <c r="Y68" s="150">
        <f t="shared" ca="1" si="18"/>
        <v>36.272896196261676</v>
      </c>
      <c r="Z68" s="108" t="s">
        <v>191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AIV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Apartment Investment &amp; Managem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Real Estate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42.79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45.5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6.333255433512508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6733.0676041199995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5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1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17</v>
      </c>
      <c r="L69" s="141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NA</v>
      </c>
      <c r="M69" s="141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NA</v>
      </c>
      <c r="N69" s="142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19.443873153830545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17.438009331259718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68.300385866142733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3.7158214536106566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288.91158033066364</v>
      </c>
      <c r="V69" s="46"/>
      <c r="W69" s="46">
        <f t="shared" si="15"/>
        <v>26</v>
      </c>
      <c r="X69" s="46"/>
      <c r="Y69" s="150">
        <f t="shared" ca="1" si="18"/>
        <v>41.560123610591894</v>
      </c>
      <c r="Z69" s="108" t="s">
        <v>191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AIZ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Assurant Inc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Financials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106.46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129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21.172271275596465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6652.4854681199995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0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5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12.50704887218045</v>
      </c>
      <c r="M70" s="141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10.71888844140153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-26.371513891269583</v>
      </c>
      <c r="O70" s="141" t="str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NA</v>
      </c>
      <c r="P70" s="141" t="str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NA</v>
      </c>
      <c r="Q70" s="142" t="str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2.2515498778884089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212.35714285714286</v>
      </c>
      <c r="V70" s="46"/>
      <c r="W70" s="46">
        <f t="shared" si="15"/>
        <v>27</v>
      </c>
      <c r="X70" s="46"/>
      <c r="Y70" s="150">
        <f t="shared" ca="1" si="18"/>
        <v>46.847351024922112</v>
      </c>
      <c r="Z70" s="109" t="s">
        <v>191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AJG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Arthur J Gallagher &amp; Co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71.66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79.5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10.940552609545072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13085.975919999999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8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1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16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18.332054233819388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16.538195245788135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7.9200548661443992</v>
      </c>
      <c r="O71" s="141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11.22075908799343</v>
      </c>
      <c r="P71" s="141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9.4641601067378254</v>
      </c>
      <c r="Q71" s="142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-2.8764449716497942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2.3416131733184482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-5.1851851851851896</v>
      </c>
      <c r="V71" s="46"/>
      <c r="W71" s="46">
        <f t="shared" si="15"/>
        <v>28</v>
      </c>
      <c r="X71" s="46"/>
      <c r="Y71" s="150">
        <f t="shared" ca="1" si="18"/>
        <v>52.13457843925233</v>
      </c>
      <c r="Z71" s="152" t="s">
        <v>191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AKAM UW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Akamai Technologies Inc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Information Technology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64.5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84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30.232558139534895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10933.048505999999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13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1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23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16.964755391899001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14.800367140890318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-0.12917759609891721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8.6749257541590428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7.7612021317091742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-24.912421499855352</v>
      </c>
      <c r="R72" s="142" t="str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34.354838709677416</v>
      </c>
      <c r="V72" s="46"/>
      <c r="W72" s="46">
        <f t="shared" si="15"/>
        <v>29</v>
      </c>
      <c r="X72" s="46"/>
      <c r="Y72" s="150">
        <f t="shared" ca="1" si="18"/>
        <v>57.421805853582548</v>
      </c>
      <c r="Z72" s="110" t="s">
        <v>191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ALB UN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Albemarle Corp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Materials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95.67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125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30.657468380892649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10375.388826210001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19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25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15.678466076696164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14.264201580438348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-7.7015102817798109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10.112875809045089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9.2127204734069661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-12.465953289591081</v>
      </c>
      <c r="R73" s="142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1.4832235810598935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15.648148148148151</v>
      </c>
      <c r="V73" s="46"/>
      <c r="W73" s="46">
        <f t="shared" si="15"/>
        <v>30</v>
      </c>
      <c r="X73" s="46"/>
      <c r="Y73" s="150">
        <f t="shared" ca="1" si="18"/>
        <v>62.709033267912766</v>
      </c>
      <c r="Z73" s="111" t="s">
        <v>191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ALGN UW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Align Technology Inc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Health Care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323.06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420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30.006809880517558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25948.20569092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13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0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17</v>
      </c>
      <c r="L74" s="141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NA</v>
      </c>
      <c r="M74" s="141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NA</v>
      </c>
      <c r="N74" s="142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35.94519351469652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28.823219651528134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211.13090950013708</v>
      </c>
      <c r="R74" s="142" t="str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17.994860139929429</v>
      </c>
      <c r="V74" s="46"/>
      <c r="W74" s="46">
        <f t="shared" si="15"/>
        <v>31</v>
      </c>
      <c r="X74" s="46"/>
      <c r="Y74" s="150">
        <f t="shared" ca="1" si="18"/>
        <v>67.99626068224299</v>
      </c>
      <c r="Z74" s="153" t="s">
        <v>191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ALK UN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Alaska Air Group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Industrials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62.37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74.5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19.448452781786131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7696.3332599999994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8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1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14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10.824366539396042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8.7121106299762534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-36.277396088659899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5.6049360006640665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4.8535554916618748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-51.485340178689668</v>
      </c>
      <c r="R75" s="142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2.1260221260221259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-19.196428571428577</v>
      </c>
      <c r="V75" s="46"/>
      <c r="W75" s="46">
        <f t="shared" si="15"/>
        <v>32</v>
      </c>
      <c r="X75" s="46"/>
      <c r="Y75" s="150">
        <f t="shared" ca="1" si="18"/>
        <v>73.283488096573208</v>
      </c>
      <c r="Z75" s="112" t="s">
        <v>191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ALL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Allstate Corp/The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Financials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96.61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106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9.719490735948666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33449.507816550002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3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21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10.563087688607041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10.089817232375978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-37.815534016513787</v>
      </c>
      <c r="O76" s="141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NA</v>
      </c>
      <c r="P76" s="141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NA</v>
      </c>
      <c r="Q76" s="142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2.0080736983749095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35.750000000000007</v>
      </c>
      <c r="V76" s="46"/>
      <c r="W76" s="46">
        <f t="shared" si="15"/>
        <v>33</v>
      </c>
      <c r="X76" s="46"/>
      <c r="Y76" s="150">
        <f t="shared" ca="1" si="18"/>
        <v>78.570715510903426</v>
      </c>
      <c r="Z76" s="154" t="s">
        <v>191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ALLE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Allegion PLC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Industrials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82.71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94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13.650102768709949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7857.7240182300002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6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0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16.914110429447852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15.549915397631132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-0.42732242246206198</v>
      </c>
      <c r="O77" s="141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13.261580017426663</v>
      </c>
      <c r="P77" s="141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12.357136671177267</v>
      </c>
      <c r="Q77" s="142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>14.788294310999127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0.99867005198887693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19.019607843137248</v>
      </c>
      <c r="V77" s="46"/>
      <c r="W77" s="46">
        <f t="shared" si="15"/>
        <v>34</v>
      </c>
      <c r="X77" s="46"/>
      <c r="Y77" s="150">
        <f t="shared" ca="1" si="18"/>
        <v>83.857942925233644</v>
      </c>
      <c r="Z77" s="113" t="s">
        <v>191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ALXN UW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Alexion Pharmaceuticals Inc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Health Care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126.56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166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31.163084702907717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28205.05377088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17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19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14.617694617694619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12.289765002913187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-13.946228554797703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11.189065136935604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9.4176011214079907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-3.1507783902261277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0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21.527777777777782</v>
      </c>
      <c r="V78" s="46"/>
      <c r="W78" s="46">
        <f t="shared" si="15"/>
        <v>35</v>
      </c>
      <c r="X78" s="46"/>
      <c r="Y78" s="150">
        <f t="shared" ca="1" si="18"/>
        <v>89.145170339563862</v>
      </c>
      <c r="Z78" s="114" t="s">
        <v>191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AMAT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Applied Materials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Information Technology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33.92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60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76.886792452830193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33343.038472319997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20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27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8.0455407969639463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6.9027269027269034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-52.636229788457726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6.7370534814614151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6.5193015646156161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-41.686067813735846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2.3555424528301887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3.8709677419354751</v>
      </c>
      <c r="V79" s="46"/>
      <c r="W79" s="46">
        <f t="shared" si="15"/>
        <v>36</v>
      </c>
      <c r="X79" s="46"/>
      <c r="Y79" s="150">
        <f t="shared" ca="1" si="18"/>
        <v>94.43239775389408</v>
      </c>
      <c r="Z79" s="115" t="s">
        <v>191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AMD UR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Advanced Micro Devices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26.62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27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1.427498121712989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25951.103527579999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14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6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35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38.975109809663252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27.025380710659899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129.44488028587514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24.636545794392521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21.356557752243518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113.24661659749138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0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22.999999999999993</v>
      </c>
      <c r="V80" s="46"/>
      <c r="W80" s="46">
        <f t="shared" si="15"/>
        <v>37</v>
      </c>
      <c r="X80" s="46"/>
      <c r="Y80" s="149">
        <f ca="1">IF($Z$41="A",0,IF($Z$41="B",((Y79+$Z$42)+0.00001),Y79+$AE$43))</f>
        <v>99.719625168224297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AME UN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AMETEK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Industrials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71.27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86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20.6678826995931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16527.310807009999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13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20.287503558212354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18.691319171256225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19.431705207388571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13.556129347999338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12.75739647887324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17.337825754647174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0.8138066507646976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18.296470317721319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AMG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Affiliated Managers Group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Financials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123.69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182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47.142048670062266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6608.9976481200001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8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10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7.215610780539027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7.9497397004948898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-57.521993913157068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8.5192818285104437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7.7666120826709069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-26.259629051413558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1.3121513461072036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0.35190615835777156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AMGN UW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Amgen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Health Care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202.72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205.5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1.3713496448302998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131214.99342223999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11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27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13.93647738209817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13.310571240971766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-17.956526609977253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10.526769643685082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10.505964686478821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-8.8834112967265959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2.7397395422257298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5.474006116207959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AMP UN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Ameriprise Financial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Financials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134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165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23.134328358208943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19009.756168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5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12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8.1702335223461979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7.5869097497452165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-51.902168804728134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6.2552849850777426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5.9012005641748946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-45.856112701297249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2.8850746268656717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4.3909348441926417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AMT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American Tower Corp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Real Estate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146.79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163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11.042986579467273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64710.178163819997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18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24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39.802060737527114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34.240727781665498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134.31310663783722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18.990742197002451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17.931150623932069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64.378219007785148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2.5281013693030863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12.728018036482899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AMZN UW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Amazon.com Inc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Consumer Discretionary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1770.72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2150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21.419535556157943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863653.07818608009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47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50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36.481107585809056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21.209634942946916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16.724185531107018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83.584294998075649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0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188.92257882159467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ANDV UN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Andeavor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Energy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153.5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158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2.931596091205213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23197.839004500001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1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0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</v>
      </c>
      <c r="L87" s="141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12.302636851807325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9.5525546082519135</v>
      </c>
      <c r="N87" s="142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>-27.5748791100605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8.0974197921864555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7.0224171176588497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-29.911141429317379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1.6788273615635179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-10.04074234872342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ANSS UW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ANSYS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153.81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185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20.27826539236721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12965.84677134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5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17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28.289497884862975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25.511693481506054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66.539119125986275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19.436014738169387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18.16834657865083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68.232365756280572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-0.66666666666667784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ANTM UN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Anthem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Health Care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281.19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302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7.4006899249617675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73096.374716820006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15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0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22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16.395918367346937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14.233864844343206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-3.4778979367960039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10.042129213344916</v>
      </c>
      <c r="P89" s="141" t="str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NA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-13.078314790864788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1.0907215761584694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39.622641509433976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AON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Aon PLC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Financials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149.51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153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2.3342920206006257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36279.400331929995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7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20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16.311368099498143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14.827928195973419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-3.97564191184685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13.295259520056726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12.384427794916999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15.079814073732333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1.1437362049361248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-2.3199999999999932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AOS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 Smith Corp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Industrials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46.45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70.5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51.776103336921423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7924.6761519499996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13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15.978672170622636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14.902149502726981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-5.9342092627850835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10.490543068546698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9.7273475728155336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-9.1969777619140043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1.8299246501614639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17.592592592592588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APA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Apache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Energy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42.33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49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15.757146231986784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16190.63039049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9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29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19.817415730337078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21.324937027707808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16.664317356079739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4.718994847313783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4.613400004629951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-59.153783435025865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2.3600283486888736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1107.5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APC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Anadarko Petroleum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66.5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85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27.819548872180455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34052.991689499999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28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0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35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14.699381078691424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13.813876194432904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-13.465343693769238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5.4186730040465028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5.209882289248454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-53.097577306308672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1.5082706766917295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211.29870129870127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APD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Air Products &amp; Chemicals Inc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Materials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156.69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192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22.534941604441894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34357.807398239995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19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19.127197265625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17.199780461031835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12.601029432572751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10.283418312238265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9.4986662570787477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-10.989788079763285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2.8974408066883655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13.125000000000005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APH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Amphenol Corp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Information Technology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83.68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100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19.502868068833635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25133.502388159999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14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20.90954522738631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19.810606060606062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23.093639118888621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13.734096225404087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12.766289660602135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18.878254140578665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1.122131931166348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6.0227272727272778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ARE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Alexandria Real Estate Equitie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Real Estate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121.79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138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13.309795549716718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12880.190214090002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8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12</v>
      </c>
      <c r="L96" s="141" t="str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NA</v>
      </c>
      <c r="M96" s="141" t="str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NA</v>
      </c>
      <c r="N96" s="142" t="str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19.391791144045857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18.187452975047986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67.84957947206172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3.1767797027670581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-3.2727272727272751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ARNC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Arconic Inc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Industrials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22.03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24.5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11.211983658647284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10639.492437540001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5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0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13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13.794614902943019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11.594736842105263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-18.791665233210608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7.3476491088020275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6.7002622076346245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-36.400933577537664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1.2119836586472992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19.999999999999996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ATVI UW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Activision Blizzard Inc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Communication Services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71.81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84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16.975351622336721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54748.560632470006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21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1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31</v>
      </c>
      <c r="L98" s="141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23.786021861543556</v>
      </c>
      <c r="M98" s="141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22.054668304668304</v>
      </c>
      <c r="N98" s="142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40.027339631662848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17.179698069570648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15.293141863729753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48.702359416645159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0.4205542403564963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-17.833333333333332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AVB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AvalonBay Communities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Real Estate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176.3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190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7.7708451503119669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24367.9617464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8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24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37.092362718283191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35.238856685988409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118.36122502230042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20.926512723994083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19.678474230626623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81.133673235628436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3.4764605785592742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-24.355644040774397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AVGO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Broadcom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Information Technology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228.02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294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28.936058240505204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94274.129075100005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25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33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10.611010284331519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9.8035169181822095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-37.533415651929602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8.9232608929710207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8.907620933404985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-22.762906361821024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3.5799491272695381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21.132897603485855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AVY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Avery Dennison Corp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Materials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97.86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125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27.733496832209269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8554.7295901199996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7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12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14.709153765218698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13.379819524200164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-13.407812287154297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9.8016457247571349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9.2115271389144429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-15.159868378648101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2.0662170447578174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16.269841269841276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AWK UN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American Water Works Co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Utilities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90.45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93.5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3.3720287451630693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16325.5193091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7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1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16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25.293624161073826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23.335913312693499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48.902532820949759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13.236441611545141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12.311610061318984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14.570703742677281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2.1746821448313987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7.8703703703703667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AXP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American Express Co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Financials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102.84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115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11.824192921042398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88550.819070000012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15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33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12.721425037110343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11.485369667187848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-25.109490160260385</v>
      </c>
      <c r="O103" s="141" t="str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NA</v>
      </c>
      <c r="P103" s="141" t="str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NA</v>
      </c>
      <c r="Q103" s="142" t="str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1.5606767794632439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13.544303797468352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AYI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Acuity Brands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Industrials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125.69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165.5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31.673164133980425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5050.3527808700001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6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2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13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13.198571878609682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11.628272735683225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-22.30054618393179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8.6620173205784035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8.0315247113747343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-25.024153063590692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0.41451189434322544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11.907216494845377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AZO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AutoZone Inc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Consumer Discretionary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730.03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805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10.269440981877453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19299.146083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25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12.678314027196469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11.89884765211155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-25.363282915611119</v>
      </c>
      <c r="O105" s="141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9.6146943017368525</v>
      </c>
      <c r="P105" s="141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9.5349700825422712</v>
      </c>
      <c r="Q105" s="142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-16.778064320557927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0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22.30128790295085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BA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Boeing Co/The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Industrials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359.35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416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15.764574926951425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206449.56263590002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20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0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29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20.316033469018546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17.412899161699862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19.599659627567533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13.414168728907153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12.281274376350567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16.109056836953208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2.131904828161959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28.970588235294109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BAC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Bank of America Corp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Financials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28.25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34.5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22.123893805309724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278495.63710825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23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34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9.8124348732198676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8.713756940160394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-42.234596495205324</v>
      </c>
      <c r="O107" s="141" t="str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NA</v>
      </c>
      <c r="P107" s="141" t="str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NA</v>
      </c>
      <c r="Q107" s="142" t="str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2.4283185840707966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37.19236765033385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BAX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Baxter International Inc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Health Care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70.47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79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12.104441606357309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37649.728050209997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9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2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19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21.432481751824817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18.623150105708245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26.172145089310717</v>
      </c>
      <c r="O108" s="141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12.950474629691405</v>
      </c>
      <c r="P108" s="141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11.516728995863108</v>
      </c>
      <c r="Q108" s="142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12.095458558233219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1.1962537249893572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15.468749999999995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BBT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BB&amp;T Corp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Financials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48.28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55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13.918806959403485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37390.295221560002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13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30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11.081019049804912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10.344975358902936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-34.766493237752925</v>
      </c>
      <c r="O109" s="141" t="str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NA</v>
      </c>
      <c r="P109" s="141" t="str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NA</v>
      </c>
      <c r="Q109" s="142" t="str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3.5418392709196356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23.214285714285708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BBY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Best Buy Co Inc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Consumer Discretionary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72.650000000000006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79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8.740536820371636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19946.60637075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6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4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26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14.329388560157792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13.281535648994517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-15.643474545387026</v>
      </c>
      <c r="O110" s="141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6.9724302751534886</v>
      </c>
      <c r="P110" s="141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6.7595238470034333</v>
      </c>
      <c r="Q110" s="142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>-39.648716258883354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2.4776324845147966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8.9743589743589673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BCR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CR Bard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Health Care</v>
      </c>
      <c r="E111" s="139" t="str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#N/A N/A</v>
      </c>
      <c r="F111" s="139" t="str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9" t="str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9" t="str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#N/A N/A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0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0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4</v>
      </c>
      <c r="L111" s="141" t="str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NA</v>
      </c>
      <c r="M111" s="141" t="str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NA</v>
      </c>
      <c r="N111" s="142" t="str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1" t="str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NA</v>
      </c>
      <c r="P111" s="141" t="str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NA</v>
      </c>
      <c r="Q111" s="142" t="str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2" t="str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11.69675090252707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239.8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273.5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14.053377814845703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64161.745045200005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13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21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19.010623117171395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16.952986921173562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11.914762179780226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14.972706005347225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13.298120146932302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29.599292189571536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1.390325271059216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21.916666666666679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29.16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32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9.7393689986282617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15369.018657480001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1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5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9.7297297297297298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9.6047430830039531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-42.721478298484186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5.4258906567408305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5.7213373727581196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-53.035103450205376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3.6111111111111112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-2.8947368421052655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47.48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53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11.625947767481048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22923.219064899997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2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27.863849765258216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25.554359526372441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64.033346023009457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21.374184945572559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19.893812429143022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85.008590904404087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1.3816343723673128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3.9363149440199807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41.7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49.5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18.705035971223015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4994.9372556000008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16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4.5071335927367056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4.1238132911392409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-73.466688543837748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6.235011990407674E-2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138.03191489361703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30.46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39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28.036769533814841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33487.560734400002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20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20.877313228238521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14.095326237852847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22.903890655780891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9.6306775380334226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7.7254018899048376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-16.639718178571673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2.2258699934340123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306.00000000000006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330.15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400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21.157049825836751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66506.35692749999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21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12.112040501871009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11.72157920897536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-28.696912041016354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8.8936258508611807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8.5068833295826778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-23.019418476603203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7.3851030110935065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47.79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57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19.271814187068426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47253.652829999999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6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10.819560787865067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10.116426756985605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-36.305687351727357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2.5088930738648254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8.7912087912087866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BLK UN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BlackRock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Financials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399.87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502.5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25.665841398454493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64199.34243045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15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17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13.980490874764003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12.832386637142582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-17.697420975509704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10.443827467670651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9.9050627467868999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-9.6013341157744172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3.2815665091154624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11.426282051282053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BLL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Ball Corp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Materials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46.2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50.5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9.3073593073593095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15888.7400364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10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1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14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17.11745090774361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15.029277813923228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0.76973467186522981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11.534203734628814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11.072499392761721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-0.16336128924471227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0.91774891774891765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13.653846153846144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BMY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Bristol-Myers Squibb Co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Health Care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55.98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63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12.540192926045023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91352.469365819998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8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21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14.287901990811637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12.889707575408703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-15.887704285433591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12.511674286287677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11.630118396989795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8.2973332295615432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2.9528403001071815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21.200000000000006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BRK/B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Berkshire Hathaway Inc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Financials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208.7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235.5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12.841399137517984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515104.82050759997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3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6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20.533254624163714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18.575878949710724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20.878431699826994</v>
      </c>
      <c r="O122" s="141" t="str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NA</v>
      </c>
      <c r="P122" s="141" t="str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NA</v>
      </c>
      <c r="Q122" s="142" t="str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0</v>
      </c>
      <c r="S122" s="142" t="str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/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BSX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Boston Scientific Corp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Health Care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37.53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41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9.2459365840660723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51901.16688081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27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23.723135271807838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20.70049641478213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39.657128845241374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18.400865172764167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16.617891270876907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59.272418840943544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0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9.6774193548387171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BWA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BorgWarner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Consumer Discretionary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36.909999999999997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52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40.883229477106497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7709.2921168199991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12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2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19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7.878335112059764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7.2118014849550596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-53.620562829296169</v>
      </c>
      <c r="O124" s="141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5.1629681143854471</v>
      </c>
      <c r="P124" s="141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4.8862446971741473</v>
      </c>
      <c r="Q124" s="142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-55.310882816859028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1.9073421836900568</v>
      </c>
      <c r="S124" s="142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>4.3157894736842142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BXP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Properties Inc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Real Estate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116.48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137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17.616758241758234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17986.819002879998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12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0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37.830464436505359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32.978482446206115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122.70639970438167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18.299928838835434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16.756493598474531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58.39874394018063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3.0503090659340661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-2.1370567146127688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C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Citigroup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Financials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68.62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84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22.413290585835032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167576.902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22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1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32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9.0923545779780035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7.8710713466391375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-46.473679795928277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14.70292138284251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13.883296826754957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27.264116697061681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2.8606820169046925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36.416666666666671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CA UW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CA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Information Technology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43.9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44.5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1.3667425968109326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18357.482307599999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0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7</v>
      </c>
      <c r="L127" s="141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15.701001430615163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15.33356618931191</v>
      </c>
      <c r="N127" s="142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-7.5688455732672466</v>
      </c>
      <c r="O127" s="141" t="str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NA</v>
      </c>
      <c r="P127" s="141" t="str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NA</v>
      </c>
      <c r="Q127" s="142" t="str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2.3690205011389525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12.903225806451623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CAG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Conagra Brands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Consumer Staples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35.43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42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18.543607112616421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14461.18476192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12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0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14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16.25229357798165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14.616336633663366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-4.3234112082898957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10.79132753794018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9.0582821099499107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-6.5934768101762469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2.4160316116285632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5.454545454545439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CAH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Cardinal Health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Health Care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53.42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55.5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3.8936727817296957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16018.785575580001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4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2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19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10.611839491458086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9.8433757140224802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-37.528534143427983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8.1467805731038645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7.8254742857142858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-29.483889183361555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3.6915013103706475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-1.1009174311926615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CAT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Caterpillar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Industrials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135.80000000000001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175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28.865979381443285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80709.387690400006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18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30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10.507582791705355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9.6257442585766952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-38.142289078579829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6.4374607811905857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6.0065268639334173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-44.279253166229616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2.561855670103093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46.051282051282051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CB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Chubb Ltd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Financials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127.49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29.421915444348578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58782.595686209992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14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21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11.363757910687227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10.705348895793097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-33.102021106587223</v>
      </c>
      <c r="O131" s="141" t="str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NA</v>
      </c>
      <c r="P131" s="141" t="str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NA</v>
      </c>
      <c r="Q131" s="142" t="str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2.4001882500588283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1943.0769230769229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CBG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CBRE Group Inc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Real Estate</v>
      </c>
      <c r="E132" s="139" t="str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#N/A N/A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54</v>
      </c>
      <c r="G132" s="139" t="str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9" t="str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#N/A N/A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7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11</v>
      </c>
      <c r="L132" s="141" t="str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NA</v>
      </c>
      <c r="M132" s="141" t="str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NA</v>
      </c>
      <c r="N132" s="142" t="str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 t="str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17.343749999999996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UW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104.2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109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4.606525911708248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11651.51375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6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21.475680131904369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19.697542533081286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26.426452189259898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15.525365702222775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14.740702007977204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34.38295023449642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1.2600767754318616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13.93258426966292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CBS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CBS Corp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Communication Services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56.17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65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15.720135303542815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21130.372275070004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19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1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33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9.608279165241191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8.2761161043170777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-43.436452813394098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8.7199477172702995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7.9850560061950473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-24.522724771012872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1.4527327755029376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17.980769230769237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CCI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Crown Castle International Cor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Real Estate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106.62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119.5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12.080285124742062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44247.3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13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1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22</v>
      </c>
      <c r="L135" s="141" t="str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NA</v>
      </c>
      <c r="M135" s="141" t="str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NA</v>
      </c>
      <c r="N135" s="142" t="str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18.767271281988105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17.47661733615222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62.44392119946167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4.3012567998499343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104.67234866536575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CCL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Carnival Corp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Consumer Discretionary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57.54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74.300003051757813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29.127568737848119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40048.839778525507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17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0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25</v>
      </c>
      <c r="L136" s="141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12.376855237685524</v>
      </c>
      <c r="M136" s="141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10.935005701254275</v>
      </c>
      <c r="N136" s="142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>-27.137958502370207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8.634978383489532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7.7829262884475279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-25.258194065065275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3.607924921793535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10.476190476190485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CDNS UW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Cadence Design Systems Inc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Information Technology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40.04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51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27.372627372627377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11323.632319999999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4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1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8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21.772702555736814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20.120603015075378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28.175011072384827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14.817909574468086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13.360992805755396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28.259420300799796</v>
      </c>
      <c r="R137" s="142" t="str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17.428571428571445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CELG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Celgene Corp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Health Care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82.95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104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25.376732971669668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58343.961679500004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17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1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27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7.7982513866691736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6.493150684931507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-54.092012451242709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7.960769246452454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6.7782277580071177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-31.093947930568422</v>
      </c>
      <c r="R138" s="142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0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16.963350785340317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CERN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Cerner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62.74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70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11.571565189671663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20641.73423654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1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25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22.576466354803888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20.02553463134376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32.906735743737549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11.402729710656315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10.352170681701692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-1.3013613569723192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3.2786885245901667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CF UN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CF Industries Holdings Inc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Materials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50.82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57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12.160566706021259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11864.877453659999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8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20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20.591572123176661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16.2624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21.221744435697197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10.102051602390006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9.1048414891346283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-12.559644404644798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2.3711137347500983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132.82051282051282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CFG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Citizens Financial Group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Financials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34.92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46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31.729667812142036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16620.049719720002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15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2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22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9.1341878106199328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8.3901970206631429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-46.227409263212074</v>
      </c>
      <c r="O141" s="141" t="str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NA</v>
      </c>
      <c r="P141" s="141" t="str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NA</v>
      </c>
      <c r="Q141" s="142" t="str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3.7571592210767473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31.617647058823522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CHD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Church &amp; Dwight Co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Consumer Staples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59.07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57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-3.504316912138139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14496.24801999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6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5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23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24.139762975071516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22.282157676348547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42.109799125477856</v>
      </c>
      <c r="O142" s="141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16.717209025363719</v>
      </c>
      <c r="P142" s="141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16.0296676948124</v>
      </c>
      <c r="Q142" s="142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44.699191735850263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1.5676316234975454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10.408163265306133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CHK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Chesapeake Energy Corp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Energy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4.66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5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7.296137339055786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4251.1969192200004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8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24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5.8177278401997503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5.4123112659698025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-65.75127371419282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6.488543808478032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5.6974696763666035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-43.837093667673429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0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66.666666666666657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93.34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98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4.9925005356760144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12931.74353666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18.803384367445606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17.853863810252488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10.694756120691729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13.210555657574432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12.755829052057285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14.346642620321859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2.1180629955003214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38.790452447409315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318.10000000000002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375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17.887456774599176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81966.003174750018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29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24.643631856213204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9.045816164072491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8.4748120751503713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-21.70210436763378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450.52631578947376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55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212.74</v>
      </c>
      <c r="F146" s="155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235.5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10.698505217636555</v>
      </c>
      <c r="H146" s="156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51773.380536459998</v>
      </c>
      <c r="I146" s="157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16</v>
      </c>
      <c r="J146" s="157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57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22</v>
      </c>
      <c r="L146" s="158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13.985931233975412</v>
      </c>
      <c r="M146" s="158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12.405388069275176</v>
      </c>
      <c r="N146" s="159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-17.665393802935458</v>
      </c>
      <c r="O146" s="158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8.3458497364355306</v>
      </c>
      <c r="P146" s="158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8.6214493947545403</v>
      </c>
      <c r="Q146" s="159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-27.760805683602708</v>
      </c>
      <c r="R146" s="159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1.9272351226849678E-2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21.554770318021195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55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75.680000000000007</v>
      </c>
      <c r="F147" s="155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76.5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1.0835095137420536</v>
      </c>
      <c r="H147" s="156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12309.52462608</v>
      </c>
      <c r="I147" s="157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57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57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7</v>
      </c>
      <c r="L147" s="158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22.550655542312278</v>
      </c>
      <c r="M147" s="158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22.390532544378701</v>
      </c>
      <c r="N147" s="159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32.754788544329003</v>
      </c>
      <c r="O147" s="158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58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59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59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3.1316067653276951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24.482758620689658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55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62.64</v>
      </c>
      <c r="F148" s="155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67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6.9604086845466151</v>
      </c>
      <c r="H148" s="156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54355.151917440002</v>
      </c>
      <c r="I148" s="157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57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2</v>
      </c>
      <c r="K148" s="157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58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19.822784810126581</v>
      </c>
      <c r="M148" s="158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18.648407264066687</v>
      </c>
      <c r="N148" s="159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16.695924909607207</v>
      </c>
      <c r="O148" s="158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13.286904157549234</v>
      </c>
      <c r="P148" s="158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12.771838546158214</v>
      </c>
      <c r="Q148" s="159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15.007492539697576</v>
      </c>
      <c r="R148" s="159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2.7953384418901663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-0.82191780821917892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55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149</v>
      </c>
      <c r="F149" s="155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137.5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-7.718120805369133</v>
      </c>
      <c r="H149" s="156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19025.850527999999</v>
      </c>
      <c r="I149" s="157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57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57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58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23.165422885572138</v>
      </c>
      <c r="M149" s="158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21.764534034472685</v>
      </c>
      <c r="N149" s="159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36.373898796148005</v>
      </c>
      <c r="O149" s="158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15.989417352281226</v>
      </c>
      <c r="P149" s="158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15.30767071594542</v>
      </c>
      <c r="Q149" s="159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38.399643367020353</v>
      </c>
      <c r="R149" s="159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2.5758389261744967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8.2894513334465785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55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83.55</v>
      </c>
      <c r="F150" s="155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100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19.688809096349491</v>
      </c>
      <c r="H150" s="156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13869.3</v>
      </c>
      <c r="I150" s="157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57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57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29</v>
      </c>
      <c r="L150" s="158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10.44375</v>
      </c>
      <c r="M150" s="158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9.5671590518722081</v>
      </c>
      <c r="N150" s="159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-38.518070117367742</v>
      </c>
      <c r="O150" s="158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58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59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59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3.0520646319569127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46.093750000000007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55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35.94</v>
      </c>
      <c r="F151" s="155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43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19.643850862548696</v>
      </c>
      <c r="H151" s="156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164674.685750451</v>
      </c>
      <c r="I151" s="157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22</v>
      </c>
      <c r="J151" s="157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57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29</v>
      </c>
      <c r="L151" s="158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12.974729241877256</v>
      </c>
      <c r="M151" s="158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11.333964049195835</v>
      </c>
      <c r="N151" s="159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-23.618298647972622</v>
      </c>
      <c r="O151" s="158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7.42916821618656</v>
      </c>
      <c r="P151" s="158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6.9573997905888154</v>
      </c>
      <c r="Q151" s="159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-35.695328417509273</v>
      </c>
      <c r="R151" s="159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2.3038397328881475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16.923076923076916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55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181.92</v>
      </c>
      <c r="F152" s="155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184.5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1.4182058047493395</v>
      </c>
      <c r="H152" s="156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61963.758283679992</v>
      </c>
      <c r="I152" s="157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6</v>
      </c>
      <c r="J152" s="157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57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13</v>
      </c>
      <c r="L152" s="158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25.604503870513721</v>
      </c>
      <c r="M152" s="158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24.003166644676078</v>
      </c>
      <c r="N152" s="159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50.732668978720376</v>
      </c>
      <c r="O152" s="158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20.079557044112629</v>
      </c>
      <c r="P152" s="158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18.260226962457338</v>
      </c>
      <c r="Q152" s="159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73.802676648279856</v>
      </c>
      <c r="R152" s="159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3.2530782761653478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20.4201680672269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55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431.73</v>
      </c>
      <c r="F153" s="155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465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7.7062052671808656</v>
      </c>
      <c r="H153" s="156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12003.866251650001</v>
      </c>
      <c r="I153" s="157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10</v>
      </c>
      <c r="J153" s="157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5</v>
      </c>
      <c r="K153" s="157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32</v>
      </c>
      <c r="L153" s="158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35.899717279228341</v>
      </c>
      <c r="M153" s="158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28.186328915583992</v>
      </c>
      <c r="N153" s="159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111.34017001248004</v>
      </c>
      <c r="O153" s="158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17.438707118173426</v>
      </c>
      <c r="P153" s="158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14.635005121638924</v>
      </c>
      <c r="Q153" s="159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50.944264744755287</v>
      </c>
      <c r="R153" s="159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49.675152270023013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55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141.19999999999999</v>
      </c>
      <c r="F154" s="155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160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13.314447592067991</v>
      </c>
      <c r="H154" s="156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23059.542710799997</v>
      </c>
      <c r="I154" s="157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57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4</v>
      </c>
      <c r="K154" s="157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58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9.2742200328407218</v>
      </c>
      <c r="M154" s="158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9.493075164716954</v>
      </c>
      <c r="N154" s="159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-45.403045287830835</v>
      </c>
      <c r="O154" s="158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6.253183314486745</v>
      </c>
      <c r="P154" s="158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6.4910549090466132</v>
      </c>
      <c r="Q154" s="159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-45.874304137161396</v>
      </c>
      <c r="R154" s="159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3.2223796033994336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38.72427490484133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55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49.8</v>
      </c>
      <c r="F155" s="155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50.5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1.4056224899598346</v>
      </c>
      <c r="H155" s="156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14106.618264599998</v>
      </c>
      <c r="I155" s="157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8</v>
      </c>
      <c r="J155" s="157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57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58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19.888178913738017</v>
      </c>
      <c r="M155" s="158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18.547486033519551</v>
      </c>
      <c r="N155" s="159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17.080897327845477</v>
      </c>
      <c r="O155" s="158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10.457540481022496</v>
      </c>
      <c r="P155" s="158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10.27954923599321</v>
      </c>
      <c r="Q155" s="159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-9.4826383487199841</v>
      </c>
      <c r="R155" s="159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3.0682730923694783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-7.5806451612903114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55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145.9</v>
      </c>
      <c r="F156" s="155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160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9.6641535298149339</v>
      </c>
      <c r="H156" s="156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29946.948298900003</v>
      </c>
      <c r="I156" s="157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15</v>
      </c>
      <c r="J156" s="157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57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58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17.468869731800766</v>
      </c>
      <c r="M156" s="158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15.519625571747687</v>
      </c>
      <c r="N156" s="159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2.8385229423733449</v>
      </c>
      <c r="O156" s="158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9.0390477462437389</v>
      </c>
      <c r="P156" s="158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7.3206998377501353</v>
      </c>
      <c r="Q156" s="159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-21.760689780286402</v>
      </c>
      <c r="R156" s="159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31.111111111111107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55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27.76</v>
      </c>
      <c r="F157" s="155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29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4.4668587896253609</v>
      </c>
      <c r="H157" s="156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13913.0033088</v>
      </c>
      <c r="I157" s="157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5</v>
      </c>
      <c r="J157" s="157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57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16</v>
      </c>
      <c r="L157" s="158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16.465005931198103</v>
      </c>
      <c r="M157" s="158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15.508379888268157</v>
      </c>
      <c r="N157" s="159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-3.0711822689124091</v>
      </c>
      <c r="O157" s="158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7.9711621722846449</v>
      </c>
      <c r="P157" s="158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7.7242943048988995</v>
      </c>
      <c r="Q157" s="159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-31.003989854109182</v>
      </c>
      <c r="R157" s="159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4.2399135446685881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11.315789473684205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55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90.35</v>
      </c>
      <c r="F158" s="155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115.5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27.836192584394027</v>
      </c>
      <c r="H158" s="156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43225.701099099999</v>
      </c>
      <c r="I158" s="157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57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57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27</v>
      </c>
      <c r="L158" s="158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8.027543314082628</v>
      </c>
      <c r="M158" s="158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7.4325435998683771</v>
      </c>
      <c r="N158" s="159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-52.742180235430617</v>
      </c>
      <c r="O158" s="158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58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59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59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1.8516878804648591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18.706177016765903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55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23.59</v>
      </c>
      <c r="F159" s="155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26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10.216193302246722</v>
      </c>
      <c r="H159" s="156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10407.374488560001</v>
      </c>
      <c r="I159" s="157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16</v>
      </c>
      <c r="J159" s="157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57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30</v>
      </c>
      <c r="L159" s="158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15.063856960408684</v>
      </c>
      <c r="M159" s="158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12.897758337889558</v>
      </c>
      <c r="N159" s="159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-11.319689057872061</v>
      </c>
      <c r="O159" s="158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7.615800965983655</v>
      </c>
      <c r="P159" s="158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6.6030994393626443</v>
      </c>
      <c r="Q159" s="159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-34.079890816286174</v>
      </c>
      <c r="R159" s="159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1.1064010173802459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284.28571428571428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COH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Tapestry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Consumer Discretionary</v>
      </c>
      <c r="E160" s="155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55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59.5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56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57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24</v>
      </c>
      <c r="J160" s="157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57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37</v>
      </c>
      <c r="L160" s="158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58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59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58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58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59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59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7.1428571428571495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COL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Rockwell Collins Inc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Industrials</v>
      </c>
      <c r="E161" s="155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131.99</v>
      </c>
      <c r="F161" s="155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140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6.0686415637548174</v>
      </c>
      <c r="H161" s="156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21694.634154590003</v>
      </c>
      <c r="I161" s="157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0</v>
      </c>
      <c r="J161" s="157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57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14</v>
      </c>
      <c r="L161" s="158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17.659887610382661</v>
      </c>
      <c r="M161" s="158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14.560397131825706</v>
      </c>
      <c r="N161" s="159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3.9630373952567854</v>
      </c>
      <c r="O161" s="158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12.811257479601089</v>
      </c>
      <c r="P161" s="158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11.843122481229569</v>
      </c>
      <c r="Q161" s="159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10.890436292658068</v>
      </c>
      <c r="R161" s="159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1.1766042882036516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11.333333333333332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COO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Cooper Cos Inc/The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Health Care</v>
      </c>
      <c r="E162" s="155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258.12</v>
      </c>
      <c r="F162" s="155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285.5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10.60746939408026</v>
      </c>
      <c r="H162" s="156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12683.93471784</v>
      </c>
      <c r="I162" s="157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10</v>
      </c>
      <c r="J162" s="157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1</v>
      </c>
      <c r="K162" s="157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16</v>
      </c>
      <c r="L162" s="158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20.869987063389392</v>
      </c>
      <c r="M162" s="158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18.838125821048024</v>
      </c>
      <c r="N162" s="159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22.860761822405639</v>
      </c>
      <c r="O162" s="158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16.152520467664196</v>
      </c>
      <c r="P162" s="158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14.904610356963298</v>
      </c>
      <c r="Q162" s="159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39.811415447497843</v>
      </c>
      <c r="R162" s="159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2.3245002324500233E-2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12.037735849056602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COP UN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ConocoPhillips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Energy</v>
      </c>
      <c r="E163" s="155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72.59</v>
      </c>
      <c r="F163" s="155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85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17.096018735362996</v>
      </c>
      <c r="H163" s="156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84356.498407720006</v>
      </c>
      <c r="I163" s="157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11</v>
      </c>
      <c r="J163" s="157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0</v>
      </c>
      <c r="K163" s="157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23</v>
      </c>
      <c r="L163" s="158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13.131331403762662</v>
      </c>
      <c r="M163" s="158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13.565688656325921</v>
      </c>
      <c r="N163" s="159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-22.696388114255605</v>
      </c>
      <c r="O163" s="158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5.5526764952429515</v>
      </c>
      <c r="P163" s="158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5.7087145702329538</v>
      </c>
      <c r="Q163" s="159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-51.937682922234821</v>
      </c>
      <c r="R163" s="159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1.683427469348395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643.125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COST UW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Costco Wholesale Corp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55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228.58</v>
      </c>
      <c r="F164" s="155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250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9.3708985913028222</v>
      </c>
      <c r="H164" s="156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100161.24162000002</v>
      </c>
      <c r="I164" s="157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20</v>
      </c>
      <c r="J164" s="157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57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31</v>
      </c>
      <c r="L164" s="158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29.593474883480063</v>
      </c>
      <c r="M164" s="158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27.173086067522586</v>
      </c>
      <c r="N164" s="159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74.215578481825034</v>
      </c>
      <c r="O164" s="158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15.554061203529091</v>
      </c>
      <c r="P164" s="158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14.763535948092805</v>
      </c>
      <c r="Q164" s="159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34.63132996338414</v>
      </c>
      <c r="R164" s="159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1.027211479569516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18.378131476098943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COTY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Coty Inc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55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10.84</v>
      </c>
      <c r="F165" s="155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13.5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24.538745387453886</v>
      </c>
      <c r="H165" s="156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8138.7155984800002</v>
      </c>
      <c r="I165" s="157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6</v>
      </c>
      <c r="J165" s="157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2</v>
      </c>
      <c r="K165" s="157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17</v>
      </c>
      <c r="L165" s="158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14.077922077922077</v>
      </c>
      <c r="M165" s="158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12.004429678848282</v>
      </c>
      <c r="N165" s="159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-17.123847460158871</v>
      </c>
      <c r="O165" s="158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10.611457938122996</v>
      </c>
      <c r="P165" s="158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9.6543455434192254</v>
      </c>
      <c r="Q165" s="159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-8.1503745956803098</v>
      </c>
      <c r="R165" s="159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4.6863468634686347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-25.000000000000007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CPB UN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Campbell Soup Co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Consumer Staples</v>
      </c>
      <c r="E166" s="155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36.67</v>
      </c>
      <c r="F166" s="155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35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-4.5541314425961321</v>
      </c>
      <c r="H166" s="156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11025.06025043</v>
      </c>
      <c r="I166" s="157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4</v>
      </c>
      <c r="J166" s="157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9</v>
      </c>
      <c r="K166" s="157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19</v>
      </c>
      <c r="L166" s="158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14.991823385118561</v>
      </c>
      <c r="M166" s="158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14.076775431861805</v>
      </c>
      <c r="N166" s="159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-11.743747774825518</v>
      </c>
      <c r="O166" s="158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11.44910191562575</v>
      </c>
      <c r="P166" s="158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11.417278193183185</v>
      </c>
      <c r="Q166" s="159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-0.89997733599693763</v>
      </c>
      <c r="R166" s="159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>3.905099536405781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-21.956521739130441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55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142.84</v>
      </c>
      <c r="F167" s="155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178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24.614953794455332</v>
      </c>
      <c r="H167" s="156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108087.02800000001</v>
      </c>
      <c r="I167" s="157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38</v>
      </c>
      <c r="J167" s="157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57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42</v>
      </c>
      <c r="L167" s="158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58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59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58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34.039385207437661</v>
      </c>
      <c r="P167" s="158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27.93736787028169</v>
      </c>
      <c r="Q167" s="159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194.63479933931876</v>
      </c>
      <c r="R167" s="159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28.205128205128201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55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45.46</v>
      </c>
      <c r="F168" s="155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51.5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13.286405631324239</v>
      </c>
      <c r="H168" s="156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207812.84982256003</v>
      </c>
      <c r="I168" s="157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20</v>
      </c>
      <c r="J168" s="157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57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58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15.133155792276964</v>
      </c>
      <c r="M168" s="158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13.923430321592649</v>
      </c>
      <c r="N168" s="159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-10.911729663796766</v>
      </c>
      <c r="O168" s="158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10.378216914317456</v>
      </c>
      <c r="P168" s="158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9.6797936567287319</v>
      </c>
      <c r="Q168" s="159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-10.169239561303334</v>
      </c>
      <c r="R168" s="159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3.1016278046634405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17.377049180327866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CSRA UN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CSRA Inc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Information Technology</v>
      </c>
      <c r="E169" s="155" t="str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#N/A N/A</v>
      </c>
      <c r="F169" s="155" t="str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9" t="str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56" t="str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#N/A N/A</v>
      </c>
      <c r="I169" s="157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0</v>
      </c>
      <c r="J169" s="157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0</v>
      </c>
      <c r="K169" s="157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1</v>
      </c>
      <c r="L169" s="158" t="str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NA</v>
      </c>
      <c r="M169" s="158" t="str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NA</v>
      </c>
      <c r="N169" s="159" t="str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58" t="str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NA</v>
      </c>
      <c r="P169" s="158" t="str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NA</v>
      </c>
      <c r="Q169" s="159" t="str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59" t="str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10.204081632653072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CSX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CSX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55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68.650000000000006</v>
      </c>
      <c r="F170" s="155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84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22.359796067006556</v>
      </c>
      <c r="H170" s="156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57969.457782650003</v>
      </c>
      <c r="I170" s="157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17</v>
      </c>
      <c r="J170" s="157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1</v>
      </c>
      <c r="K170" s="157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27</v>
      </c>
      <c r="L170" s="158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16.240832741897329</v>
      </c>
      <c r="M170" s="158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14.578466765767679</v>
      </c>
      <c r="N170" s="159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-4.390880682428266</v>
      </c>
      <c r="O170" s="158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10.736291320110897</v>
      </c>
      <c r="P170" s="158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10.140071314829767</v>
      </c>
      <c r="Q170" s="159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-7.0698539508827318</v>
      </c>
      <c r="R170" s="159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1.4115076474872539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55.156249999999993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CTAS UW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Cintas Corp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Industrials</v>
      </c>
      <c r="E171" s="155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180.96</v>
      </c>
      <c r="F171" s="155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205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13.284703801945174</v>
      </c>
      <c r="H171" s="156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19343.854558080002</v>
      </c>
      <c r="I171" s="157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5</v>
      </c>
      <c r="J171" s="157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2</v>
      </c>
      <c r="K171" s="157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14</v>
      </c>
      <c r="L171" s="158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24.908465244322091</v>
      </c>
      <c r="M171" s="158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22.122249388753058</v>
      </c>
      <c r="N171" s="159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46.635118002192065</v>
      </c>
      <c r="O171" s="158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14.82840935030953</v>
      </c>
      <c r="P171" s="158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13.411115000530001</v>
      </c>
      <c r="Q171" s="159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28.350303239175425</v>
      </c>
      <c r="R171" s="159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0.96098585322723251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30.610687022900763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CTL UN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CenturyLink Inc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Communication Services</v>
      </c>
      <c r="E172" s="155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21.04</v>
      </c>
      <c r="F172" s="155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20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-4.9429657794676789</v>
      </c>
      <c r="H172" s="156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22725.793790159998</v>
      </c>
      <c r="I172" s="157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7</v>
      </c>
      <c r="J172" s="157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3</v>
      </c>
      <c r="K172" s="157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20</v>
      </c>
      <c r="L172" s="158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18.122308354866494</v>
      </c>
      <c r="M172" s="158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16.073338426279602</v>
      </c>
      <c r="N172" s="159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6.6852894396497886</v>
      </c>
      <c r="O172" s="158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6.4697564099725069</v>
      </c>
      <c r="P172" s="158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6.3861018112412546</v>
      </c>
      <c r="Q172" s="159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-43.999711804136531</v>
      </c>
      <c r="R172" s="159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10.266159695817491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-35.238095238095227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CTSH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Cognizant Technology Solutions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55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73.59</v>
      </c>
      <c r="F173" s="155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89.5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21.619785296915328</v>
      </c>
      <c r="H173" s="156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42699.407844059999</v>
      </c>
      <c r="I173" s="157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20</v>
      </c>
      <c r="J173" s="157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1</v>
      </c>
      <c r="K173" s="157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33</v>
      </c>
      <c r="L173" s="158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14.615690168818272</v>
      </c>
      <c r="M173" s="158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13.264239365537131</v>
      </c>
      <c r="N173" s="159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-13.958028663500887</v>
      </c>
      <c r="O173" s="158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9.1134274090433571</v>
      </c>
      <c r="P173" s="158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8.442211263055885</v>
      </c>
      <c r="Q173" s="159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-21.116881530215437</v>
      </c>
      <c r="R173" s="159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1.1849436064682701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15.612244897959188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CTXS UW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Citrix Systems Inc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Information Technology</v>
      </c>
      <c r="E174" s="155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103.42</v>
      </c>
      <c r="F174" s="155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117.5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13.6143879327016</v>
      </c>
      <c r="H174" s="156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14029.796485319999</v>
      </c>
      <c r="I174" s="157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5</v>
      </c>
      <c r="J174" s="157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3</v>
      </c>
      <c r="K174" s="157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24</v>
      </c>
      <c r="L174" s="158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17.460746243457706</v>
      </c>
      <c r="M174" s="158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15.726885644768856</v>
      </c>
      <c r="N174" s="159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2.7907002981401696</v>
      </c>
      <c r="O174" s="158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13.063320888888889</v>
      </c>
      <c r="P174" s="158" t="str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NA</v>
      </c>
      <c r="Q174" s="159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13.072222231614106</v>
      </c>
      <c r="R174" s="159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0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2.786885245901642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CVS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CVS Health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Health Care</v>
      </c>
      <c r="E175" s="155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74.53</v>
      </c>
      <c r="F175" s="155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90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20.756742251442372</v>
      </c>
      <c r="H175" s="156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75876.293896050003</v>
      </c>
      <c r="I175" s="157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57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57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58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10.236231286911138</v>
      </c>
      <c r="M175" s="158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9.4377611751297952</v>
      </c>
      <c r="N175" s="159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-39.739724309345092</v>
      </c>
      <c r="O175" s="158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7.5405120507780241</v>
      </c>
      <c r="P175" s="158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7.2772939864791981</v>
      </c>
      <c r="Q175" s="159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-34.731569284886689</v>
      </c>
      <c r="R175" s="159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3.0833221521534955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14.133333333333331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CVX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Chevron Corp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55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117.47</v>
      </c>
      <c r="F176" s="155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145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23.43577083510684</v>
      </c>
      <c r="H176" s="156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225089.799837</v>
      </c>
      <c r="I176" s="157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18</v>
      </c>
      <c r="J176" s="157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57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27</v>
      </c>
      <c r="L176" s="158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12.147880041365047</v>
      </c>
      <c r="M176" s="158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12.337989706963553</v>
      </c>
      <c r="N176" s="159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-28.485926135168526</v>
      </c>
      <c r="O176" s="158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5.1676717353785326</v>
      </c>
      <c r="P176" s="158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5.4078177978579305</v>
      </c>
      <c r="Q176" s="159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-55.270169671806002</v>
      </c>
      <c r="R176" s="159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3.9686728526432282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167.22154185563198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CXO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Concho Resources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Energy</v>
      </c>
      <c r="E177" s="155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147.94999999999999</v>
      </c>
      <c r="F177" s="155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180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21.662723893207179</v>
      </c>
      <c r="H177" s="156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29628.988375799996</v>
      </c>
      <c r="I177" s="157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22</v>
      </c>
      <c r="J177" s="157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57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31</v>
      </c>
      <c r="L177" s="158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24.107870294932372</v>
      </c>
      <c r="M177" s="158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14.297448782373403</v>
      </c>
      <c r="N177" s="159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41.922048219521258</v>
      </c>
      <c r="O177" s="158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8.2787625882202338</v>
      </c>
      <c r="P177" s="158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5.918478554886522</v>
      </c>
      <c r="Q177" s="159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-28.341492095305053</v>
      </c>
      <c r="R177" s="159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0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138.44444444444443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Dominion Energy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Utilities</v>
      </c>
      <c r="E178" s="155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72.23</v>
      </c>
      <c r="F178" s="155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73.5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1.7582721860722739</v>
      </c>
      <c r="H178" s="156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47221.494416330002</v>
      </c>
      <c r="I178" s="157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6</v>
      </c>
      <c r="J178" s="157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57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16</v>
      </c>
      <c r="L178" s="158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16.943467041989212</v>
      </c>
      <c r="M178" s="158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16.290031574199368</v>
      </c>
      <c r="N178" s="159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-0.25450124291835907</v>
      </c>
      <c r="O178" s="158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11.968144043175677</v>
      </c>
      <c r="P178" s="158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11.18672929230452</v>
      </c>
      <c r="Q178" s="159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3.5926970224668286</v>
      </c>
      <c r="R178" s="159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5.0449951543679914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9.6153846153846239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DAL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Delta Air Lines Inc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55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53.13</v>
      </c>
      <c r="F179" s="155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66.5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25.164690382081687</v>
      </c>
      <c r="H179" s="156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36426.921584130003</v>
      </c>
      <c r="I179" s="157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18</v>
      </c>
      <c r="J179" s="157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57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18</v>
      </c>
      <c r="L179" s="158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8.3288916758112563</v>
      </c>
      <c r="M179" s="158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7.6722021660649826</v>
      </c>
      <c r="N179" s="159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-50.96815473251781</v>
      </c>
      <c r="O179" s="158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5.2786746820182566</v>
      </c>
      <c r="P179" s="158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5.0478977988778588</v>
      </c>
      <c r="Q179" s="159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-54.309361163956638</v>
      </c>
      <c r="R179" s="159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2.6971579145492188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27.187500000000014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DE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Deere &amp; Co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Industrials</v>
      </c>
      <c r="E180" s="155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147.19999999999999</v>
      </c>
      <c r="F180" s="155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177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20.244565217391308</v>
      </c>
      <c r="H180" s="156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47350.342585599996</v>
      </c>
      <c r="I180" s="157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17</v>
      </c>
      <c r="J180" s="157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1</v>
      </c>
      <c r="K180" s="157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58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12.602739726027396</v>
      </c>
      <c r="M180" s="158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11.302211302211301</v>
      </c>
      <c r="N180" s="159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-25.80818574126339</v>
      </c>
      <c r="O180" s="158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9.4937006419347618</v>
      </c>
      <c r="P180" s="158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8.9603880058121614</v>
      </c>
      <c r="Q180" s="159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>-17.825349471563811</v>
      </c>
      <c r="R180" s="159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1.8220108695652175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55.987261146496806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DFS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Discover Financial Services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Financials</v>
      </c>
      <c r="E181" s="155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74.94</v>
      </c>
      <c r="F181" s="155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89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18.761676007472651</v>
      </c>
      <c r="H181" s="156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25678.8107538</v>
      </c>
      <c r="I181" s="157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18</v>
      </c>
      <c r="J181" s="157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57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26</v>
      </c>
      <c r="L181" s="158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8.661581137309291</v>
      </c>
      <c r="M181" s="158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7.8512310110005235</v>
      </c>
      <c r="N181" s="159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-49.009625454766727</v>
      </c>
      <c r="O181" s="158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NA</v>
      </c>
      <c r="P181" s="158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NA</v>
      </c>
      <c r="Q181" s="159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59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2.2004270082732855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35.768839827818915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Dollar General Corp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Consumer Discretionary</v>
      </c>
      <c r="E182" s="155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108.92</v>
      </c>
      <c r="F182" s="155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116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6.5001836210062391</v>
      </c>
      <c r="H182" s="156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28922.006956920002</v>
      </c>
      <c r="I182" s="157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19</v>
      </c>
      <c r="J182" s="157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57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30</v>
      </c>
      <c r="L182" s="158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17.823596792668958</v>
      </c>
      <c r="M182" s="158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16.145864215831605</v>
      </c>
      <c r="N182" s="159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4.926786667928873</v>
      </c>
      <c r="O182" s="158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11.93901974933536</v>
      </c>
      <c r="P182" s="158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11.102765992916368</v>
      </c>
      <c r="Q182" s="159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3.3406057928735855</v>
      </c>
      <c r="R182" s="159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1.0604113110539846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36.236559139784951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DGX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Quest Diagnostics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Health Care</v>
      </c>
      <c r="E183" s="155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102.38</v>
      </c>
      <c r="F183" s="155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118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15.25688611056848</v>
      </c>
      <c r="H183" s="156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13991.934493639998</v>
      </c>
      <c r="I183" s="157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10</v>
      </c>
      <c r="J183" s="157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57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19</v>
      </c>
      <c r="L183" s="158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14.613188695403938</v>
      </c>
      <c r="M183" s="158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13.908436353756283</v>
      </c>
      <c r="N183" s="159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-13.97275473536811</v>
      </c>
      <c r="O183" s="158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10.652123084403861</v>
      </c>
      <c r="P183" s="158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10.1603311220075</v>
      </c>
      <c r="Q183" s="159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-7.798389178154352</v>
      </c>
      <c r="R183" s="159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2.0121117405743312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20.071942446043174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DHI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DR Horton Inc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Consumer Discretionary</v>
      </c>
      <c r="E184" s="155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37.380000000000003</v>
      </c>
      <c r="F184" s="155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49.5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32.423756019261617</v>
      </c>
      <c r="H184" s="156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14094.820829040002</v>
      </c>
      <c r="I184" s="157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12</v>
      </c>
      <c r="J184" s="157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57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58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8.0909090909090917</v>
      </c>
      <c r="M184" s="158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7.7761597670064484</v>
      </c>
      <c r="N184" s="159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-52.369148494168783</v>
      </c>
      <c r="O184" s="158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6.3942308798108556</v>
      </c>
      <c r="P184" s="158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5.9359883342727127</v>
      </c>
      <c r="Q184" s="159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-44.65343834145694</v>
      </c>
      <c r="R184" s="159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1.4392723381487427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48.505661778355289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DHR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Danaher Corp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Health Care</v>
      </c>
      <c r="E185" s="155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101.24</v>
      </c>
      <c r="F185" s="155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114.5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13.09758988542078</v>
      </c>
      <c r="H185" s="156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70948.991999999998</v>
      </c>
      <c r="I185" s="157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16</v>
      </c>
      <c r="J185" s="157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0</v>
      </c>
      <c r="K185" s="157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20</v>
      </c>
      <c r="L185" s="158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20.90439810035102</v>
      </c>
      <c r="M185" s="158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19.342758884218568</v>
      </c>
      <c r="N185" s="159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23.063338192163975</v>
      </c>
      <c r="O185" s="158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15.834310016494356</v>
      </c>
      <c r="P185" s="158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14.785209302325582</v>
      </c>
      <c r="Q185" s="159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37.057080377791188</v>
      </c>
      <c r="R185" s="159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0.63808771236665363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6.8907563025210141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 UN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Walt Disney Co/The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55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116.18</v>
      </c>
      <c r="F186" s="155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121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4.1487347219831161</v>
      </c>
      <c r="H186" s="156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172787.84480328002</v>
      </c>
      <c r="I186" s="157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11</v>
      </c>
      <c r="J186" s="157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57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25</v>
      </c>
      <c r="L186" s="158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15.793909733550844</v>
      </c>
      <c r="M186" s="158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15.078520441271902</v>
      </c>
      <c r="N186" s="159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-7.0218981868776842</v>
      </c>
      <c r="O186" s="158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11.000158654918581</v>
      </c>
      <c r="P186" s="158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10.459546728050459</v>
      </c>
      <c r="Q186" s="159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-4.7858967416239846</v>
      </c>
      <c r="R186" s="159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1.5734205543122741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24.205607476635503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DISCA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55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33.130000000000003</v>
      </c>
      <c r="F187" s="155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33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-0.39239360096590126</v>
      </c>
      <c r="H187" s="156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22456.255391727289</v>
      </c>
      <c r="I187" s="157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15</v>
      </c>
      <c r="J187" s="157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2</v>
      </c>
      <c r="K187" s="157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29</v>
      </c>
      <c r="L187" s="158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9.6280151118860804</v>
      </c>
      <c r="M187" s="158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8.8417400587136381</v>
      </c>
      <c r="N187" s="159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-43.320268101218076</v>
      </c>
      <c r="O187" s="158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9.1901311737206157</v>
      </c>
      <c r="P187" s="158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8.9349762701928324</v>
      </c>
      <c r="Q187" s="159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-20.45295654518614</v>
      </c>
      <c r="R187" s="159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>0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39.534883720930232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DISCK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Discovery Inc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55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30.09</v>
      </c>
      <c r="F188" s="155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31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3.0242605516783039</v>
      </c>
      <c r="H188" s="156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22456.255391727289</v>
      </c>
      <c r="I188" s="157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0</v>
      </c>
      <c r="J188" s="157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0</v>
      </c>
      <c r="K188" s="157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3</v>
      </c>
      <c r="L188" s="158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8.744551002615518</v>
      </c>
      <c r="M188" s="158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8.030424339471578</v>
      </c>
      <c r="N188" s="159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-48.521185244963839</v>
      </c>
      <c r="O188" s="158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9.1901311737206157</v>
      </c>
      <c r="P188" s="158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8.9349762701928324</v>
      </c>
      <c r="Q188" s="159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-20.45295654518614</v>
      </c>
      <c r="R188" s="159" t="str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39.534883720930232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DISH UW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DISH Network Corp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Communication Services</v>
      </c>
      <c r="E189" s="155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34.4</v>
      </c>
      <c r="F189" s="155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41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19.186046511627918</v>
      </c>
      <c r="H189" s="156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16082.560754399999</v>
      </c>
      <c r="I189" s="157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11</v>
      </c>
      <c r="J189" s="157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3</v>
      </c>
      <c r="K189" s="157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23</v>
      </c>
      <c r="L189" s="158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14.453781512605042</v>
      </c>
      <c r="M189" s="158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18.869994514536479</v>
      </c>
      <c r="N189" s="159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>-14.911178312687523</v>
      </c>
      <c r="O189" s="158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12.43508316008316</v>
      </c>
      <c r="P189" s="158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14.208863300438194</v>
      </c>
      <c r="Q189" s="159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7.6343832096678277</v>
      </c>
      <c r="R189" s="159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0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16.666666666666682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DLPH UN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Delphi Technologies PLC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55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21.6</v>
      </c>
      <c r="F190" s="155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32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48.148148148148138</v>
      </c>
      <c r="H190" s="156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1917.7702128000001</v>
      </c>
      <c r="I190" s="157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9</v>
      </c>
      <c r="J190" s="157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57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18</v>
      </c>
      <c r="L190" s="158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4.838709677419355</v>
      </c>
      <c r="M190" s="158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4.3733549301478032</v>
      </c>
      <c r="N190" s="159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-71.514713669945081</v>
      </c>
      <c r="O190" s="158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4.1092031362671513</v>
      </c>
      <c r="P190" s="158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3.8367857375698629</v>
      </c>
      <c r="Q190" s="159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-64.431959210766593</v>
      </c>
      <c r="R190" s="159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3.3055555555555549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-30.245054082213464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DLR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Digital Realty Trust Inc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Real Estate</v>
      </c>
      <c r="E191" s="155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111.75</v>
      </c>
      <c r="F191" s="155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130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16.33109619686801</v>
      </c>
      <c r="H191" s="156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23871.632923500001</v>
      </c>
      <c r="I191" s="157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12</v>
      </c>
      <c r="J191" s="157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57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23</v>
      </c>
      <c r="L191" s="158" t="str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NA</v>
      </c>
      <c r="M191" s="158" t="str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NA</v>
      </c>
      <c r="N191" s="159" t="str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58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17.176977190855897</v>
      </c>
      <c r="P191" s="158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15.867986592435306</v>
      </c>
      <c r="Q191" s="159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48.678808299336154</v>
      </c>
      <c r="R191" s="159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3.8219239373601788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41.643059490085001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DLTR UW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Dollar Tree Inc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Consumer Discretionary</v>
      </c>
      <c r="E192" s="155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84.8</v>
      </c>
      <c r="F192" s="155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94.5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11.438679245283012</v>
      </c>
      <c r="H192" s="156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20172.939457600001</v>
      </c>
      <c r="I192" s="157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15</v>
      </c>
      <c r="J192" s="157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57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27</v>
      </c>
      <c r="L192" s="158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15.477276875342215</v>
      </c>
      <c r="M192" s="158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14.009582025441929</v>
      </c>
      <c r="N192" s="159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-8.885902896576825</v>
      </c>
      <c r="O192" s="158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9.8102314968811246</v>
      </c>
      <c r="P192" s="158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9.1671669269960727</v>
      </c>
      <c r="Q192" s="159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-15.085552487467668</v>
      </c>
      <c r="R192" s="159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0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13.861386138613874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DOV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Dover Corp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Industrials</v>
      </c>
      <c r="E193" s="155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83.49</v>
      </c>
      <c r="F193" s="155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91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8.9950892322433909</v>
      </c>
      <c r="H193" s="156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12217.31495226</v>
      </c>
      <c r="I193" s="157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8</v>
      </c>
      <c r="J193" s="157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0</v>
      </c>
      <c r="K193" s="157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23</v>
      </c>
      <c r="L193" s="158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15.174482006543075</v>
      </c>
      <c r="M193" s="158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14.124513618677041</v>
      </c>
      <c r="N193" s="159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-10.668443927559911</v>
      </c>
      <c r="O193" s="158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11.217532522519273</v>
      </c>
      <c r="P193" s="158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10.638317737430167</v>
      </c>
      <c r="Q193" s="159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-2.9043731632208303</v>
      </c>
      <c r="R193" s="159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2.4194514313091391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16.017699115044255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DPS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Keurig Dr Pepper Inc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Consumer Staples</v>
      </c>
      <c r="E194" s="155" t="str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#N/A N/A</v>
      </c>
      <c r="F194" s="155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24</v>
      </c>
      <c r="G194" s="139" t="str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56" t="str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#N/A N/A</v>
      </c>
      <c r="I194" s="157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57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0</v>
      </c>
      <c r="K194" s="157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17</v>
      </c>
      <c r="L194" s="158" t="str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NA</v>
      </c>
      <c r="M194" s="158" t="str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NA</v>
      </c>
      <c r="N194" s="159" t="str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58" t="str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NA</v>
      </c>
      <c r="P194" s="158" t="str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NA</v>
      </c>
      <c r="Q194" s="159" t="str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59" t="str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-74.63636363636364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DRE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Realty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Real Estate</v>
      </c>
      <c r="E195" s="155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27.55</v>
      </c>
      <c r="F195" s="155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30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8.8929219600725862</v>
      </c>
      <c r="H195" s="156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9842.7911448000013</v>
      </c>
      <c r="I195" s="157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57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0</v>
      </c>
      <c r="K195" s="157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18</v>
      </c>
      <c r="L195" s="158" t="str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NA</v>
      </c>
      <c r="M195" s="158" t="str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NA</v>
      </c>
      <c r="N195" s="159" t="str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58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20.863747785148291</v>
      </c>
      <c r="P195" s="158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19.547955217912836</v>
      </c>
      <c r="Q195" s="159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80.590398583349042</v>
      </c>
      <c r="R195" s="159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3.0526315789473681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-73.914569059447089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DRI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Darden Restaurants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Consumer Discretionary</v>
      </c>
      <c r="E196" s="155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109.66</v>
      </c>
      <c r="F196" s="155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125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13.988692321721686</v>
      </c>
      <c r="H196" s="156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13609.952604959999</v>
      </c>
      <c r="I196" s="157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13</v>
      </c>
      <c r="J196" s="157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1</v>
      </c>
      <c r="K196" s="157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24</v>
      </c>
      <c r="L196" s="158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19.412285360240748</v>
      </c>
      <c r="M196" s="158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17.610406295166211</v>
      </c>
      <c r="N196" s="159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14.279331406819429</v>
      </c>
      <c r="O196" s="158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12.273232832135584</v>
      </c>
      <c r="P196" s="158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11.249960310229325</v>
      </c>
      <c r="Q196" s="159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6.2334548848102633</v>
      </c>
      <c r="R196" s="159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2.7393762538756152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23.698630136986306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DTE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DTE Energy Co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Utilities</v>
      </c>
      <c r="E197" s="155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111.16</v>
      </c>
      <c r="F197" s="155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113.5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2.1050737675422759</v>
      </c>
      <c r="H197" s="156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20173.668399079997</v>
      </c>
      <c r="I197" s="157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5</v>
      </c>
      <c r="J197" s="157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1</v>
      </c>
      <c r="K197" s="157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16</v>
      </c>
      <c r="L197" s="158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17.745849297573436</v>
      </c>
      <c r="M197" s="158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16.955460646735816</v>
      </c>
      <c r="N197" s="159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4.4690903383524994</v>
      </c>
      <c r="O197" s="158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11.41164746163926</v>
      </c>
      <c r="P197" s="158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10.949275794938352</v>
      </c>
      <c r="Q197" s="159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-1.2241719554773711</v>
      </c>
      <c r="R197" s="159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3.4077006117308386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15.945945945945944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DUK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Duke Energy Corp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Utilities</v>
      </c>
      <c r="E198" s="155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81.260000000000005</v>
      </c>
      <c r="F198" s="155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85.5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5.2178193453113364</v>
      </c>
      <c r="H198" s="156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57885.944872240005</v>
      </c>
      <c r="I198" s="157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9</v>
      </c>
      <c r="J198" s="157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1</v>
      </c>
      <c r="K198" s="157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21</v>
      </c>
      <c r="L198" s="158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16.379762144728886</v>
      </c>
      <c r="M198" s="158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15.543228768171387</v>
      </c>
      <c r="N198" s="159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-3.5730089597687087</v>
      </c>
      <c r="O198" s="158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11.307064963763525</v>
      </c>
      <c r="P198" s="158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10.881871678237971</v>
      </c>
      <c r="Q198" s="159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-2.1294069674566485</v>
      </c>
      <c r="R198" s="159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4.678808761998523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-1.6981132075471781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DVA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DaVita Inc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Health Care</v>
      </c>
      <c r="E199" s="155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68.95</v>
      </c>
      <c r="F199" s="155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18.201595358955757</v>
      </c>
      <c r="H199" s="156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11507.755000000001</v>
      </c>
      <c r="I199" s="157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6</v>
      </c>
      <c r="J199" s="157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57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10</v>
      </c>
      <c r="L199" s="158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13.940558026688235</v>
      </c>
      <c r="M199" s="158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12.61665141811528</v>
      </c>
      <c r="N199" s="159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-17.932504021868358</v>
      </c>
      <c r="O199" s="158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9.9311233029778201</v>
      </c>
      <c r="P199" s="158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9.7043137713912113</v>
      </c>
      <c r="Q199" s="159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-14.03914895185725</v>
      </c>
      <c r="R199" s="159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0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9.0123456790123395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DVN UN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Devon Energy Corp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Energy</v>
      </c>
      <c r="E200" s="155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35.1</v>
      </c>
      <c r="F200" s="155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52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48.148148148148138</v>
      </c>
      <c r="H200" s="156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17858.88</v>
      </c>
      <c r="I200" s="157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57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57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32</v>
      </c>
      <c r="L200" s="158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13.69488880218494</v>
      </c>
      <c r="M200" s="158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9.9829351535836182</v>
      </c>
      <c r="N200" s="159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-19.378748717043194</v>
      </c>
      <c r="O200" s="158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7.228535524039355</v>
      </c>
      <c r="P200" s="158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6.2277718325994949</v>
      </c>
      <c r="Q200" s="159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-37.43194535789933</v>
      </c>
      <c r="R200" s="159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0.94871794871794879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-6.7391304347826146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DWDP UN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DowDuPont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Materials</v>
      </c>
      <c r="E201" s="155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58.58</v>
      </c>
      <c r="F201" s="155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80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36.56538067599864</v>
      </c>
      <c r="H201" s="156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135166.1373375</v>
      </c>
      <c r="I201" s="157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21</v>
      </c>
      <c r="J201" s="157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0</v>
      </c>
      <c r="K201" s="157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28</v>
      </c>
      <c r="L201" s="158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12.244983277591974</v>
      </c>
      <c r="M201" s="158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10.658660844250363</v>
      </c>
      <c r="N201" s="159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-27.914283347752079</v>
      </c>
      <c r="O201" s="158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7.8761480494823948</v>
      </c>
      <c r="P201" s="158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7.1278687343662996</v>
      </c>
      <c r="Q201" s="159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-31.826403855879271</v>
      </c>
      <c r="R201" s="159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2.898600204848071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31.090909090909076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DXC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DXC Technology Co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Information Technology</v>
      </c>
      <c r="E202" s="155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88.41</v>
      </c>
      <c r="F202" s="155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102.5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15.937111186517372</v>
      </c>
      <c r="H202" s="156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24857.4201393</v>
      </c>
      <c r="I202" s="157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12</v>
      </c>
      <c r="J202" s="157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0</v>
      </c>
      <c r="K202" s="157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21</v>
      </c>
      <c r="L202" s="158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10.810711665443872</v>
      </c>
      <c r="M202" s="158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9.7057854868811066</v>
      </c>
      <c r="N202" s="159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-36.357781774154418</v>
      </c>
      <c r="O202" s="158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5.7662780303913577</v>
      </c>
      <c r="P202" s="158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7.0337231842210191</v>
      </c>
      <c r="Q202" s="159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-50.088811532123167</v>
      </c>
      <c r="R202" s="159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0.86076235719941185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0.67357512953368515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EA UW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Electronic Arts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Communication Services</v>
      </c>
      <c r="E203" s="155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105.8</v>
      </c>
      <c r="F203" s="155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140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32.325141776937613</v>
      </c>
      <c r="H203" s="156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32249.771907999999</v>
      </c>
      <c r="I203" s="157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26</v>
      </c>
      <c r="J203" s="157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0</v>
      </c>
      <c r="K203" s="157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32</v>
      </c>
      <c r="L203" s="158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22.762478485370053</v>
      </c>
      <c r="M203" s="158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19.618023363619507</v>
      </c>
      <c r="N203" s="159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34.001781562412624</v>
      </c>
      <c r="O203" s="158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15.007738029199288</v>
      </c>
      <c r="P203" s="158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12.939872952783638</v>
      </c>
      <c r="Q203" s="159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29.902518973933301</v>
      </c>
      <c r="R203" s="159" t="str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-7.2502600535243129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EBAY UW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eBay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Consumer Discretionary</v>
      </c>
      <c r="E204" s="155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31.55</v>
      </c>
      <c r="F204" s="155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43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36.291600633914413</v>
      </c>
      <c r="H204" s="156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31220.290227050002</v>
      </c>
      <c r="I204" s="157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21</v>
      </c>
      <c r="J204" s="157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57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38</v>
      </c>
      <c r="L204" s="158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12.353171495693029</v>
      </c>
      <c r="M204" s="158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10.527193860527195</v>
      </c>
      <c r="N204" s="159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-27.277383724588354</v>
      </c>
      <c r="O204" s="158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8.4901715309691159</v>
      </c>
      <c r="P204" s="158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7.6379861900560639</v>
      </c>
      <c r="Q204" s="159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-26.511599133203489</v>
      </c>
      <c r="R204" s="159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0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15.416666666666682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ECL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Ecolab Inc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Materials</v>
      </c>
      <c r="E205" s="155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147.5</v>
      </c>
      <c r="F205" s="155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150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1.6949152542372836</v>
      </c>
      <c r="H205" s="156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42613.290144999999</v>
      </c>
      <c r="I205" s="157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10</v>
      </c>
      <c r="J205" s="157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57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23</v>
      </c>
      <c r="L205" s="158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24.376136175838703</v>
      </c>
      <c r="M205" s="158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21.800177357375112</v>
      </c>
      <c r="N205" s="159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43.501318508429506</v>
      </c>
      <c r="O205" s="158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14.85590128279107</v>
      </c>
      <c r="P205" s="158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13.869844734224777</v>
      </c>
      <c r="Q205" s="159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28.588265234105315</v>
      </c>
      <c r="R205" s="159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1.2230508474576272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11.824817518248167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ED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Consolidated Edison Inc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Utilities</v>
      </c>
      <c r="E206" s="155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76.36</v>
      </c>
      <c r="F206" s="155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77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0.83813514929282906</v>
      </c>
      <c r="H206" s="156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23755.824240039998</v>
      </c>
      <c r="I206" s="157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</v>
      </c>
      <c r="J206" s="157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8</v>
      </c>
      <c r="K206" s="157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18</v>
      </c>
      <c r="L206" s="158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17.545955882352938</v>
      </c>
      <c r="M206" s="158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16.767676767676768</v>
      </c>
      <c r="N206" s="159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3.2923259636225</v>
      </c>
      <c r="O206" s="158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9.6487189128114395</v>
      </c>
      <c r="P206" s="158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9.2366602090684271</v>
      </c>
      <c r="Q206" s="159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-16.483557401720606</v>
      </c>
      <c r="R206" s="159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3.8488737558931376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1.1564625850340222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EFX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Equifax Inc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Industrials</v>
      </c>
      <c r="E207" s="155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123.35</v>
      </c>
      <c r="F207" s="155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138.5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12.282124037292252</v>
      </c>
      <c r="H207" s="156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14852.840922799998</v>
      </c>
      <c r="I207" s="157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9</v>
      </c>
      <c r="J207" s="157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1</v>
      </c>
      <c r="K207" s="157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17</v>
      </c>
      <c r="L207" s="158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19.61985048512804</v>
      </c>
      <c r="M207" s="158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17.618911584059418</v>
      </c>
      <c r="N207" s="159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15.501258823159381</v>
      </c>
      <c r="O207" s="158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13.516374380121164</v>
      </c>
      <c r="P207" s="158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12.784280219906709</v>
      </c>
      <c r="Q207" s="159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16.993718570802763</v>
      </c>
      <c r="R207" s="159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1.2914471017430078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-6.9934640522875808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EIX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Edison International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Utilities</v>
      </c>
      <c r="E208" s="155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69.540000000000006</v>
      </c>
      <c r="F208" s="155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72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3.5375323554788451</v>
      </c>
      <c r="H208" s="156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22656.911265240004</v>
      </c>
      <c r="I208" s="157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6</v>
      </c>
      <c r="J208" s="157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57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19</v>
      </c>
      <c r="L208" s="158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15.422488356620093</v>
      </c>
      <c r="M208" s="158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14.279260780287474</v>
      </c>
      <c r="N208" s="159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-9.2084406695460039</v>
      </c>
      <c r="O208" s="158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8.1529235155692721</v>
      </c>
      <c r="P208" s="158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7.6095607220160781</v>
      </c>
      <c r="Q208" s="159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-29.430717699516642</v>
      </c>
      <c r="R208" s="159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3.7345412712108135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-9.5138888888888893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EL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Estee Lauder Cos Inc/The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Consumer Staples</v>
      </c>
      <c r="E209" s="155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126.77</v>
      </c>
      <c r="F209" s="155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156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23.0575057190187</v>
      </c>
      <c r="H209" s="156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46453.47646695</v>
      </c>
      <c r="I209" s="157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23</v>
      </c>
      <c r="J209" s="157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57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30</v>
      </c>
      <c r="L209" s="158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26.626759084226002</v>
      </c>
      <c r="M209" s="158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23.918867924528303</v>
      </c>
      <c r="N209" s="159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56.750643688150774</v>
      </c>
      <c r="O209" s="158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15.868069320464754</v>
      </c>
      <c r="P209" s="158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14.525180841349062</v>
      </c>
      <c r="Q209" s="159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37.349290877203487</v>
      </c>
      <c r="R209" s="159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1.2976256212037549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1.0743801652892664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EMN UN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Eastman Chemical Co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Materials</v>
      </c>
      <c r="E210" s="155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81.87</v>
      </c>
      <c r="F210" s="155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108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31.916452913154991</v>
      </c>
      <c r="H210" s="156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11566.59736602</v>
      </c>
      <c r="I210" s="157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9</v>
      </c>
      <c r="J210" s="157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57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17</v>
      </c>
      <c r="L210" s="158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8.7852773902779262</v>
      </c>
      <c r="M210" s="158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8.035135930905879</v>
      </c>
      <c r="N210" s="159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>-48.281430663454984</v>
      </c>
      <c r="O210" s="158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7.4597372913314208</v>
      </c>
      <c r="P210" s="158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7.1549539493146641</v>
      </c>
      <c r="Q210" s="159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-35.430731590439478</v>
      </c>
      <c r="R210" s="159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2.8618541590326125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4.6118721461187207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EMR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Emerson Electric Co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Industrials</v>
      </c>
      <c r="E211" s="155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72.44</v>
      </c>
      <c r="F211" s="155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81.5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12.506902263942576</v>
      </c>
      <c r="H211" s="156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45526.04451444</v>
      </c>
      <c r="I211" s="157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13</v>
      </c>
      <c r="J211" s="157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57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26</v>
      </c>
      <c r="L211" s="158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19.250597927185755</v>
      </c>
      <c r="M211" s="158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17.012682010333489</v>
      </c>
      <c r="N211" s="159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13.327484089333863</v>
      </c>
      <c r="O211" s="158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11.658428697092514</v>
      </c>
      <c r="P211" s="158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10.765692687273129</v>
      </c>
      <c r="Q211" s="159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0.9118930570185535</v>
      </c>
      <c r="R211" s="159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2.7263942573163997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10.783231255972387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EOG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EOG Resources Inc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Energy</v>
      </c>
      <c r="E212" s="155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118.55</v>
      </c>
      <c r="F212" s="155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141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18.937157317587516</v>
      </c>
      <c r="H212" s="156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68664.252943200001</v>
      </c>
      <c r="I212" s="157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25</v>
      </c>
      <c r="J212" s="157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57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36</v>
      </c>
      <c r="L212" s="158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16.208640962537597</v>
      </c>
      <c r="M212" s="158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13.802538130166491</v>
      </c>
      <c r="N212" s="159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-4.580392373285691</v>
      </c>
      <c r="O212" s="158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7.3132795380515256</v>
      </c>
      <c r="P212" s="158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6.3879669784885982</v>
      </c>
      <c r="Q212" s="159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-36.698426364782243</v>
      </c>
      <c r="R212" s="159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0.74483340362716155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694.73684210526324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EQIX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Equinix Inc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Real Estate</v>
      </c>
      <c r="E213" s="155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411.65</v>
      </c>
      <c r="F213" s="155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500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21.462407384914385</v>
      </c>
      <c r="H213" s="156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32729.4838427</v>
      </c>
      <c r="I213" s="157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23</v>
      </c>
      <c r="J213" s="157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57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26</v>
      </c>
      <c r="L213" s="158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58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59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58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15.911712921378363</v>
      </c>
      <c r="P213" s="158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14.341279361649073</v>
      </c>
      <c r="Q213" s="159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37.727056912614046</v>
      </c>
      <c r="R213" s="159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2.5103850358314101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14.965325239949998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EQR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Equity Residential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55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64.41</v>
      </c>
      <c r="F214" s="155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68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5.57366868498681</v>
      </c>
      <c r="H214" s="156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23721.042009749999</v>
      </c>
      <c r="I214" s="157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5</v>
      </c>
      <c r="J214" s="157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1</v>
      </c>
      <c r="K214" s="157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24</v>
      </c>
      <c r="L214" s="158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58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59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58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19.527286759681797</v>
      </c>
      <c r="P214" s="158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18.853639736733712</v>
      </c>
      <c r="Q214" s="159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69.02238924171435</v>
      </c>
      <c r="R214" s="159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3.4684055270920666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9.3294460641399315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EQT UN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EQT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Energy</v>
      </c>
      <c r="E215" s="155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46.68</v>
      </c>
      <c r="F215" s="155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60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28.534704370179952</v>
      </c>
      <c r="H215" s="156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12323.52</v>
      </c>
      <c r="I215" s="157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57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57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19</v>
      </c>
      <c r="L215" s="158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20.086058519793461</v>
      </c>
      <c r="M215" s="158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22.893575282000977</v>
      </c>
      <c r="N215" s="159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18.245806490234816</v>
      </c>
      <c r="O215" s="158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7.2765027919271636</v>
      </c>
      <c r="P215" s="158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7.2036996086869838</v>
      </c>
      <c r="Q215" s="159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-37.016754946472872</v>
      </c>
      <c r="R215" s="159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0.25706940874035988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241.66666666666669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ES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Eversource Energy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Utilities</v>
      </c>
      <c r="E216" s="155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62.18</v>
      </c>
      <c r="F216" s="155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63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1.3187520102927008</v>
      </c>
      <c r="H216" s="156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19703.959541439999</v>
      </c>
      <c r="I216" s="157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8</v>
      </c>
      <c r="J216" s="157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1</v>
      </c>
      <c r="K216" s="157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18</v>
      </c>
      <c r="L216" s="158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17.862683137029588</v>
      </c>
      <c r="M216" s="158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16.846383094012463</v>
      </c>
      <c r="N216" s="159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5.156886381475112</v>
      </c>
      <c r="O216" s="158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11.557121689458196</v>
      </c>
      <c r="P216" s="158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11.072834216687955</v>
      </c>
      <c r="Q216" s="159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3.5009714851663709E-2</v>
      </c>
      <c r="R216" s="159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3.4560952074622064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9.7808778562566623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ESRX UW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Express Scripts Holding Co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Health Care</v>
      </c>
      <c r="E217" s="155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96.15</v>
      </c>
      <c r="F217" s="155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93.5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-2.7561102444097818</v>
      </c>
      <c r="H217" s="156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54058.318350000009</v>
      </c>
      <c r="I217" s="157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4</v>
      </c>
      <c r="J217" s="157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57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23</v>
      </c>
      <c r="L217" s="158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10.150971283783784</v>
      </c>
      <c r="M217" s="158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12.350674373795762</v>
      </c>
      <c r="N217" s="159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-40.241646467005801</v>
      </c>
      <c r="O217" s="158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8.3474179980545582</v>
      </c>
      <c r="P217" s="158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10.597138459225343</v>
      </c>
      <c r="Q217" s="159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-27.747231277231442</v>
      </c>
      <c r="R217" s="159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0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27.526315789473692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ESS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Essex Property Trust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Real Estate</v>
      </c>
      <c r="E218" s="155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244.14</v>
      </c>
      <c r="F218" s="155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260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6.4962726304579332</v>
      </c>
      <c r="H218" s="156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16125.471658139999</v>
      </c>
      <c r="I218" s="157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13</v>
      </c>
      <c r="J218" s="157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57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25</v>
      </c>
      <c r="L218" s="158" t="str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NA</v>
      </c>
      <c r="M218" s="158" t="str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NA</v>
      </c>
      <c r="N218" s="159" t="str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58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21.286177980304871</v>
      </c>
      <c r="P218" s="158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20.424042777912149</v>
      </c>
      <c r="Q218" s="159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84.246828775209053</v>
      </c>
      <c r="R218" s="159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3.2034898009338906</v>
      </c>
      <c r="S218" s="142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-7.7095761707788517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ETFC UW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E*TRADE Financial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Financials</v>
      </c>
      <c r="E219" s="155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48.92</v>
      </c>
      <c r="F219" s="155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64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30.825838103025347</v>
      </c>
      <c r="H219" s="156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12560.944338120002</v>
      </c>
      <c r="I219" s="157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13</v>
      </c>
      <c r="J219" s="157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0</v>
      </c>
      <c r="K219" s="157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15</v>
      </c>
      <c r="L219" s="158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11.905573132148941</v>
      </c>
      <c r="M219" s="158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10.883203559510568</v>
      </c>
      <c r="N219" s="159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-29.912377017514615</v>
      </c>
      <c r="O219" s="158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10.489974792499231</v>
      </c>
      <c r="P219" s="158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9.7748175307934684</v>
      </c>
      <c r="Q219" s="159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-9.201896590447312</v>
      </c>
      <c r="R219" s="159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0.59893704006541282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52.885955467304314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ETN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Eaton Corp PLC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Industrials</v>
      </c>
      <c r="E220" s="155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78.38</v>
      </c>
      <c r="F220" s="155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94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19.928553202347544</v>
      </c>
      <c r="H220" s="156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33962.053999999996</v>
      </c>
      <c r="I220" s="157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15</v>
      </c>
      <c r="J220" s="157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57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25</v>
      </c>
      <c r="L220" s="158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13.186406460296096</v>
      </c>
      <c r="M220" s="158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12.093812683227897</v>
      </c>
      <c r="N220" s="159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-22.372163504889176</v>
      </c>
      <c r="O220" s="158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9.9226052260912869</v>
      </c>
      <c r="P220" s="158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9.4364384879725094</v>
      </c>
      <c r="Q220" s="159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-14.112878893186275</v>
      </c>
      <c r="R220" s="159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3.6603725440163313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12.692549228229172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ETR UN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Entergy Corp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Utilities</v>
      </c>
      <c r="E221" s="155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82.61</v>
      </c>
      <c r="F221" s="155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86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4.10361941653552</v>
      </c>
      <c r="H221" s="156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14940.434193519999</v>
      </c>
      <c r="I221" s="157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7</v>
      </c>
      <c r="J221" s="157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0</v>
      </c>
      <c r="K221" s="157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18</v>
      </c>
      <c r="L221" s="158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13.738566439381341</v>
      </c>
      <c r="M221" s="158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14.510802740207271</v>
      </c>
      <c r="N221" s="159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-19.12162025001285</v>
      </c>
      <c r="O221" s="158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9.0601494664364406</v>
      </c>
      <c r="P221" s="158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8.9159997231642336</v>
      </c>
      <c r="Q221" s="159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-21.578039563286222</v>
      </c>
      <c r="R221" s="159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4.4619295484808141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25.617021276595736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EVHC UN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Envision Healthcare Corp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Health Care</v>
      </c>
      <c r="E222" s="155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45.99</v>
      </c>
      <c r="F222" s="155" t="str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9" t="str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56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5582.80304127</v>
      </c>
      <c r="I222" s="157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0</v>
      </c>
      <c r="J222" s="157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57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1</v>
      </c>
      <c r="L222" s="158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11.25826193390453</v>
      </c>
      <c r="M222" s="158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9.5414937759336098</v>
      </c>
      <c r="N222" s="159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-33.723071615020842</v>
      </c>
      <c r="O222" s="158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9.5472881670533631</v>
      </c>
      <c r="P222" s="158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NA</v>
      </c>
      <c r="Q222" s="159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-17.361511784302643</v>
      </c>
      <c r="R222" s="159" t="str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33.561643835616437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EW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Edwards Lifesciences Corp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Health Care</v>
      </c>
      <c r="E223" s="155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147.32</v>
      </c>
      <c r="F223" s="155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160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8.6071137659516683</v>
      </c>
      <c r="H223" s="156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30846.742278959999</v>
      </c>
      <c r="I223" s="157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17</v>
      </c>
      <c r="J223" s="157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2</v>
      </c>
      <c r="K223" s="157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27</v>
      </c>
      <c r="L223" s="158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28.157492354740057</v>
      </c>
      <c r="M223" s="158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25.234669407331275</v>
      </c>
      <c r="N223" s="159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65.762007959294522</v>
      </c>
      <c r="O223" s="158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21.625020027060351</v>
      </c>
      <c r="P223" s="158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19.511585047443166</v>
      </c>
      <c r="Q223" s="159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87.179744803072893</v>
      </c>
      <c r="R223" s="159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0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20.95238095238096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EXC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Exelon Corp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Utilities</v>
      </c>
      <c r="E224" s="155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43.08</v>
      </c>
      <c r="F224" s="155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46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6.7780872794800384</v>
      </c>
      <c r="H224" s="156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41611.260679079998</v>
      </c>
      <c r="I224" s="157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12</v>
      </c>
      <c r="J224" s="157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0</v>
      </c>
      <c r="K224" s="157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22</v>
      </c>
      <c r="L224" s="158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13.865465078854198</v>
      </c>
      <c r="M224" s="158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13.887814313346228</v>
      </c>
      <c r="N224" s="159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-18.374573140088568</v>
      </c>
      <c r="O224" s="158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8.9266107201447351</v>
      </c>
      <c r="P224" s="158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8.8728270135157636</v>
      </c>
      <c r="Q224" s="159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-22.733911253621098</v>
      </c>
      <c r="R224" s="159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3.3635097493036215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2.5882352941176494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EXPD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Expeditors International of Wa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55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66.58</v>
      </c>
      <c r="F225" s="155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72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8.1405827575848697</v>
      </c>
      <c r="H225" s="156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11607.257656579999</v>
      </c>
      <c r="I225" s="157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2</v>
      </c>
      <c r="J225" s="157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3</v>
      </c>
      <c r="K225" s="157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17</v>
      </c>
      <c r="L225" s="158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19.81547619047619</v>
      </c>
      <c r="M225" s="158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18.387185860259596</v>
      </c>
      <c r="N225" s="159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16.652899364100637</v>
      </c>
      <c r="O225" s="158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11.800075775726137</v>
      </c>
      <c r="P225" s="158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11.219369316393896</v>
      </c>
      <c r="Q225" s="159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2.1379480617105484</v>
      </c>
      <c r="R225" s="159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1.4043256233103034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19.264279970251952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EXPE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Expedia Group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Consumer Discretionary</v>
      </c>
      <c r="E226" s="155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118.44</v>
      </c>
      <c r="F226" s="155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155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30.86795001688618</v>
      </c>
      <c r="H226" s="156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17700.988757759998</v>
      </c>
      <c r="I226" s="157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24</v>
      </c>
      <c r="J226" s="157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0</v>
      </c>
      <c r="K226" s="157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35</v>
      </c>
      <c r="L226" s="158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18.98989898989899</v>
      </c>
      <c r="M226" s="158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16.048780487804876</v>
      </c>
      <c r="N226" s="159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11.79276008859258</v>
      </c>
      <c r="O226" s="158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8.5951064463336433</v>
      </c>
      <c r="P226" s="158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7.6046980216663354</v>
      </c>
      <c r="Q226" s="159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-25.6033137002057</v>
      </c>
      <c r="R226" s="159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1.1001350894967914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24.581673306772927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EXR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Extra Space Storage Inc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Real Estate</v>
      </c>
      <c r="E227" s="155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86.37</v>
      </c>
      <c r="F227" s="155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94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8.8340859094592883</v>
      </c>
      <c r="H227" s="156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10925.986377000001</v>
      </c>
      <c r="I227" s="157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4</v>
      </c>
      <c r="J227" s="157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57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15</v>
      </c>
      <c r="L227" s="158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28.225490196078432</v>
      </c>
      <c r="M227" s="158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27.289099526066352</v>
      </c>
      <c r="N227" s="159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66.162308475233374</v>
      </c>
      <c r="O227" s="158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19.060136839600194</v>
      </c>
      <c r="P227" s="158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18.264696693272523</v>
      </c>
      <c r="Q227" s="159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64.978878404904421</v>
      </c>
      <c r="R227" s="159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4.0754891744818798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2.027027027027029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Ford Motor Co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Consumer Discretionary</v>
      </c>
      <c r="E228" s="155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8.51</v>
      </c>
      <c r="F228" s="155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10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17.508813160987067</v>
      </c>
      <c r="H228" s="156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33918.532838380001</v>
      </c>
      <c r="I228" s="157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4</v>
      </c>
      <c r="J228" s="157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57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58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6.2897265336289729</v>
      </c>
      <c r="M228" s="158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5.462130937098844</v>
      </c>
      <c r="N228" s="159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-62.972636675379221</v>
      </c>
      <c r="O228" s="158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2.3521854513819074</v>
      </c>
      <c r="P228" s="158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2.055526914138559</v>
      </c>
      <c r="Q228" s="159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-79.640181975867648</v>
      </c>
      <c r="R228" s="159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6.8272620446533487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-34.1860465116279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FAST UW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Fastenal Co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55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52.54</v>
      </c>
      <c r="F229" s="155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59.5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13.247049866768169</v>
      </c>
      <c r="H229" s="156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15081.954709720001</v>
      </c>
      <c r="I229" s="157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8</v>
      </c>
      <c r="J229" s="157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2</v>
      </c>
      <c r="K229" s="157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17</v>
      </c>
      <c r="L229" s="158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18.750892219842967</v>
      </c>
      <c r="M229" s="158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17.548430193720773</v>
      </c>
      <c r="N229" s="159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10.385736990753337</v>
      </c>
      <c r="O229" s="158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12.648190436933223</v>
      </c>
      <c r="P229" s="158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12.014295223179328</v>
      </c>
      <c r="Q229" s="159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9.4789764468790505</v>
      </c>
      <c r="R229" s="159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3.174724019794442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32.444444444444436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FB UW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Facebook Inc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Communication Services</v>
      </c>
      <c r="E230" s="155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154.91999999999999</v>
      </c>
      <c r="F230" s="155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201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29.744384198295904</v>
      </c>
      <c r="H230" s="156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447287.91542688</v>
      </c>
      <c r="I230" s="157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42</v>
      </c>
      <c r="J230" s="157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2</v>
      </c>
      <c r="K230" s="157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52</v>
      </c>
      <c r="L230" s="158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16.613404825737263</v>
      </c>
      <c r="M230" s="158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15.06124829865837</v>
      </c>
      <c r="N230" s="159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-2.1975640351633463</v>
      </c>
      <c r="O230" s="158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10.474267858405563</v>
      </c>
      <c r="P230" s="158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8.7394938261864574</v>
      </c>
      <c r="Q230" s="159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-9.3378511427026361</v>
      </c>
      <c r="R230" s="159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0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4.1120969654191244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FBHS UN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Fortune Brands Home &amp; Security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Industrials</v>
      </c>
      <c r="E231" s="155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46.63</v>
      </c>
      <c r="F231" s="155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62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32.961612695689468</v>
      </c>
      <c r="H231" s="156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6641.0291654700004</v>
      </c>
      <c r="I231" s="157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10</v>
      </c>
      <c r="J231" s="157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1</v>
      </c>
      <c r="K231" s="157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20</v>
      </c>
      <c r="L231" s="158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11.225324987963409</v>
      </c>
      <c r="M231" s="158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10.066925734024181</v>
      </c>
      <c r="N231" s="159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-33.916970071121376</v>
      </c>
      <c r="O231" s="158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8.3017401293982722</v>
      </c>
      <c r="P231" s="158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7.5914539323801318</v>
      </c>
      <c r="Q231" s="159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-28.14260532948818</v>
      </c>
      <c r="R231" s="159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1.7949817713918077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26.265060240963866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FCX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Freeport-McMoRan Inc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Materials</v>
      </c>
      <c r="E232" s="155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12.14</v>
      </c>
      <c r="F232" s="155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16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31.795716639209214</v>
      </c>
      <c r="H232" s="156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17590.894174100002</v>
      </c>
      <c r="I232" s="157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7</v>
      </c>
      <c r="J232" s="157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57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24</v>
      </c>
      <c r="L232" s="158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13.534002229654403</v>
      </c>
      <c r="M232" s="158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8.5673959068454479</v>
      </c>
      <c r="N232" s="159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-20.325881401316515</v>
      </c>
      <c r="O232" s="158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6.2430192909069477</v>
      </c>
      <c r="P232" s="158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4.6907111870732843</v>
      </c>
      <c r="Q232" s="159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-45.962280903770548</v>
      </c>
      <c r="R232" s="159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2.3640856672158157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-3.2352941176470611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FDX UN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FedEx Corp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Industrials</v>
      </c>
      <c r="E233" s="155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217.29</v>
      </c>
      <c r="F233" s="155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290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33.46219338211607</v>
      </c>
      <c r="H233" s="156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57259.360567529991</v>
      </c>
      <c r="I233" s="157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27</v>
      </c>
      <c r="J233" s="157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57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31</v>
      </c>
      <c r="L233" s="158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12.403105200068495</v>
      </c>
      <c r="M233" s="158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10.766524625904269</v>
      </c>
      <c r="N233" s="159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-26.983426045479565</v>
      </c>
      <c r="O233" s="158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7.7112727175138218</v>
      </c>
      <c r="P233" s="158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6.7900863951301123</v>
      </c>
      <c r="Q233" s="159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-33.253515716288248</v>
      </c>
      <c r="R233" s="159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1.1878135211008332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25.911949685534598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FE UN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FirstEnergy 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Utilities</v>
      </c>
      <c r="E234" s="155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38.06</v>
      </c>
      <c r="F234" s="155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39.5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3.7834997372569568</v>
      </c>
      <c r="H234" s="156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18497.97825194</v>
      </c>
      <c r="I234" s="157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13</v>
      </c>
      <c r="J234" s="157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0</v>
      </c>
      <c r="K234" s="157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19</v>
      </c>
      <c r="L234" s="158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15.181491822895891</v>
      </c>
      <c r="M234" s="158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15.001970831690976</v>
      </c>
      <c r="N234" s="159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-10.627177424867485</v>
      </c>
      <c r="O234" s="158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9.4905951083505826</v>
      </c>
      <c r="P234" s="158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9.2969472866020073</v>
      </c>
      <c r="Q234" s="159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>-17.852230047074801</v>
      </c>
      <c r="R234" s="159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3.7966368891224382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-22.55555555555555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FFIV UW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F5 Networks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Information Technology</v>
      </c>
      <c r="E235" s="155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169.88</v>
      </c>
      <c r="F235" s="155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179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5.3684954085236658</v>
      </c>
      <c r="H235" s="156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10331.816711239999</v>
      </c>
      <c r="I235" s="157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6</v>
      </c>
      <c r="J235" s="157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4</v>
      </c>
      <c r="K235" s="157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58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16.293880682908114</v>
      </c>
      <c r="M235" s="158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14.993821712268314</v>
      </c>
      <c r="N235" s="159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-4.0785896193864417</v>
      </c>
      <c r="O235" s="158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10.111003401360545</v>
      </c>
      <c r="P235" s="158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9.6618689057421463</v>
      </c>
      <c r="Q235" s="159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-12.482160293890809</v>
      </c>
      <c r="R235" s="159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0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7.9508196721311455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FIS UN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Fidelity National Information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55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104.07</v>
      </c>
      <c r="F236" s="155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117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12.424329778034027</v>
      </c>
      <c r="H236" s="156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34220.36754318</v>
      </c>
      <c r="I236" s="157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15</v>
      </c>
      <c r="J236" s="157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1</v>
      </c>
      <c r="K236" s="157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21</v>
      </c>
      <c r="L236" s="158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17.869162087912088</v>
      </c>
      <c r="M236" s="158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16.052753354928271</v>
      </c>
      <c r="N236" s="159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5.1950277008164347</v>
      </c>
      <c r="O236" s="158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12.638113742039593</v>
      </c>
      <c r="P236" s="158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12.089022685977179</v>
      </c>
      <c r="Q236" s="159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9.3917555714168266</v>
      </c>
      <c r="R236" s="159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1.2914384548861344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10.677966101694926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FISV UW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Fiserv Inc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Information Technology</v>
      </c>
      <c r="E237" s="155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78.5</v>
      </c>
      <c r="F237" s="155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79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0.63694267515923553</v>
      </c>
      <c r="H237" s="156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31786.776879000001</v>
      </c>
      <c r="I237" s="157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7</v>
      </c>
      <c r="J237" s="157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1</v>
      </c>
      <c r="K237" s="157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22</v>
      </c>
      <c r="L237" s="158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22.28847245883021</v>
      </c>
      <c r="M237" s="158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20.035732516590095</v>
      </c>
      <c r="N237" s="159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31.211327435526435</v>
      </c>
      <c r="O237" s="158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15.815900390414489</v>
      </c>
      <c r="P237" s="158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14.828588319525418</v>
      </c>
      <c r="Q237" s="159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36.897732127142731</v>
      </c>
      <c r="R237" s="159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0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20.787401574803148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FITB UW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Fifth Third Bancorp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Financials</v>
      </c>
      <c r="E238" s="155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26.41</v>
      </c>
      <c r="F238" s="155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32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21.166224914804999</v>
      </c>
      <c r="H238" s="156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17598.143349760001</v>
      </c>
      <c r="I238" s="157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5</v>
      </c>
      <c r="J238" s="157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57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28</v>
      </c>
      <c r="L238" s="158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9.7453874538745389</v>
      </c>
      <c r="M238" s="158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8.6476751800916816</v>
      </c>
      <c r="N238" s="159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-42.629301915672194</v>
      </c>
      <c r="O238" s="158" t="str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NA</v>
      </c>
      <c r="P238" s="158" t="str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NA</v>
      </c>
      <c r="Q238" s="159" t="str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59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3.6652783036728511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31.041666666666671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Foot Locker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Consumer Discretionary</v>
      </c>
      <c r="E239" s="155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48.8</v>
      </c>
      <c r="F239" s="155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58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18.852459016393453</v>
      </c>
      <c r="H239" s="156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5606.9259711999994</v>
      </c>
      <c r="I239" s="157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57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3</v>
      </c>
      <c r="K239" s="157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23</v>
      </c>
      <c r="L239" s="158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10.900156354701808</v>
      </c>
      <c r="M239" s="158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10.086812732534105</v>
      </c>
      <c r="N239" s="159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-35.831224540083305</v>
      </c>
      <c r="O239" s="158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5.4039714888335793</v>
      </c>
      <c r="P239" s="158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5.2425825793554628</v>
      </c>
      <c r="Q239" s="159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-53.224829251616931</v>
      </c>
      <c r="R239" s="159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2.8217213114754096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5.1724137931034528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FLIR UW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FLIR Systems Inc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Information Technology</v>
      </c>
      <c r="E240" s="155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56.7</v>
      </c>
      <c r="F240" s="155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64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12.874779541446202</v>
      </c>
      <c r="H240" s="156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7825.7097891000012</v>
      </c>
      <c r="I240" s="157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7</v>
      </c>
      <c r="J240" s="157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57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10</v>
      </c>
      <c r="L240" s="158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23.420074349442377</v>
      </c>
      <c r="M240" s="158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21.331828442437924</v>
      </c>
      <c r="N240" s="159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37.873021567775034</v>
      </c>
      <c r="O240" s="158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15.620974953020513</v>
      </c>
      <c r="P240" s="158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14.963426140757926</v>
      </c>
      <c r="Q240" s="159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35.210515487279515</v>
      </c>
      <c r="R240" s="159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1.2345679012345678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8.2692307692307754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FLR UN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Fluor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Industrials</v>
      </c>
      <c r="E241" s="155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46.79</v>
      </c>
      <c r="F241" s="155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59.5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27.163923915366528</v>
      </c>
      <c r="H241" s="156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6579.5616530899997</v>
      </c>
      <c r="I241" s="157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7</v>
      </c>
      <c r="J241" s="157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57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15</v>
      </c>
      <c r="L241" s="158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14.352760736196318</v>
      </c>
      <c r="M241" s="158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11.504794688959921</v>
      </c>
      <c r="N241" s="159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-15.505883499220163</v>
      </c>
      <c r="O241" s="158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7.0851271185074793</v>
      </c>
      <c r="P241" s="158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6.0163266423357662</v>
      </c>
      <c r="Q241" s="159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-38.67324588462634</v>
      </c>
      <c r="R241" s="159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1.8059414404787348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-3.7313432835820928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FLS UN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Flowserve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Industrials</v>
      </c>
      <c r="E242" s="155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50.05</v>
      </c>
      <c r="F242" s="155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50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-9.9900099900096517E-2</v>
      </c>
      <c r="H242" s="156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6549.1726299999991</v>
      </c>
      <c r="I242" s="157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3</v>
      </c>
      <c r="J242" s="157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2</v>
      </c>
      <c r="K242" s="157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18</v>
      </c>
      <c r="L242" s="158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23.709142586451915</v>
      </c>
      <c r="M242" s="158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20.802161263507895</v>
      </c>
      <c r="N242" s="159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39.574754477804142</v>
      </c>
      <c r="O242" s="158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13.229102134747883</v>
      </c>
      <c r="P242" s="158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12.243846153846153</v>
      </c>
      <c r="Q242" s="159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14.507175413354133</v>
      </c>
      <c r="R242" s="159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1.6063936063936066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15.135135135135133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FMC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FMC Corp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Materials</v>
      </c>
      <c r="E243" s="155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82.68</v>
      </c>
      <c r="F243" s="155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100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20.948234155781307</v>
      </c>
      <c r="H243" s="156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11131.179462</v>
      </c>
      <c r="I243" s="157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57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57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17</v>
      </c>
      <c r="L243" s="158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12.218117334121473</v>
      </c>
      <c r="M243" s="158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11.319824753559693</v>
      </c>
      <c r="N243" s="159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-28.072442060157488</v>
      </c>
      <c r="O243" s="158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9.6502913827752685</v>
      </c>
      <c r="P243" s="158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8.9611185992949292</v>
      </c>
      <c r="Q243" s="159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-16.469946569167771</v>
      </c>
      <c r="R243" s="159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1.1526366715045961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32.142857142857153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FOX UW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Twenty-First Century Fox Inc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Communication Services</v>
      </c>
      <c r="E244" s="155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45.43</v>
      </c>
      <c r="F244" s="155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46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1.2546775258639675</v>
      </c>
      <c r="H244" s="156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84696.718860569992</v>
      </c>
      <c r="I244" s="157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4</v>
      </c>
      <c r="J244" s="157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0</v>
      </c>
      <c r="K244" s="157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5</v>
      </c>
      <c r="L244" s="158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22.01065891472868</v>
      </c>
      <c r="M244" s="158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19.531384350816854</v>
      </c>
      <c r="N244" s="159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29.575850443172548</v>
      </c>
      <c r="O244" s="158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13.374255312597453</v>
      </c>
      <c r="P244" s="158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12.456077345239468</v>
      </c>
      <c r="Q244" s="159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15.763578170588065</v>
      </c>
      <c r="R244" s="159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0.99053488883997354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9.7959183673469479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FOXA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Twenty-First Century Fox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Communication Services</v>
      </c>
      <c r="E245" s="155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45.81</v>
      </c>
      <c r="F245" s="155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50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9.14647456887141</v>
      </c>
      <c r="H245" s="156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84696.718860569992</v>
      </c>
      <c r="I245" s="157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12</v>
      </c>
      <c r="J245" s="157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0</v>
      </c>
      <c r="K245" s="157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24</v>
      </c>
      <c r="L245" s="158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22.194767441860467</v>
      </c>
      <c r="M245" s="158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19.694754944110059</v>
      </c>
      <c r="N245" s="159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30.659689826144309</v>
      </c>
      <c r="O245" s="158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13.374255312597453</v>
      </c>
      <c r="P245" s="158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12.456077345239468</v>
      </c>
      <c r="Q245" s="159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15.763578170588065</v>
      </c>
      <c r="R245" s="159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0.912464527395765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9.7959183673469479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FRT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Federal Realty Investment Trus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Real Estate</v>
      </c>
      <c r="E246" s="155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121.81</v>
      </c>
      <c r="F246" s="155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138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13.291191199408914</v>
      </c>
      <c r="H246" s="156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8951.9756184300004</v>
      </c>
      <c r="I246" s="157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12</v>
      </c>
      <c r="J246" s="157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57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18</v>
      </c>
      <c r="L246" s="158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36.833988509222863</v>
      </c>
      <c r="M246" s="158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36.470059880239525</v>
      </c>
      <c r="N246" s="159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116.84018660172089</v>
      </c>
      <c r="O246" s="158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20.354921095008052</v>
      </c>
      <c r="P246" s="158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19.431830899308224</v>
      </c>
      <c r="Q246" s="159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76.186146014321992</v>
      </c>
      <c r="R246" s="159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3.466874640834086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2.1813784138604535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FTI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TechnipFMC PLC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Energy</v>
      </c>
      <c r="E247" s="155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29.43</v>
      </c>
      <c r="F247" s="155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37.5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27.420998980632017</v>
      </c>
      <c r="H247" s="156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13375.92955545</v>
      </c>
      <c r="I247" s="157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25</v>
      </c>
      <c r="J247" s="157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4</v>
      </c>
      <c r="K247" s="157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36</v>
      </c>
      <c r="L247" s="158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19.438573315719946</v>
      </c>
      <c r="M247" s="158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15.994565217391303</v>
      </c>
      <c r="N247" s="159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14.434087527516471</v>
      </c>
      <c r="O247" s="158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7.622155225937294</v>
      </c>
      <c r="P247" s="158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6.7302168700097509</v>
      </c>
      <c r="Q247" s="159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-34.02489023108226</v>
      </c>
      <c r="R247" s="159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1.7974855589534491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3.0769230769230793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FTV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Fortive Corp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55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80.03</v>
      </c>
      <c r="F248" s="155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89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11.208296888666759</v>
      </c>
      <c r="H248" s="156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26676.193742720003</v>
      </c>
      <c r="I248" s="157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9</v>
      </c>
      <c r="J248" s="157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0</v>
      </c>
      <c r="K248" s="157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20</v>
      </c>
      <c r="L248" s="158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21.205617382087972</v>
      </c>
      <c r="M248" s="158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19.514752499390394</v>
      </c>
      <c r="N248" s="159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24.836603806435487</v>
      </c>
      <c r="O248" s="158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14.622088365345871</v>
      </c>
      <c r="P248" s="158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13.384293729295777</v>
      </c>
      <c r="Q248" s="159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26.564450127146365</v>
      </c>
      <c r="R248" s="159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0.39985005622891417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12.337662337662334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GD UN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General Dynamics Corp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Industrials</v>
      </c>
      <c r="E249" s="155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191.22</v>
      </c>
      <c r="F249" s="155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240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25.509883903357398</v>
      </c>
      <c r="H249" s="156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56654.93542704</v>
      </c>
      <c r="I249" s="157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16</v>
      </c>
      <c r="J249" s="157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2</v>
      </c>
      <c r="K249" s="157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23</v>
      </c>
      <c r="L249" s="158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15.576735092864125</v>
      </c>
      <c r="M249" s="158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13.95868311555588</v>
      </c>
      <c r="N249" s="159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-8.3003964304192106</v>
      </c>
      <c r="O249" s="158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12.099594589362976</v>
      </c>
      <c r="P249" s="158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11.19842160651643</v>
      </c>
      <c r="Q249" s="159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4.7304938734650692</v>
      </c>
      <c r="R249" s="159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2.0740508315029809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9.6702258459081616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GE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Electric Co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Industrials</v>
      </c>
      <c r="E250" s="155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12.38</v>
      </c>
      <c r="F250" s="155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13.649999618530273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10.258478340309152</v>
      </c>
      <c r="H250" s="156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107595.58278000001</v>
      </c>
      <c r="I250" s="157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8</v>
      </c>
      <c r="J250" s="157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4</v>
      </c>
      <c r="K250" s="157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25</v>
      </c>
      <c r="L250" s="158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12.762886597938145</v>
      </c>
      <c r="M250" s="158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11.613508442776736</v>
      </c>
      <c r="N250" s="159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-24.865407644340397</v>
      </c>
      <c r="O250" s="158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11.499338184749066</v>
      </c>
      <c r="P250" s="158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10.427890246805809</v>
      </c>
      <c r="Q250" s="159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-0.46514712439047479</v>
      </c>
      <c r="R250" s="159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3.602584814216478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-31.379310344827577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GGP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Brookfield Property REIT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Real Estate</v>
      </c>
      <c r="E251" s="155" t="str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#N/A N/A</v>
      </c>
      <c r="F251" s="155" t="str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9" t="str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56" t="str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#N/A N/A</v>
      </c>
      <c r="I251" s="157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0</v>
      </c>
      <c r="J251" s="157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57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0</v>
      </c>
      <c r="L251" s="158" t="str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NA</v>
      </c>
      <c r="M251" s="158" t="str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NA</v>
      </c>
      <c r="N251" s="159" t="str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58" t="str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NA</v>
      </c>
      <c r="P251" s="158" t="str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NA</v>
      </c>
      <c r="Q251" s="159" t="str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59" t="str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2" t="str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/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GILD UW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Gilead Sciences Inc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Health Care</v>
      </c>
      <c r="E252" s="155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74.17</v>
      </c>
      <c r="F252" s="155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88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18.646352972900093</v>
      </c>
      <c r="H252" s="156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96149.581782809997</v>
      </c>
      <c r="I252" s="157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19</v>
      </c>
      <c r="J252" s="157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0</v>
      </c>
      <c r="K252" s="157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30</v>
      </c>
      <c r="L252" s="158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11.138309055413727</v>
      </c>
      <c r="M252" s="158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10.522059866647751</v>
      </c>
      <c r="N252" s="159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-34.42922931360529</v>
      </c>
      <c r="O252" s="158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7.7166564248400356</v>
      </c>
      <c r="P252" s="158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7.5107573691051162</v>
      </c>
      <c r="Q252" s="159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-33.206915946107493</v>
      </c>
      <c r="R252" s="159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3.3571524875286509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-27.973568281938327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GIS UN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General Mills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Consumer Staples</v>
      </c>
      <c r="E253" s="155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43.65</v>
      </c>
      <c r="F253" s="155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47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7.6746849942726181</v>
      </c>
      <c r="H253" s="156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26025.436531799998</v>
      </c>
      <c r="I253" s="157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5</v>
      </c>
      <c r="J253" s="157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1</v>
      </c>
      <c r="K253" s="157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21</v>
      </c>
      <c r="L253" s="158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14.26470588235294</v>
      </c>
      <c r="M253" s="158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13.543282655910643</v>
      </c>
      <c r="N253" s="159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-16.024258828945982</v>
      </c>
      <c r="O253" s="158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12.219304107796868</v>
      </c>
      <c r="P253" s="158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11.797484565608741</v>
      </c>
      <c r="Q253" s="159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5.7666638785293545</v>
      </c>
      <c r="R253" s="159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4.5498281786941579</v>
      </c>
      <c r="S253" s="142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>-0.1219512195121817</v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GLW UN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Corning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Information Technology</v>
      </c>
      <c r="E254" s="155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31.17</v>
      </c>
      <c r="F254" s="155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38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21.912094963105531</v>
      </c>
      <c r="H254" s="156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25248.167705849999</v>
      </c>
      <c r="I254" s="157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8</v>
      </c>
      <c r="J254" s="157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57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15</v>
      </c>
      <c r="L254" s="158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15.377405032067093</v>
      </c>
      <c r="M254" s="158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14.002695417789758</v>
      </c>
      <c r="N254" s="159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-9.4738443606572798</v>
      </c>
      <c r="O254" s="158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8.4202861684695591</v>
      </c>
      <c r="P254" s="158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7.9568527540330356</v>
      </c>
      <c r="Q254" s="159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-27.116506055914691</v>
      </c>
      <c r="R254" s="159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2.5665704202759061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12.093023255813952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GM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General Motors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55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31.08</v>
      </c>
      <c r="F255" s="155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45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44.787644787644787</v>
      </c>
      <c r="H255" s="156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43850.408861279997</v>
      </c>
      <c r="I255" s="157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14</v>
      </c>
      <c r="J255" s="157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57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24</v>
      </c>
      <c r="L255" s="158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5.2767402376910013</v>
      </c>
      <c r="M255" s="158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5.45071904594879</v>
      </c>
      <c r="N255" s="159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-68.936045644276973</v>
      </c>
      <c r="O255" s="158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2.5098025284457961</v>
      </c>
      <c r="P255" s="158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2.6544280992766276</v>
      </c>
      <c r="Q255" s="159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-78.275895412224855</v>
      </c>
      <c r="R255" s="159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4.9903474903474905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-5.9848484848484818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GOOG UW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Alphabet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Communication Services</v>
      </c>
      <c r="E256" s="155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1087.97</v>
      </c>
      <c r="F256" s="155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1400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28.680018750517021</v>
      </c>
      <c r="H256" s="156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760080.74780659005</v>
      </c>
      <c r="I256" s="157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10</v>
      </c>
      <c r="J256" s="157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0</v>
      </c>
      <c r="K256" s="157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13</v>
      </c>
      <c r="L256" s="158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19.289906207336749</v>
      </c>
      <c r="M256" s="158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15.79606829664905</v>
      </c>
      <c r="N256" s="159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13.55889032981743</v>
      </c>
      <c r="O256" s="158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10.820516964174534</v>
      </c>
      <c r="P256" s="158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9.1493510244153189</v>
      </c>
      <c r="Q256" s="159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-6.340821813942366</v>
      </c>
      <c r="R256" s="159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0</v>
      </c>
      <c r="S256" s="142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/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GOOGL UW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Alphabet Inc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Communication Services</v>
      </c>
      <c r="E257" s="155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1097.9100000000001</v>
      </c>
      <c r="F257" s="155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1400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27.51500578371633</v>
      </c>
      <c r="H257" s="156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760080.74780659005</v>
      </c>
      <c r="I257" s="157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38</v>
      </c>
      <c r="J257" s="157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0</v>
      </c>
      <c r="K257" s="157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43</v>
      </c>
      <c r="L257" s="158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19.46614421730111</v>
      </c>
      <c r="M257" s="158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15.940385620535455</v>
      </c>
      <c r="N257" s="159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14.596396299539371</v>
      </c>
      <c r="O257" s="158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10.820516964174534</v>
      </c>
      <c r="P257" s="158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9.1493510244153189</v>
      </c>
      <c r="Q257" s="159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-6.340821813942366</v>
      </c>
      <c r="R257" s="159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0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8.8292068714392737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GPC UN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Genuine Parts Co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55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100.82</v>
      </c>
      <c r="F258" s="155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100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-0.81333068835547362</v>
      </c>
      <c r="H258" s="156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14795.61044024</v>
      </c>
      <c r="I258" s="157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57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2</v>
      </c>
      <c r="K258" s="157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12</v>
      </c>
      <c r="L258" s="158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17.016033755274261</v>
      </c>
      <c r="M258" s="158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16.527868852459015</v>
      </c>
      <c r="N258" s="159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0.17269603564580294</v>
      </c>
      <c r="O258" s="158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11.159517361803582</v>
      </c>
      <c r="P258" s="158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10.147215743440233</v>
      </c>
      <c r="Q258" s="159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-3.406535147990486</v>
      </c>
      <c r="R258" s="159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2.9875024796667331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16.249999999999993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GPN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Global Payments Inc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Information Technology</v>
      </c>
      <c r="E259" s="155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117.94</v>
      </c>
      <c r="F259" s="155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135.5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14.88892657283365</v>
      </c>
      <c r="H259" s="156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18656.39515738</v>
      </c>
      <c r="I259" s="157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26</v>
      </c>
      <c r="J259" s="157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57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34</v>
      </c>
      <c r="L259" s="158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19.673060884070058</v>
      </c>
      <c r="M259" s="158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17.087800637496379</v>
      </c>
      <c r="N259" s="159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15.814506269409989</v>
      </c>
      <c r="O259" s="158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14.224651862435355</v>
      </c>
      <c r="P259" s="158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13.083289953149402</v>
      </c>
      <c r="Q259" s="159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>23.124357905399261</v>
      </c>
      <c r="R259" s="159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3.4763439036798377E-2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21.478260869565226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GPS UN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Gap Inc/The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55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25.56</v>
      </c>
      <c r="F260" s="155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32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25.195618153364642</v>
      </c>
      <c r="H260" s="156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9833.1437390399988</v>
      </c>
      <c r="I260" s="157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57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3</v>
      </c>
      <c r="K260" s="157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27</v>
      </c>
      <c r="L260" s="158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9.9532710280373831</v>
      </c>
      <c r="M260" s="158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9.5124674358020087</v>
      </c>
      <c r="N260" s="159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-41.40549980144781</v>
      </c>
      <c r="O260" s="158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4.9196449434981604</v>
      </c>
      <c r="P260" s="158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4.7707318989127785</v>
      </c>
      <c r="Q260" s="159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-57.417015850463812</v>
      </c>
      <c r="R260" s="159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3.7910798122065725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16.527114435118083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GRMN UW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Garmin Ltd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Consumer Discretionary</v>
      </c>
      <c r="E261" s="155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62.29</v>
      </c>
      <c r="F261" s="155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64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2.7452239524803357</v>
      </c>
      <c r="H261" s="156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11760.165129999999</v>
      </c>
      <c r="I261" s="157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57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57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10</v>
      </c>
      <c r="L261" s="158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18.282946874082771</v>
      </c>
      <c r="M261" s="158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17.278779472954231</v>
      </c>
      <c r="N261" s="159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7.6309618441888771</v>
      </c>
      <c r="O261" s="158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10.87235003778383</v>
      </c>
      <c r="P261" s="158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10.515239864864864</v>
      </c>
      <c r="Q261" s="159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-5.8921701373933377</v>
      </c>
      <c r="R261" s="159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3.4082517257986837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2.4000000000000021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GS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Goldman Sachs Group Inc/The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Financials</v>
      </c>
      <c r="E262" s="155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224.95</v>
      </c>
      <c r="F262" s="155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279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24.027561680373431</v>
      </c>
      <c r="H262" s="156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88215.861792849988</v>
      </c>
      <c r="I262" s="157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15</v>
      </c>
      <c r="J262" s="157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1</v>
      </c>
      <c r="K262" s="157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29</v>
      </c>
      <c r="L262" s="158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8.8361222405530668</v>
      </c>
      <c r="M262" s="158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8.2396249221640225</v>
      </c>
      <c r="N262" s="159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-47.982109105632453</v>
      </c>
      <c r="O262" s="158" t="str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NA</v>
      </c>
      <c r="P262" s="158" t="str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NA</v>
      </c>
      <c r="Q262" s="159" t="str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59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1.518559679928873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11.566901408450706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GT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Goodyear Tire &amp; Rubber Co/The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55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20.43</v>
      </c>
      <c r="F263" s="155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24.5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19.921683798335788</v>
      </c>
      <c r="H263" s="156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4842.2316703500001</v>
      </c>
      <c r="I263" s="157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5</v>
      </c>
      <c r="J263" s="157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57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10</v>
      </c>
      <c r="L263" s="158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5.8538681948424065</v>
      </c>
      <c r="M263" s="158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5.1512859304084717</v>
      </c>
      <c r="N263" s="159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-65.538516921845897</v>
      </c>
      <c r="O263" s="158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4.7822616505663005</v>
      </c>
      <c r="P263" s="158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4.2584308597580902</v>
      </c>
      <c r="Q263" s="159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-58.606164793632999</v>
      </c>
      <c r="R263" s="159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2.8879099363680862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7.5714285714285792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GWW UN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WW Grainger Inc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Industrials</v>
      </c>
      <c r="E264" s="155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274.93</v>
      </c>
      <c r="F264" s="155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320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16.393263739861052</v>
      </c>
      <c r="H264" s="156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15432.86975795</v>
      </c>
      <c r="I264" s="157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</v>
      </c>
      <c r="J264" s="157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1</v>
      </c>
      <c r="K264" s="157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21</v>
      </c>
      <c r="L264" s="158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15.313875118364619</v>
      </c>
      <c r="M264" s="158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13.830172543890537</v>
      </c>
      <c r="N264" s="159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-9.8478423690072763</v>
      </c>
      <c r="O264" s="158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9.7793569083430167</v>
      </c>
      <c r="P264" s="158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9.12965836484201</v>
      </c>
      <c r="Q264" s="159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>-15.352793747648297</v>
      </c>
      <c r="R264" s="159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2.1707343687484086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22.07482993197279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HAL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Halliburton Co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Energy</v>
      </c>
      <c r="E265" s="155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38</v>
      </c>
      <c r="F265" s="155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51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34.210526315789465</v>
      </c>
      <c r="H265" s="156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33436.033218000004</v>
      </c>
      <c r="I265" s="157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30</v>
      </c>
      <c r="J265" s="157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57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35</v>
      </c>
      <c r="L265" s="158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15.683037556747832</v>
      </c>
      <c r="M265" s="158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11.380652890086852</v>
      </c>
      <c r="N265" s="159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-7.6745981653468798</v>
      </c>
      <c r="O265" s="158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8.4702388633949859</v>
      </c>
      <c r="P265" s="158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6.9632343686885498</v>
      </c>
      <c r="Q265" s="159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-26.68413037826598</v>
      </c>
      <c r="R265" s="159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1.9552631578947368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16.904761904761909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HAS UW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Hasbro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Consumer Discretionary</v>
      </c>
      <c r="E266" s="155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98.49</v>
      </c>
      <c r="F266" s="155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114.5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16.255457406843334</v>
      </c>
      <c r="H266" s="156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12502.21954926</v>
      </c>
      <c r="I266" s="157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10</v>
      </c>
      <c r="J266" s="157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1</v>
      </c>
      <c r="K266" s="157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16</v>
      </c>
      <c r="L266" s="158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18.436915013103704</v>
      </c>
      <c r="M266" s="158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17.019180922757904</v>
      </c>
      <c r="N266" s="159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8.5373659928370529</v>
      </c>
      <c r="O266" s="158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12.253001172035919</v>
      </c>
      <c r="P266" s="158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11.73982378062486</v>
      </c>
      <c r="Q266" s="159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6.0583356493293605</v>
      </c>
      <c r="R266" s="159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2.7840389887298205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7.1291866028708144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HBAN UW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Huntington Bancshares Inc/OH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Financials</v>
      </c>
      <c r="E267" s="155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14.21</v>
      </c>
      <c r="F267" s="155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17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19.634060520760023</v>
      </c>
      <c r="H267" s="156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15691.060028630001</v>
      </c>
      <c r="I267" s="157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13</v>
      </c>
      <c r="J267" s="157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57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25</v>
      </c>
      <c r="L267" s="158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10.245133381398702</v>
      </c>
      <c r="M267" s="158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9.2815153494448062</v>
      </c>
      <c r="N267" s="159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>-39.687318042525902</v>
      </c>
      <c r="O267" s="158" t="str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NA</v>
      </c>
      <c r="P267" s="158" t="str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NA</v>
      </c>
      <c r="Q267" s="159" t="str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59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4.1660802251935252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26.8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HBI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Hanesbrands Inc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55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16.55</v>
      </c>
      <c r="F268" s="155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20.845921450151049</v>
      </c>
      <c r="H268" s="156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5966.3955005500002</v>
      </c>
      <c r="I268" s="157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8</v>
      </c>
      <c r="J268" s="157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57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17</v>
      </c>
      <c r="L268" s="158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8.7845010615711256</v>
      </c>
      <c r="M268" s="158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8.5485537190082646</v>
      </c>
      <c r="N268" s="159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-48.286000878858204</v>
      </c>
      <c r="O268" s="158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9.0211915402310385</v>
      </c>
      <c r="P268" s="158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9.0459969250316981</v>
      </c>
      <c r="Q268" s="159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-21.915247791350712</v>
      </c>
      <c r="R268" s="159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3.8308157099697882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-8.1666666666666554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HCA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HCA Healthcare Inc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Health Care</v>
      </c>
      <c r="E269" s="155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136.37</v>
      </c>
      <c r="F269" s="155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150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9.9948669062110298</v>
      </c>
      <c r="H269" s="156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47190.293019999997</v>
      </c>
      <c r="I269" s="157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17</v>
      </c>
      <c r="J269" s="157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57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58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13.588082901554404</v>
      </c>
      <c r="M269" s="158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12.128246175738171</v>
      </c>
      <c r="N269" s="159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>-20.007510693691234</v>
      </c>
      <c r="O269" s="158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8.7583590378302763</v>
      </c>
      <c r="P269" s="158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8.3427634440691492</v>
      </c>
      <c r="Q269" s="159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-24.190247798923671</v>
      </c>
      <c r="R269" s="159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1.0412847400454646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56.528925619834723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HCN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Welltower Inc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Real Estate</v>
      </c>
      <c r="E270" s="155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#N/A N/A</v>
      </c>
      <c r="F270" s="155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65</v>
      </c>
      <c r="G270" s="139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56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#N/A N/A</v>
      </c>
      <c r="I270" s="157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9</v>
      </c>
      <c r="J270" s="157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1</v>
      </c>
      <c r="K270" s="157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23</v>
      </c>
      <c r="L270" s="158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NA</v>
      </c>
      <c r="M270" s="158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NA</v>
      </c>
      <c r="N270" s="159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58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NA</v>
      </c>
      <c r="P270" s="158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NA</v>
      </c>
      <c r="Q270" s="159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59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120.67517429771273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HCP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HCP Inc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Real Estate</v>
      </c>
      <c r="E271" s="155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25.89</v>
      </c>
      <c r="F271" s="155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27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4.2873696407879525</v>
      </c>
      <c r="H271" s="156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12163.965211409999</v>
      </c>
      <c r="I271" s="157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4</v>
      </c>
      <c r="J271" s="157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57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58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NA</v>
      </c>
      <c r="M271" s="158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NA</v>
      </c>
      <c r="N271" s="159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58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18.612330276336088</v>
      </c>
      <c r="P271" s="158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17.670772190408016</v>
      </c>
      <c r="Q271" s="159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>61.102797914434205</v>
      </c>
      <c r="R271" s="159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5.7589803012746241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-18.682659077048168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HD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Home Depot Inc/The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Consumer Discretionary</v>
      </c>
      <c r="E272" s="155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180.44</v>
      </c>
      <c r="F272" s="155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219.5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21.647084903569059</v>
      </c>
      <c r="H272" s="156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206448.29410140001</v>
      </c>
      <c r="I272" s="157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25</v>
      </c>
      <c r="J272" s="157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0</v>
      </c>
      <c r="K272" s="157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36</v>
      </c>
      <c r="L272" s="158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18.805627931214172</v>
      </c>
      <c r="M272" s="158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17.569620253164558</v>
      </c>
      <c r="N272" s="159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10.707963889003524</v>
      </c>
      <c r="O272" s="158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12.820656665539243</v>
      </c>
      <c r="P272" s="158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12.151874297177455</v>
      </c>
      <c r="Q272" s="159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10.971792852007312</v>
      </c>
      <c r="R272" s="159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2.2616936377743295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23.039515260099254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HES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Hess Corp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Energy</v>
      </c>
      <c r="E273" s="155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64.11</v>
      </c>
      <c r="F273" s="155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74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15.426610513180483</v>
      </c>
      <c r="H273" s="156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19213.01043789</v>
      </c>
      <c r="I273" s="157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9</v>
      </c>
      <c r="J273" s="157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3</v>
      </c>
      <c r="K273" s="157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24</v>
      </c>
      <c r="L273" s="158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NA</v>
      </c>
      <c r="M273" s="158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25.997566909975667</v>
      </c>
      <c r="N273" s="159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58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8.0903020644798431</v>
      </c>
      <c r="P273" s="158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6.8132072878074474</v>
      </c>
      <c r="Q273" s="159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-29.972750364432088</v>
      </c>
      <c r="R273" s="159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1.5582592419279364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99.719626168224309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HIG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Hartford Financial Services Gr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Financials</v>
      </c>
      <c r="E274" s="155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46.53</v>
      </c>
      <c r="F274" s="155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59.5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27.874489576617222</v>
      </c>
      <c r="H274" s="156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16677.241560540002</v>
      </c>
      <c r="I274" s="157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10</v>
      </c>
      <c r="J274" s="157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0</v>
      </c>
      <c r="K274" s="157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19</v>
      </c>
      <c r="L274" s="158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9.3302586725486272</v>
      </c>
      <c r="M274" s="158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8.6422734026745918</v>
      </c>
      <c r="N274" s="159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-45.073148103654702</v>
      </c>
      <c r="O274" s="158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NA</v>
      </c>
      <c r="P274" s="158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NA</v>
      </c>
      <c r="Q274" s="159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59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2.6649473457984096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74.833333333333329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HLT UN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Hilton Worldwide Holdings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Consumer Discretionary</v>
      </c>
      <c r="E275" s="155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72.05</v>
      </c>
      <c r="F275" s="155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93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29.077029840388626</v>
      </c>
      <c r="H275" s="156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21484.308793199998</v>
      </c>
      <c r="I275" s="157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16</v>
      </c>
      <c r="J275" s="157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0</v>
      </c>
      <c r="K275" s="157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25</v>
      </c>
      <c r="L275" s="158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22.515624999999996</v>
      </c>
      <c r="M275" s="158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19.357872111767865</v>
      </c>
      <c r="N275" s="159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32.548565171862755</v>
      </c>
      <c r="O275" s="158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12.693539605379595</v>
      </c>
      <c r="P275" s="158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11.908395288231002</v>
      </c>
      <c r="Q275" s="159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9.8715053678327003</v>
      </c>
      <c r="R275" s="159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0.96044413601665513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35.357142857142847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HOG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Harley-Davidson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Consumer Discretionary</v>
      </c>
      <c r="E276" s="155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40.36</v>
      </c>
      <c r="F276" s="155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47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16.451932606541142</v>
      </c>
      <c r="H276" s="156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6722.13893388</v>
      </c>
      <c r="I276" s="157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6</v>
      </c>
      <c r="J276" s="157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1</v>
      </c>
      <c r="K276" s="157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23</v>
      </c>
      <c r="L276" s="158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10.80878414568827</v>
      </c>
      <c r="M276" s="158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10.117824016044121</v>
      </c>
      <c r="N276" s="159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-36.369129004264423</v>
      </c>
      <c r="O276" s="158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12.327008280331214</v>
      </c>
      <c r="P276" s="158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12.032239353113875</v>
      </c>
      <c r="Q276" s="159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6.6989191783615842</v>
      </c>
      <c r="R276" s="159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3.7710604558969276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30.626707906669466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HOLX UW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Hologic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Health Care</v>
      </c>
      <c r="E277" s="155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41.1</v>
      </c>
      <c r="F277" s="155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45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9.4890510948905096</v>
      </c>
      <c r="H277" s="156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11184.2457648</v>
      </c>
      <c r="I277" s="157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11</v>
      </c>
      <c r="J277" s="157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0</v>
      </c>
      <c r="K277" s="157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21</v>
      </c>
      <c r="L277" s="158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17.082294264339151</v>
      </c>
      <c r="M277" s="158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15.621436716077536</v>
      </c>
      <c r="N277" s="159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0.56276894741744687</v>
      </c>
      <c r="O277" s="158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12.195173085828111</v>
      </c>
      <c r="P277" s="158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11.453077937446052</v>
      </c>
      <c r="Q277" s="159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5.5577929258876058</v>
      </c>
      <c r="R277" s="159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0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16.999999999999993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HON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Honeywell International Inc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Industrials</v>
      </c>
      <c r="E278" s="155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155.19</v>
      </c>
      <c r="F278" s="155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176.02102661132812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13.422918107692583</v>
      </c>
      <c r="H278" s="156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115245.72768513001</v>
      </c>
      <c r="I278" s="157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19</v>
      </c>
      <c r="J278" s="157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0</v>
      </c>
      <c r="K278" s="157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28</v>
      </c>
      <c r="L278" s="158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17.854348826507131</v>
      </c>
      <c r="M278" s="158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16.483271375464682</v>
      </c>
      <c r="N278" s="159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5.1078226356786605</v>
      </c>
      <c r="O278" s="158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12.492808354060855</v>
      </c>
      <c r="P278" s="158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11.681431389461814</v>
      </c>
      <c r="Q278" s="159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8.1340353285529012</v>
      </c>
      <c r="R278" s="159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2.1406018429022486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13.885714285714293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Helmerich &amp; Payne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Energy</v>
      </c>
      <c r="E279" s="155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66.41</v>
      </c>
      <c r="F279" s="155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70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5.4058123776539624</v>
      </c>
      <c r="H279" s="156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7234.9547031399998</v>
      </c>
      <c r="I279" s="157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57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9</v>
      </c>
      <c r="K279" s="157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28</v>
      </c>
      <c r="L279" s="158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NA</v>
      </c>
      <c r="M279" s="158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23.845601436265706</v>
      </c>
      <c r="N279" s="159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58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9.3174051520118812</v>
      </c>
      <c r="P279" s="158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7.3969008600033286</v>
      </c>
      <c r="Q279" s="159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-19.351310824311895</v>
      </c>
      <c r="R279" s="159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4.25688902273754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238.52653937616881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HPE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Hewlett Packard Enterprise Co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Information Technology</v>
      </c>
      <c r="E280" s="155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15.33</v>
      </c>
      <c r="F280" s="155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19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23.939986953685576</v>
      </c>
      <c r="H280" s="156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22560.368178389999</v>
      </c>
      <c r="I280" s="157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9</v>
      </c>
      <c r="J280" s="157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57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26</v>
      </c>
      <c r="L280" s="158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9.7395171537484106</v>
      </c>
      <c r="M280" s="158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9.1033254156769594</v>
      </c>
      <c r="N280" s="159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-42.663860132858986</v>
      </c>
      <c r="O280" s="158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5.3966499454743735</v>
      </c>
      <c r="P280" s="158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5.2397858794355958</v>
      </c>
      <c r="Q280" s="159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-53.288202354431448</v>
      </c>
      <c r="R280" s="159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3.0528375733855189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38.387096774193544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HPQ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HP Inc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Information Technology</v>
      </c>
      <c r="E281" s="155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23.77</v>
      </c>
      <c r="F281" s="155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29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22.002524190155668</v>
      </c>
      <c r="H281" s="156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37613.850235159996</v>
      </c>
      <c r="I281" s="157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9</v>
      </c>
      <c r="J281" s="157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0</v>
      </c>
      <c r="K281" s="157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18</v>
      </c>
      <c r="L281" s="158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10.863802559414991</v>
      </c>
      <c r="M281" s="158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10.29004329004329</v>
      </c>
      <c r="N281" s="159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-36.045237848788666</v>
      </c>
      <c r="O281" s="158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8.0224133004286262</v>
      </c>
      <c r="P281" s="158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7.7789118387909317</v>
      </c>
      <c r="Q281" s="159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-30.560375324510801</v>
      </c>
      <c r="R281" s="159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2.6756415649978966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22.500000000000007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HRB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H&amp;R Block Inc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Consumer Discretionary</v>
      </c>
      <c r="E282" s="155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25.99</v>
      </c>
      <c r="F282" s="155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26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3.8476337052717469E-2</v>
      </c>
      <c r="H282" s="156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5341.486111799999</v>
      </c>
      <c r="I282" s="157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3</v>
      </c>
      <c r="J282" s="157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1</v>
      </c>
      <c r="K282" s="157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10</v>
      </c>
      <c r="L282" s="158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13.362467866323906</v>
      </c>
      <c r="M282" s="158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12.489187890437289</v>
      </c>
      <c r="N282" s="159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-21.33569719533185</v>
      </c>
      <c r="O282" s="158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7.4772354818123796</v>
      </c>
      <c r="P282" s="158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7.2088739914380673</v>
      </c>
      <c r="Q282" s="159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-35.279272455389297</v>
      </c>
      <c r="R282" s="159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3.8322431704501732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-30.954629647902621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HRL UN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Hormel Foods Corp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Consumer Staples</v>
      </c>
      <c r="E283" s="155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41.12</v>
      </c>
      <c r="F283" s="155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36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-12.45136186770427</v>
      </c>
      <c r="H283" s="156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21921.808212479998</v>
      </c>
      <c r="I283" s="157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3</v>
      </c>
      <c r="J283" s="157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57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15</v>
      </c>
      <c r="L283" s="158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22.420937840785168</v>
      </c>
      <c r="M283" s="158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21.283643892339544</v>
      </c>
      <c r="N283" s="159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31.991145731179891</v>
      </c>
      <c r="O283" s="158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15.516811594202899</v>
      </c>
      <c r="P283" s="158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14.832162432133797</v>
      </c>
      <c r="Q283" s="159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34.308908418388299</v>
      </c>
      <c r="R283" s="159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>1.9649805447470821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19.024390243902445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HRS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Harris Corp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Industrials</v>
      </c>
      <c r="E284" s="155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170.7</v>
      </c>
      <c r="F284" s="155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189.5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11.013473930872886</v>
      </c>
      <c r="H284" s="156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20058.368767799999</v>
      </c>
      <c r="I284" s="157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11</v>
      </c>
      <c r="J284" s="157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0</v>
      </c>
      <c r="K284" s="157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13</v>
      </c>
      <c r="L284" s="158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21.736915828345854</v>
      </c>
      <c r="M284" s="158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19.27071573718672</v>
      </c>
      <c r="N284" s="159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27.964336069231742</v>
      </c>
      <c r="O284" s="158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15.375198317696537</v>
      </c>
      <c r="P284" s="158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14.058194293746737</v>
      </c>
      <c r="Q284" s="159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33.083145994861354</v>
      </c>
      <c r="R284" s="159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1.537785588752197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14.251497005988037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HSIC UW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Henry Schein Inc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Health Care</v>
      </c>
      <c r="E285" s="155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83.29</v>
      </c>
      <c r="F285" s="155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81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-2.7494297034457937</v>
      </c>
      <c r="H285" s="156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12752.654419590001</v>
      </c>
      <c r="I285" s="157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8</v>
      </c>
      <c r="J285" s="157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2</v>
      </c>
      <c r="K285" s="157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21</v>
      </c>
      <c r="L285" s="158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18.79711126156624</v>
      </c>
      <c r="M285" s="158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17.240736907472574</v>
      </c>
      <c r="N285" s="159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10.657826602480224</v>
      </c>
      <c r="O285" s="158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13.791846503533497</v>
      </c>
      <c r="P285" s="158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13.46871690358762</v>
      </c>
      <c r="Q285" s="159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19.378123380424128</v>
      </c>
      <c r="R285" s="159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15.862068965517242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HST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Host Hotels &amp; Resorts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Real Estate</v>
      </c>
      <c r="E286" s="155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19.07</v>
      </c>
      <c r="F286" s="155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22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15.364446775039319</v>
      </c>
      <c r="H286" s="156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14143.788857080001</v>
      </c>
      <c r="I286" s="157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7</v>
      </c>
      <c r="J286" s="157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3</v>
      </c>
      <c r="K286" s="157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21</v>
      </c>
      <c r="L286" s="158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21.97004608294931</v>
      </c>
      <c r="M286" s="158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24.670116429495472</v>
      </c>
      <c r="N286" s="159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29.336764360511204</v>
      </c>
      <c r="O286" s="158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11.479845516230915</v>
      </c>
      <c r="P286" s="158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11.530127773868681</v>
      </c>
      <c r="Q286" s="159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-0.63386986842458581</v>
      </c>
      <c r="R286" s="159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4.4625065547981118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34.156462817058355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HSY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Hershey Co/The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Consumer Staples</v>
      </c>
      <c r="E287" s="155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104.58</v>
      </c>
      <c r="F287" s="155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99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-5.3356282271944888</v>
      </c>
      <c r="H287" s="156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21889.92342096</v>
      </c>
      <c r="I287" s="157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3</v>
      </c>
      <c r="J287" s="157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5</v>
      </c>
      <c r="K287" s="157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21</v>
      </c>
      <c r="L287" s="158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18.572189664358017</v>
      </c>
      <c r="M287" s="158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17.594212651413191</v>
      </c>
      <c r="N287" s="159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9.3337223421670501</v>
      </c>
      <c r="O287" s="158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13.416053636470904</v>
      </c>
      <c r="P287" s="158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12.981408949270845</v>
      </c>
      <c r="Q287" s="159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16.12537203649147</v>
      </c>
      <c r="R287" s="159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2.8590552686938229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17.293233082706767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HUM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Humana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Health Care</v>
      </c>
      <c r="E288" s="155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332.31</v>
      </c>
      <c r="F288" s="155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371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11.642743221690587</v>
      </c>
      <c r="H288" s="156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45780.157780170004</v>
      </c>
      <c r="I288" s="157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57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1</v>
      </c>
      <c r="K288" s="157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23</v>
      </c>
      <c r="L288" s="158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19.361999650410766</v>
      </c>
      <c r="M288" s="158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17.207435791217893</v>
      </c>
      <c r="N288" s="159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13.983301485970557</v>
      </c>
      <c r="O288" s="158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9.0013847599046599</v>
      </c>
      <c r="P288" s="158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7.7131328420835059</v>
      </c>
      <c r="Q288" s="159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-22.086689393819647</v>
      </c>
      <c r="R288" s="159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0.60455598687972067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25.427728613569311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IBM UN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International Business Machine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Information Technology</v>
      </c>
      <c r="E289" s="155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130.55000000000001</v>
      </c>
      <c r="F289" s="155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164.5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26.005361930294903</v>
      </c>
      <c r="H289" s="156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119161.88707395001</v>
      </c>
      <c r="I289" s="157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8</v>
      </c>
      <c r="J289" s="157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3</v>
      </c>
      <c r="K289" s="157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26</v>
      </c>
      <c r="L289" s="158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9.3510493517656332</v>
      </c>
      <c r="M289" s="158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8.9799147062869729</v>
      </c>
      <c r="N289" s="159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>-44.9507542238862</v>
      </c>
      <c r="O289" s="158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7.7368468100946961</v>
      </c>
      <c r="P289" s="158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7.8026169709436886</v>
      </c>
      <c r="Q289" s="159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-33.032153973415035</v>
      </c>
      <c r="R289" s="159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>4.9881271543469934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-6.5057915057915015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ICE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Intercontinental Exchange Inc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Financials</v>
      </c>
      <c r="E290" s="155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73.53</v>
      </c>
      <c r="F290" s="155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83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12.879096967224267</v>
      </c>
      <c r="H290" s="156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42164.788933260003</v>
      </c>
      <c r="I290" s="157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15</v>
      </c>
      <c r="J290" s="157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0</v>
      </c>
      <c r="K290" s="157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18</v>
      </c>
      <c r="L290" s="158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19.103663289166015</v>
      </c>
      <c r="M290" s="158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17.14785447761194</v>
      </c>
      <c r="N290" s="159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12.462485873936169</v>
      </c>
      <c r="O290" s="158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13.978195438649017</v>
      </c>
      <c r="P290" s="158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12.987805055015521</v>
      </c>
      <c r="Q290" s="159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20.991104366134184</v>
      </c>
      <c r="R290" s="159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1.4524683802529581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9.5890410958904209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IDXX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IDEXX Laboratories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55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224.33</v>
      </c>
      <c r="F291" s="155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260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15.900682030936553</v>
      </c>
      <c r="H291" s="156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19424.950954120002</v>
      </c>
      <c r="I291" s="157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7</v>
      </c>
      <c r="J291" s="157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57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9</v>
      </c>
      <c r="L291" s="158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58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39.973271560940844</v>
      </c>
      <c r="N291" s="159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58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30.65635535307517</v>
      </c>
      <c r="P291" s="158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27.921452282157674</v>
      </c>
      <c r="Q291" s="159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165.35229860598517</v>
      </c>
      <c r="R291" s="159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23.164556962025308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IFF UN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International Flavors &amp; Fragra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Materials</v>
      </c>
      <c r="E292" s="155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136.86000000000001</v>
      </c>
      <c r="F292" s="155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140.5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2.6596521993277777</v>
      </c>
      <c r="H292" s="156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14596.640026020001</v>
      </c>
      <c r="I292" s="157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5</v>
      </c>
      <c r="J292" s="157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2</v>
      </c>
      <c r="K292" s="157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15</v>
      </c>
      <c r="L292" s="158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21.939724270599552</v>
      </c>
      <c r="M292" s="158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19.289640591966176</v>
      </c>
      <c r="N292" s="159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29.158261089099867</v>
      </c>
      <c r="O292" s="158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14.192886819643055</v>
      </c>
      <c r="P292" s="158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12.596815426997246</v>
      </c>
      <c r="Q292" s="159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22.849409137903031</v>
      </c>
      <c r="R292" s="159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>2.0656144965658334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2.3809523809523907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ILMN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Illumina Inc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Health Care</v>
      </c>
      <c r="E293" s="155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321.45</v>
      </c>
      <c r="F293" s="155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345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7.3261782547830112</v>
      </c>
      <c r="H293" s="156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47253.15</v>
      </c>
      <c r="I293" s="157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14</v>
      </c>
      <c r="J293" s="157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57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20</v>
      </c>
      <c r="L293" s="158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NA</v>
      </c>
      <c r="M293" s="158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NA</v>
      </c>
      <c r="N293" s="159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58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36.695566968402375</v>
      </c>
      <c r="P293" s="158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31.594818194198556</v>
      </c>
      <c r="Q293" s="159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217.62591904907183</v>
      </c>
      <c r="R293" s="159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>0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13.423423423423426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INCY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Incyte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Health Care</v>
      </c>
      <c r="E294" s="155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64.44</v>
      </c>
      <c r="F294" s="155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84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30.353817504655488</v>
      </c>
      <c r="H294" s="156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13698.49081356</v>
      </c>
      <c r="I294" s="157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14</v>
      </c>
      <c r="J294" s="157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0</v>
      </c>
      <c r="K294" s="157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22</v>
      </c>
      <c r="L294" s="158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29.224489795918366</v>
      </c>
      <c r="M294" s="158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19.127337488869099</v>
      </c>
      <c r="N294" s="159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72.043378335210534</v>
      </c>
      <c r="O294" s="158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26.967439707149008</v>
      </c>
      <c r="P294" s="158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19.120120610687025</v>
      </c>
      <c r="Q294" s="159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133.42214139269797</v>
      </c>
      <c r="R294" s="159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30.000000000000011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INFO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IHS Markit Ltd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Industrials</v>
      </c>
      <c r="E295" s="155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52.49</v>
      </c>
      <c r="F295" s="155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60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14.307487140407682</v>
      </c>
      <c r="H295" s="156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20689.732870210002</v>
      </c>
      <c r="I295" s="157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11</v>
      </c>
      <c r="J295" s="157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1</v>
      </c>
      <c r="K295" s="157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18</v>
      </c>
      <c r="L295" s="158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20.360744763382471</v>
      </c>
      <c r="M295" s="158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17.908563630160355</v>
      </c>
      <c r="N295" s="159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19.862873192143905</v>
      </c>
      <c r="O295" s="158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14.958433820639366</v>
      </c>
      <c r="P295" s="158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13.876029591950106</v>
      </c>
      <c r="Q295" s="159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29.475756401486407</v>
      </c>
      <c r="R295" s="159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5.5769230769230811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INTC UW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Intel Corp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Information Technology</v>
      </c>
      <c r="E296" s="155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44.97</v>
      </c>
      <c r="F296" s="155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22.303758060929503</v>
      </c>
      <c r="H296" s="156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207356.66999999998</v>
      </c>
      <c r="I296" s="157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21</v>
      </c>
      <c r="J296" s="157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6</v>
      </c>
      <c r="K296" s="157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44</v>
      </c>
      <c r="L296" s="158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10.689327311623485</v>
      </c>
      <c r="M296" s="158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10.176510522742701</v>
      </c>
      <c r="N296" s="159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-37.072366509563992</v>
      </c>
      <c r="O296" s="158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6.8610242387070413</v>
      </c>
      <c r="P296" s="158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6.3767711045829136</v>
      </c>
      <c r="Q296" s="159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-40.613013792271687</v>
      </c>
      <c r="R296" s="159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2.612853013119858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14.15841584158416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INTU UW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Intuit Inc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Information Technology</v>
      </c>
      <c r="E297" s="155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212.68</v>
      </c>
      <c r="F297" s="155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237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11.435019747978181</v>
      </c>
      <c r="H297" s="156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55014.280141600007</v>
      </c>
      <c r="I297" s="157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11</v>
      </c>
      <c r="J297" s="157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57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21</v>
      </c>
      <c r="L297" s="158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32.820987654320987</v>
      </c>
      <c r="M297" s="158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29.130256129297358</v>
      </c>
      <c r="N297" s="159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93.215814400162955</v>
      </c>
      <c r="O297" s="158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22.243375266419491</v>
      </c>
      <c r="P297" s="158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19.703828102082721</v>
      </c>
      <c r="Q297" s="159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92.532043934174354</v>
      </c>
      <c r="R297" s="159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0.83975926274214774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1.8181818181818199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 UN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International Paper Co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Materials</v>
      </c>
      <c r="E298" s="155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42.06</v>
      </c>
      <c r="F298" s="155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58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37.898240608654298</v>
      </c>
      <c r="H298" s="156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17197.411413900001</v>
      </c>
      <c r="I298" s="157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9</v>
      </c>
      <c r="J298" s="157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1</v>
      </c>
      <c r="K298" s="157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16</v>
      </c>
      <c r="L298" s="158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7.5674703130622536</v>
      </c>
      <c r="M298" s="158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7.543041606886657</v>
      </c>
      <c r="N298" s="159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-55.450611209901169</v>
      </c>
      <c r="O298" s="158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6.2254237631792373</v>
      </c>
      <c r="P298" s="158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6.0856490667841214</v>
      </c>
      <c r="Q298" s="159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-46.114582561092796</v>
      </c>
      <c r="R298" s="159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4.805040418449833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36.296296296296291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IPG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Interpublic Group of Cos Inc/T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Communication Services</v>
      </c>
      <c r="E299" s="155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22.48</v>
      </c>
      <c r="F299" s="155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24.5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8.9857651245551562</v>
      </c>
      <c r="H299" s="156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8627.4962415999998</v>
      </c>
      <c r="I299" s="157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6</v>
      </c>
      <c r="J299" s="157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2</v>
      </c>
      <c r="K299" s="157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17</v>
      </c>
      <c r="L299" s="158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12.426755113322278</v>
      </c>
      <c r="M299" s="158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11.690067602704108</v>
      </c>
      <c r="N299" s="159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-26.844199971665141</v>
      </c>
      <c r="O299" s="158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7.5522454145711269</v>
      </c>
      <c r="P299" s="158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7.2272604362673354</v>
      </c>
      <c r="Q299" s="159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-34.630008775914845</v>
      </c>
      <c r="R299" s="159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4.1192170818505343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47.741935483870975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55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96.24</v>
      </c>
      <c r="F300" s="155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111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15.336658354114729</v>
      </c>
      <c r="H300" s="156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23608.592631839998</v>
      </c>
      <c r="I300" s="157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15</v>
      </c>
      <c r="J300" s="157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57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58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15.337051792828683</v>
      </c>
      <c r="M300" s="158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13.831560793331416</v>
      </c>
      <c r="N300" s="159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-9.7114022326278864</v>
      </c>
      <c r="O300" s="158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10.560669663799843</v>
      </c>
      <c r="P300" s="158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9.9410302475414394</v>
      </c>
      <c r="Q300" s="159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-8.5899828001999019</v>
      </c>
      <c r="R300" s="159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2.3316708229426437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18.819444444444457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55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31.8</v>
      </c>
      <c r="F301" s="155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37.5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17.924528301886799</v>
      </c>
      <c r="H301" s="156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9099.4358993999995</v>
      </c>
      <c r="I301" s="157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6</v>
      </c>
      <c r="J301" s="157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57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10</v>
      </c>
      <c r="L301" s="158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19.497240956468424</v>
      </c>
      <c r="M301" s="158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17.835109366236679</v>
      </c>
      <c r="N301" s="159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14.779461533489169</v>
      </c>
      <c r="O301" s="158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10.899858929143958</v>
      </c>
      <c r="P301" s="158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10.150680759584379</v>
      </c>
      <c r="Q301" s="159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-5.6540613514518228</v>
      </c>
      <c r="R301" s="159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7.6792452830188687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21.081832982944213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55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522.29</v>
      </c>
      <c r="F302" s="155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606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16.02749430393078</v>
      </c>
      <c r="H302" s="156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59409.230870259998</v>
      </c>
      <c r="I302" s="157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13</v>
      </c>
      <c r="J302" s="157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57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20</v>
      </c>
      <c r="L302" s="158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58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36.618523452289139</v>
      </c>
      <c r="N302" s="159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58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32.325358246537711</v>
      </c>
      <c r="P302" s="158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27.704165777696034</v>
      </c>
      <c r="Q302" s="159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179.7986915010199</v>
      </c>
      <c r="R302" s="159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17.913385826771655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55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145.05000000000001</v>
      </c>
      <c r="F303" s="155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6.8597035504998294</v>
      </c>
      <c r="H303" s="156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13173.15829755</v>
      </c>
      <c r="I303" s="157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6</v>
      </c>
      <c r="J303" s="157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0</v>
      </c>
      <c r="K303" s="157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10</v>
      </c>
      <c r="L303" s="158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33.21502175406458</v>
      </c>
      <c r="M303" s="158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27.378255945639864</v>
      </c>
      <c r="N303" s="159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95.535477058863322</v>
      </c>
      <c r="O303" s="158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18.719359564164648</v>
      </c>
      <c r="P303" s="158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16.435151998299318</v>
      </c>
      <c r="Q303" s="159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62.029211612878669</v>
      </c>
      <c r="R303" s="159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-5.0769230769230811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55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128.43</v>
      </c>
      <c r="F304" s="155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149.5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16.405824184380592</v>
      </c>
      <c r="H304" s="156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43069.382836110002</v>
      </c>
      <c r="I304" s="157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6</v>
      </c>
      <c r="J304" s="157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1</v>
      </c>
      <c r="K304" s="157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24</v>
      </c>
      <c r="L304" s="158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15.631694255111979</v>
      </c>
      <c r="M304" s="158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14.738352077117282</v>
      </c>
      <c r="N304" s="159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-7.9768540859805892</v>
      </c>
      <c r="O304" s="158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11.289147827694155</v>
      </c>
      <c r="P304" s="158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10.972933358753924</v>
      </c>
      <c r="Q304" s="159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-2.2844923709785858</v>
      </c>
      <c r="R304" s="159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3.0024137662539903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10.116959064327489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55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21.26</v>
      </c>
      <c r="F305" s="155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27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26.999059266227654</v>
      </c>
      <c r="H305" s="156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8734.6483368400004</v>
      </c>
      <c r="I305" s="157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9</v>
      </c>
      <c r="J305" s="157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57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16</v>
      </c>
      <c r="L305" s="158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7.7140783744557329</v>
      </c>
      <c r="M305" s="158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6.970491803278688</v>
      </c>
      <c r="N305" s="159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-54.587535537769746</v>
      </c>
      <c r="O305" s="158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9.0789213354348757</v>
      </c>
      <c r="P305" s="158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8.3568704827222362</v>
      </c>
      <c r="Q305" s="159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-21.41555584561997</v>
      </c>
      <c r="R305" s="159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5.9266227657572905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-9.0410958904109524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55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109.88</v>
      </c>
      <c r="F306" s="155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130.5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18.765926465234806</v>
      </c>
      <c r="H306" s="156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12014.722016399999</v>
      </c>
      <c r="I306" s="157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57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2</v>
      </c>
      <c r="K306" s="157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58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17.109934599813144</v>
      </c>
      <c r="M306" s="158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15.199889334624428</v>
      </c>
      <c r="N306" s="159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0.72548647393277932</v>
      </c>
      <c r="O306" s="158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9.0252771939995657</v>
      </c>
      <c r="P306" s="158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8.3790704558910605</v>
      </c>
      <c r="Q306" s="159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-21.879883586888027</v>
      </c>
      <c r="R306" s="159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0.91645431379686948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64.915576330792263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55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33.19</v>
      </c>
      <c r="F307" s="155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39.5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19.011750527267267</v>
      </c>
      <c r="H307" s="156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30698.167187389998</v>
      </c>
      <c r="I307" s="157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57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3</v>
      </c>
      <c r="K307" s="157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21</v>
      </c>
      <c r="L307" s="158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10.961030383091149</v>
      </c>
      <c r="M307" s="158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9.8545130641330161</v>
      </c>
      <c r="N307" s="159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-35.47286162014489</v>
      </c>
      <c r="O307" s="158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8.5945891598061994</v>
      </c>
      <c r="P307" s="158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7.846297979457443</v>
      </c>
      <c r="Q307" s="159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-25.607791178611539</v>
      </c>
      <c r="R307" s="159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3.3323290147634834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5.8620689655172464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55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73.09</v>
      </c>
      <c r="F308" s="155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83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13.558626351074011</v>
      </c>
      <c r="H308" s="156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10371.77059591</v>
      </c>
      <c r="I308" s="157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13</v>
      </c>
      <c r="J308" s="157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57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58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13.738721804511279</v>
      </c>
      <c r="M308" s="158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12.936283185840708</v>
      </c>
      <c r="N308" s="159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-19.120705621835697</v>
      </c>
      <c r="O308" s="158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9.186767077342342</v>
      </c>
      <c r="P308" s="158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8.6966927990708474</v>
      </c>
      <c r="Q308" s="159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-20.482075163378877</v>
      </c>
      <c r="R308" s="159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0.73744698317143254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25.612244897959197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JNJ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Johnson &amp; Johnson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Health Care</v>
      </c>
      <c r="E309" s="155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139.5</v>
      </c>
      <c r="F309" s="155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150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7.5268817204301008</v>
      </c>
      <c r="H309" s="156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374244.47050950001</v>
      </c>
      <c r="I309" s="157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11</v>
      </c>
      <c r="J309" s="157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2</v>
      </c>
      <c r="K309" s="157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23</v>
      </c>
      <c r="L309" s="158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16.143964818886705</v>
      </c>
      <c r="M309" s="158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15.154807170016296</v>
      </c>
      <c r="N309" s="159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-4.9611381905470431</v>
      </c>
      <c r="O309" s="158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12.625481515268001</v>
      </c>
      <c r="P309" s="158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11.730938049620743</v>
      </c>
      <c r="Q309" s="159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>9.2824147717115668</v>
      </c>
      <c r="R309" s="159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2.7347670250896057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12.528735632183906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JNPR UN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Juniper Networks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55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28.62</v>
      </c>
      <c r="F310" s="155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26.5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-7.4074074074074066</v>
      </c>
      <c r="H310" s="156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9868.0331862000003</v>
      </c>
      <c r="I310" s="157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6</v>
      </c>
      <c r="J310" s="157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5</v>
      </c>
      <c r="K310" s="157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27</v>
      </c>
      <c r="L310" s="158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14.105470675209464</v>
      </c>
      <c r="M310" s="158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12.851369555455772</v>
      </c>
      <c r="N310" s="159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-16.961669992602868</v>
      </c>
      <c r="O310" s="158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8.1204496900564838</v>
      </c>
      <c r="P310" s="158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7.6710129533678755</v>
      </c>
      <c r="Q310" s="159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-29.711801479538902</v>
      </c>
      <c r="R310" s="159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2.4772886093640807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-19.090909090909097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JPM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JPMorgan Chase &amp; Co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Financials</v>
      </c>
      <c r="E311" s="155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108.09</v>
      </c>
      <c r="F311" s="155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125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15.64437043204736</v>
      </c>
      <c r="H311" s="156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363277.96312562999</v>
      </c>
      <c r="I311" s="157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19</v>
      </c>
      <c r="J311" s="157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57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34</v>
      </c>
      <c r="L311" s="158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10.820902993292622</v>
      </c>
      <c r="M311" s="158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9.919243828576672</v>
      </c>
      <c r="N311" s="159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-36.297785843171035</v>
      </c>
      <c r="O311" s="158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NA</v>
      </c>
      <c r="P311" s="158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NA</v>
      </c>
      <c r="Q311" s="159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59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3.0974188176519566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31.087350848524093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JWN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Nordstrom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Consumer Discretionary</v>
      </c>
      <c r="E312" s="155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60.11</v>
      </c>
      <c r="F312" s="155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57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-5.1738479454333746</v>
      </c>
      <c r="H312" s="156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10132.46974049</v>
      </c>
      <c r="I312" s="157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57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3</v>
      </c>
      <c r="K312" s="157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25</v>
      </c>
      <c r="L312" s="158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16.664818408649847</v>
      </c>
      <c r="M312" s="158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15.889505683320117</v>
      </c>
      <c r="N312" s="159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-1.8948943715227595</v>
      </c>
      <c r="O312" s="158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7.0426914048199789</v>
      </c>
      <c r="P312" s="158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6.8159312271428956</v>
      </c>
      <c r="Q312" s="159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-39.040556807280893</v>
      </c>
      <c r="R312" s="159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2.4871069705539846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-3.9023920752789301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K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Kellogg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Consumer Staples</v>
      </c>
      <c r="E313" s="155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69.56</v>
      </c>
      <c r="F313" s="155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75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7.820586543990804</v>
      </c>
      <c r="H313" s="156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24114.549742680003</v>
      </c>
      <c r="I313" s="157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8</v>
      </c>
      <c r="J313" s="157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3</v>
      </c>
      <c r="K313" s="157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23</v>
      </c>
      <c r="L313" s="158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14.781130471738205</v>
      </c>
      <c r="M313" s="158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14.268717948717949</v>
      </c>
      <c r="N313" s="159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-12.98408835433179</v>
      </c>
      <c r="O313" s="158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12.678830815287942</v>
      </c>
      <c r="P313" s="158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12.52555764949285</v>
      </c>
      <c r="Q313" s="159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>9.7441904533367882</v>
      </c>
      <c r="R313" s="159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3.3525014376078204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1.3333333333333344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KEY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KeyCorp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Financials</v>
      </c>
      <c r="E314" s="155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18.100000000000001</v>
      </c>
      <c r="F314" s="155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23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27.071823204419875</v>
      </c>
      <c r="H314" s="156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18720.594700000001</v>
      </c>
      <c r="I314" s="157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22</v>
      </c>
      <c r="J314" s="157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1</v>
      </c>
      <c r="K314" s="157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28</v>
      </c>
      <c r="L314" s="158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9.5112979506043089</v>
      </c>
      <c r="M314" s="158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8.7019230769230766</v>
      </c>
      <c r="N314" s="159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-44.007377264691513</v>
      </c>
      <c r="O314" s="158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NA</v>
      </c>
      <c r="P314" s="158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NA</v>
      </c>
      <c r="Q314" s="159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59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4.0607734806629834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31.111111111111121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KHC UW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Kraft Heinz Co/The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55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55.54</v>
      </c>
      <c r="F315" s="155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18.833273316528619</v>
      </c>
      <c r="H315" s="156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67712.827375939989</v>
      </c>
      <c r="I315" s="157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16</v>
      </c>
      <c r="J315" s="157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4</v>
      </c>
      <c r="K315" s="157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25</v>
      </c>
      <c r="L315" s="158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14.463541666666668</v>
      </c>
      <c r="M315" s="158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13.916311701327988</v>
      </c>
      <c r="N315" s="159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-14.853720684186221</v>
      </c>
      <c r="O315" s="158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12.657786866588589</v>
      </c>
      <c r="P315" s="158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12.45957412914926</v>
      </c>
      <c r="Q315" s="159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9.5620402892091061</v>
      </c>
      <c r="R315" s="159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4.7515304285199864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-1.8072289156626391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KIM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Kimco Realty 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Real Estate</v>
      </c>
      <c r="E316" s="155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15.14</v>
      </c>
      <c r="F316" s="155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17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12.285336856010565</v>
      </c>
      <c r="H316" s="156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6379.7251908200005</v>
      </c>
      <c r="I316" s="157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7</v>
      </c>
      <c r="J316" s="157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3</v>
      </c>
      <c r="K316" s="157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23</v>
      </c>
      <c r="L316" s="158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26.654929577464788</v>
      </c>
      <c r="M316" s="158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22.766917293233082</v>
      </c>
      <c r="N316" s="159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56.916482231783675</v>
      </c>
      <c r="O316" s="158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15.279635364070765</v>
      </c>
      <c r="P316" s="158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14.810116783048398</v>
      </c>
      <c r="Q316" s="159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>32.255981476635888</v>
      </c>
      <c r="R316" s="159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7.5363276089828259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-28.901528617134737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KLAC UW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KLA-Tencor Corp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55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91.34</v>
      </c>
      <c r="F317" s="155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128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40.135756514123045</v>
      </c>
      <c r="H317" s="156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14142.630087420001</v>
      </c>
      <c r="I317" s="157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11</v>
      </c>
      <c r="J317" s="157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57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15</v>
      </c>
      <c r="L317" s="158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10.475972015139352</v>
      </c>
      <c r="M317" s="158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10.118533289021823</v>
      </c>
      <c r="N317" s="159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-38.328380429710073</v>
      </c>
      <c r="O317" s="158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7.7075158435626605</v>
      </c>
      <c r="P317" s="158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7.5057998822398444</v>
      </c>
      <c r="Q317" s="159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-33.286034100389429</v>
      </c>
      <c r="R317" s="159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3.2515874753667613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22.666666666666675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KMB UN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Kimberly-Clark Corp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55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109.48</v>
      </c>
      <c r="F318" s="155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107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-2.2652539276580286</v>
      </c>
      <c r="H318" s="156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38062.313948679999</v>
      </c>
      <c r="I318" s="157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0</v>
      </c>
      <c r="J318" s="157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57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20</v>
      </c>
      <c r="L318" s="158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15.802540415704389</v>
      </c>
      <c r="M318" s="158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14.830669195340016</v>
      </c>
      <c r="N318" s="159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-6.9710897133884231</v>
      </c>
      <c r="O318" s="158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10.88085971653495</v>
      </c>
      <c r="P318" s="158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10.458074847767486</v>
      </c>
      <c r="Q318" s="159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-5.8185128878278984</v>
      </c>
      <c r="R318" s="159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3.8226160029229086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1.8750000000000018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KMI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Kinder Morgan Inc/DE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Energy</v>
      </c>
      <c r="E319" s="155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17.940000000000001</v>
      </c>
      <c r="F319" s="155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21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17.056856187290958</v>
      </c>
      <c r="H319" s="156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39590.511721800001</v>
      </c>
      <c r="I319" s="157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17</v>
      </c>
      <c r="J319" s="157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0</v>
      </c>
      <c r="K319" s="157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58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17.468354430379751</v>
      </c>
      <c r="M319" s="158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15.918367346938776</v>
      </c>
      <c r="N319" s="159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2.835489383945089</v>
      </c>
      <c r="O319" s="158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9.8703065773094796</v>
      </c>
      <c r="P319" s="158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9.5222642898174499</v>
      </c>
      <c r="Q319" s="159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-14.565560450025284</v>
      </c>
      <c r="R319" s="159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5.5295429208472688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20.000000000000007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KMX UN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CarMax Inc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Consumer Discretionary</v>
      </c>
      <c r="E320" s="155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68.42</v>
      </c>
      <c r="F320" s="155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85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24.232680502776958</v>
      </c>
      <c r="H320" s="156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11947.58544606</v>
      </c>
      <c r="I320" s="157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11</v>
      </c>
      <c r="J320" s="157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57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18</v>
      </c>
      <c r="L320" s="158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14.739336492890995</v>
      </c>
      <c r="M320" s="158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13.596979332273451</v>
      </c>
      <c r="N320" s="159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-13.23012780156102</v>
      </c>
      <c r="O320" s="158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18.724580670838542</v>
      </c>
      <c r="P320" s="158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17.753916560431058</v>
      </c>
      <c r="Q320" s="159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62.074403960149823</v>
      </c>
      <c r="R320" s="159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26.419753086419746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KO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Coca-Cola Co/The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55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45.61</v>
      </c>
      <c r="F321" s="155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50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9.6250822188116647</v>
      </c>
      <c r="H321" s="156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193975.79280766999</v>
      </c>
      <c r="I321" s="157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15</v>
      </c>
      <c r="J321" s="157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0</v>
      </c>
      <c r="K321" s="157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30</v>
      </c>
      <c r="L321" s="158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20.45291479820628</v>
      </c>
      <c r="M321" s="158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18.917461634176689</v>
      </c>
      <c r="N321" s="159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20.405474424298763</v>
      </c>
      <c r="O321" s="158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18.436502071874813</v>
      </c>
      <c r="P321" s="158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17.285787103807333</v>
      </c>
      <c r="Q321" s="159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59.580881245730069</v>
      </c>
      <c r="R321" s="159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3.6505152378864283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10.000000000000009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KORS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Michael Kors Holdings Ltd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Consumer Discretionary</v>
      </c>
      <c r="E322" s="155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60.22</v>
      </c>
      <c r="F322" s="155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75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24.543341082696777</v>
      </c>
      <c r="H322" s="156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8992.1524126799995</v>
      </c>
      <c r="I322" s="157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12</v>
      </c>
      <c r="J322" s="157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57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27</v>
      </c>
      <c r="L322" s="158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11.955529084772682</v>
      </c>
      <c r="M322" s="158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11.485790577913408</v>
      </c>
      <c r="N322" s="159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-29.618288363876509</v>
      </c>
      <c r="O322" s="158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8.3038106305143096</v>
      </c>
      <c r="P322" s="158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7.8263859310946851</v>
      </c>
      <c r="Q322" s="159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-28.12468368733342</v>
      </c>
      <c r="R322" s="159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0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-17.51879699248121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KR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Kroger Co/The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Staples</v>
      </c>
      <c r="E323" s="155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27.36</v>
      </c>
      <c r="F323" s="155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30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9.6491228070175517</v>
      </c>
      <c r="H323" s="156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21817.376398079999</v>
      </c>
      <c r="I323" s="157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11</v>
      </c>
      <c r="J323" s="157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2</v>
      </c>
      <c r="K323" s="157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26</v>
      </c>
      <c r="L323" s="158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12.419428052655471</v>
      </c>
      <c r="M323" s="158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12.181656277827248</v>
      </c>
      <c r="N323" s="159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-26.887334078682489</v>
      </c>
      <c r="O323" s="158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6.7759177746303418</v>
      </c>
      <c r="P323" s="158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6.6468309006369086</v>
      </c>
      <c r="Q323" s="159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-41.349670045400444</v>
      </c>
      <c r="R323" s="159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>1.9627192982456141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-1.1363636363636374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KSS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Kohl's Corp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Discretionary</v>
      </c>
      <c r="E324" s="155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71.45</v>
      </c>
      <c r="F324" s="155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81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13.365990202939116</v>
      </c>
      <c r="H324" s="156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11911.63263235</v>
      </c>
      <c r="I324" s="157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9</v>
      </c>
      <c r="J324" s="157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2</v>
      </c>
      <c r="K324" s="157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23</v>
      </c>
      <c r="L324" s="158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13.016942976862817</v>
      </c>
      <c r="M324" s="158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12.2871883061049</v>
      </c>
      <c r="N324" s="159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-23.369788113493517</v>
      </c>
      <c r="O324" s="158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6.1064599173553722</v>
      </c>
      <c r="P324" s="158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6.0236079283051387</v>
      </c>
      <c r="Q324" s="159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-47.144298245713614</v>
      </c>
      <c r="R324" s="159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3.4555633310006995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36.428571428571452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KSU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Kansas City Southern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Industrials</v>
      </c>
      <c r="E325" s="155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102.68</v>
      </c>
      <c r="F325" s="155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126</v>
      </c>
      <c r="G325" s="139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>22.711336190105168</v>
      </c>
      <c r="H325" s="156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10489.701830040001</v>
      </c>
      <c r="I325" s="157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11</v>
      </c>
      <c r="J325" s="157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57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20</v>
      </c>
      <c r="L325" s="158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14.733821208207777</v>
      </c>
      <c r="M325" s="158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13.070264765784115</v>
      </c>
      <c r="N325" s="159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>-13.262596057328956</v>
      </c>
      <c r="O325" s="158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9.1340083213042362</v>
      </c>
      <c r="P325" s="158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8.5023092001264615</v>
      </c>
      <c r="Q325" s="159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>-20.938739271850583</v>
      </c>
      <c r="R325" s="159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>1.5124659135177247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16.148148148148145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L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Loews Corp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Financials</v>
      </c>
      <c r="E326" s="155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46.75</v>
      </c>
      <c r="F326" s="155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54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15.508021390374328</v>
      </c>
      <c r="H326" s="156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14772.1632685</v>
      </c>
      <c r="I326" s="157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</v>
      </c>
      <c r="J326" s="157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0</v>
      </c>
      <c r="K326" s="157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3</v>
      </c>
      <c r="L326" s="158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11.6875</v>
      </c>
      <c r="M326" s="158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11.987179487179487</v>
      </c>
      <c r="N326" s="159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-31.196164643613212</v>
      </c>
      <c r="O326" s="158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NA</v>
      </c>
      <c r="P326" s="158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NA</v>
      </c>
      <c r="Q326" s="159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59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0.59893048128342252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165.60099375633357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LB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L Brands Inc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55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30.8</v>
      </c>
      <c r="F327" s="155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32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3.8961038961038863</v>
      </c>
      <c r="H327" s="156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8471.9537363999989</v>
      </c>
      <c r="I327" s="157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7</v>
      </c>
      <c r="J327" s="157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4</v>
      </c>
      <c r="K327" s="157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28</v>
      </c>
      <c r="L327" s="158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12.10691823899371</v>
      </c>
      <c r="M327" s="158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11.818879508825788</v>
      </c>
      <c r="N327" s="159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-28.727066593458005</v>
      </c>
      <c r="O327" s="158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7.1189362335877107</v>
      </c>
      <c r="P327" s="158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7.1212464348500379</v>
      </c>
      <c r="Q327" s="159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-38.380604235054847</v>
      </c>
      <c r="R327" s="159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7.808441558441559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-85.333333333333343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LEG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Leggett &amp; Platt Inc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Consumer Discretionary</v>
      </c>
      <c r="E328" s="155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38.61</v>
      </c>
      <c r="F328" s="155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50.5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30.795130795130788</v>
      </c>
      <c r="H328" s="156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5025.4945111799998</v>
      </c>
      <c r="I328" s="157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5</v>
      </c>
      <c r="J328" s="157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57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7</v>
      </c>
      <c r="L328" s="158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13.088135593220338</v>
      </c>
      <c r="M328" s="158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12.394863563402888</v>
      </c>
      <c r="N328" s="159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-22.950680087444031</v>
      </c>
      <c r="O328" s="158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8.734532947139753</v>
      </c>
      <c r="P328" s="158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8.3188896551724127</v>
      </c>
      <c r="Q328" s="159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-24.396479357069111</v>
      </c>
      <c r="R328" s="159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4.0145040145040145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16.721311475409834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LEN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Lennar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Consumer Discretionary</v>
      </c>
      <c r="E329" s="155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42.42</v>
      </c>
      <c r="F329" s="155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61.5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44.97878359264498</v>
      </c>
      <c r="H329" s="156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13741.95886228</v>
      </c>
      <c r="I329" s="157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16</v>
      </c>
      <c r="J329" s="157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57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20</v>
      </c>
      <c r="L329" s="158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6.3172002978406558</v>
      </c>
      <c r="M329" s="158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6.092201637225334</v>
      </c>
      <c r="N329" s="159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-62.810899747084825</v>
      </c>
      <c r="O329" s="158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6.6176768094534708</v>
      </c>
      <c r="P329" s="158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7.0799102402022758</v>
      </c>
      <c r="Q329" s="159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>-42.719356799083656</v>
      </c>
      <c r="R329" s="159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0.37718057520037718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53.95348837209302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LH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Laboratory Corp of America Hol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Health Care</v>
      </c>
      <c r="E330" s="155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172.4</v>
      </c>
      <c r="F330" s="155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195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13.10904872389791</v>
      </c>
      <c r="H330" s="156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17567.560000000001</v>
      </c>
      <c r="I330" s="157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14</v>
      </c>
      <c r="J330" s="157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0</v>
      </c>
      <c r="K330" s="157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20</v>
      </c>
      <c r="L330" s="158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14.336798336798337</v>
      </c>
      <c r="M330" s="158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13.380937597019559</v>
      </c>
      <c r="N330" s="159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-15.59985349280918</v>
      </c>
      <c r="O330" s="158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11.023928546143349</v>
      </c>
      <c r="P330" s="158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10.490763749351025</v>
      </c>
      <c r="Q330" s="159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-4.5801516293474958</v>
      </c>
      <c r="R330" s="159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0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17.032520325203254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LKQ UW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LKQ Corp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55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27.98</v>
      </c>
      <c r="F331" s="155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53.681200857755542</v>
      </c>
      <c r="H331" s="156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8899.9226363800008</v>
      </c>
      <c r="I331" s="157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17</v>
      </c>
      <c r="J331" s="157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57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18</v>
      </c>
      <c r="L331" s="158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10.683466972126766</v>
      </c>
      <c r="M331" s="158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9.9325523606673762</v>
      </c>
      <c r="N331" s="159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-37.106866088932101</v>
      </c>
      <c r="O331" s="158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9.0946146341463425</v>
      </c>
      <c r="P331" s="158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8.6812249847505516</v>
      </c>
      <c r="Q331" s="159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-21.279719317179534</v>
      </c>
      <c r="R331" s="159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24.8888888888889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LLL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L3 Technologies Inc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Industrials</v>
      </c>
      <c r="E332" s="155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218.23</v>
      </c>
      <c r="F332" s="155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248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13.641570819777304</v>
      </c>
      <c r="H332" s="156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17156.952354099998</v>
      </c>
      <c r="I332" s="157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12</v>
      </c>
      <c r="J332" s="157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57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15</v>
      </c>
      <c r="L332" s="158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18.899281198579715</v>
      </c>
      <c r="M332" s="158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16.642263402730116</v>
      </c>
      <c r="N332" s="159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11.259296850578405</v>
      </c>
      <c r="O332" s="158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12.919718261970337</v>
      </c>
      <c r="P332" s="158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11.911751904112545</v>
      </c>
      <c r="Q332" s="159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11.829240582300947</v>
      </c>
      <c r="R332" s="159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1.6125189020757917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17.957446808510642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LLY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Eli Lilly &amp; Co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55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113.31</v>
      </c>
      <c r="F333" s="155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116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2.3740181802135663</v>
      </c>
      <c r="H333" s="156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121693.56396335999</v>
      </c>
      <c r="I333" s="157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8</v>
      </c>
      <c r="J333" s="157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0</v>
      </c>
      <c r="K333" s="157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58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19.702660406885759</v>
      </c>
      <c r="M333" s="158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17.486111111111111</v>
      </c>
      <c r="N333" s="159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15.988757451821911</v>
      </c>
      <c r="O333" s="158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14.829525292557173</v>
      </c>
      <c r="P333" s="158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13.88988179595124</v>
      </c>
      <c r="Q333" s="159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28.359962503530678</v>
      </c>
      <c r="R333" s="159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2.2081016679904688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27.333333333333325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LMT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Lockheed Martin Corp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Industrials</v>
      </c>
      <c r="E334" s="155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328</v>
      </c>
      <c r="F334" s="155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380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15.853658536585357</v>
      </c>
      <c r="H334" s="156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93408.189648</v>
      </c>
      <c r="I334" s="157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57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0</v>
      </c>
      <c r="K334" s="157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24</v>
      </c>
      <c r="L334" s="158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16.896764887698332</v>
      </c>
      <c r="M334" s="158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13.663250853953178</v>
      </c>
      <c r="N334" s="159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-0.5294349186076297</v>
      </c>
      <c r="O334" s="158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11.964607541152239</v>
      </c>
      <c r="P334" s="158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10.493308445522548</v>
      </c>
      <c r="Q334" s="159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3.5620861122612091</v>
      </c>
      <c r="R334" s="159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2.7054878048780489</v>
      </c>
      <c r="S334" s="142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>33.179012345679013</v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LNC UN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Lincoln National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Financials</v>
      </c>
      <c r="E335" s="155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63.8</v>
      </c>
      <c r="F335" s="155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78.5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23.040752351097193</v>
      </c>
      <c r="H335" s="156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13824.222662800001</v>
      </c>
      <c r="I335" s="157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8</v>
      </c>
      <c r="J335" s="157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57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15</v>
      </c>
      <c r="L335" s="158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6.8550553346943159</v>
      </c>
      <c r="M335" s="158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6.1654425976034011</v>
      </c>
      <c r="N335" s="159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-59.644569103124823</v>
      </c>
      <c r="O335" s="158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NA</v>
      </c>
      <c r="P335" s="158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NA</v>
      </c>
      <c r="Q335" s="159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59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>2.3072100313479624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6.748768472906427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LNT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Alliant Energy Corp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Utilities</v>
      </c>
      <c r="E336" s="155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43.32</v>
      </c>
      <c r="F336" s="155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44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1.5697137580794163</v>
      </c>
      <c r="H336" s="156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10308.98637456</v>
      </c>
      <c r="I336" s="157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1</v>
      </c>
      <c r="J336" s="157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1</v>
      </c>
      <c r="K336" s="157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11</v>
      </c>
      <c r="L336" s="158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19.253333333333334</v>
      </c>
      <c r="M336" s="158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18.155909471919529</v>
      </c>
      <c r="N336" s="159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13.343587313651373</v>
      </c>
      <c r="O336" s="158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12.046541229385308</v>
      </c>
      <c r="P336" s="158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10.999374401095141</v>
      </c>
      <c r="Q336" s="159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4.2712797608705388</v>
      </c>
      <c r="R336" s="159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3.2779316712834716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11.466666666666663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LOW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Lowe's Cos Inc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Consumer Discretionary</v>
      </c>
      <c r="E337" s="155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99.71</v>
      </c>
      <c r="F337" s="155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20.349012135192069</v>
      </c>
      <c r="H337" s="156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80593.123083589991</v>
      </c>
      <c r="I337" s="157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27</v>
      </c>
      <c r="J337" s="157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57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34</v>
      </c>
      <c r="L337" s="158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19.383748055987557</v>
      </c>
      <c r="M337" s="158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16.57138108692039</v>
      </c>
      <c r="N337" s="159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14.111333461719822</v>
      </c>
      <c r="O337" s="158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12.225166221605777</v>
      </c>
      <c r="P337" s="158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11.059058730078991</v>
      </c>
      <c r="Q337" s="159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5.8174045930066143</v>
      </c>
      <c r="R337" s="159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1.8252933507170797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-4.4761904761904701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LRCX UW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Lam Research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Information Technology</v>
      </c>
      <c r="E338" s="155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145.09</v>
      </c>
      <c r="F338" s="155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200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37.845475222275816</v>
      </c>
      <c r="H338" s="156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22254.484559999997</v>
      </c>
      <c r="I338" s="157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17</v>
      </c>
      <c r="J338" s="157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57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58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9.9540340285400664</v>
      </c>
      <c r="M338" s="158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8.5765797718271557</v>
      </c>
      <c r="N338" s="159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-41.401008048638097</v>
      </c>
      <c r="O338" s="158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6.9160891707188865</v>
      </c>
      <c r="P338" s="158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6.2031617257028353</v>
      </c>
      <c r="Q338" s="159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-40.13638811013692</v>
      </c>
      <c r="R338" s="159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3.0594803225584117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-16.198156682027648</v>
      </c>
    </row>
    <row r="339" spans="2:19" ht="14.1" customHeight="1" x14ac:dyDescent="0.2">
      <c r="B339" s="160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LUK UN Equity</v>
      </c>
      <c r="C339" s="160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Jefferies Financial Group Inc</v>
      </c>
      <c r="D339" s="160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61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#N/A N/A</v>
      </c>
      <c r="F339" s="161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31</v>
      </c>
      <c r="G339" s="139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2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#N/A N/A</v>
      </c>
      <c r="I339" s="163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2</v>
      </c>
      <c r="J339" s="163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63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2</v>
      </c>
      <c r="L339" s="164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NA</v>
      </c>
      <c r="M339" s="164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NA</v>
      </c>
      <c r="N339" s="165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64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64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65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65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6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112.39096332343421</v>
      </c>
    </row>
    <row r="340" spans="2:19" ht="14.1" customHeight="1" x14ac:dyDescent="0.2">
      <c r="B340" s="160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LUV UN Equity</v>
      </c>
      <c r="C340" s="160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Southwest Airlines Co</v>
      </c>
      <c r="D340" s="160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Industrials</v>
      </c>
      <c r="E340" s="161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57.96</v>
      </c>
      <c r="F340" s="161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68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17.32229123533471</v>
      </c>
      <c r="H340" s="162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33212.192252399997</v>
      </c>
      <c r="I340" s="163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14</v>
      </c>
      <c r="J340" s="163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0</v>
      </c>
      <c r="K340" s="163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20</v>
      </c>
      <c r="L340" s="164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11.661971830985916</v>
      </c>
      <c r="M340" s="164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10.538181818181819</v>
      </c>
      <c r="N340" s="165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-31.346447932408505</v>
      </c>
      <c r="O340" s="164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6.6776630029242723</v>
      </c>
      <c r="P340" s="164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6.3605036738222163</v>
      </c>
      <c r="Q340" s="165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-42.200134140722092</v>
      </c>
      <c r="R340" s="165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1.1680469289164941</v>
      </c>
      <c r="S340" s="16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21.13636363636364</v>
      </c>
    </row>
    <row r="341" spans="2:19" ht="14.1" customHeight="1" x14ac:dyDescent="0.2">
      <c r="B341" s="160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LYB UN Equity</v>
      </c>
      <c r="C341" s="160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LyondellBasell Industries NV</v>
      </c>
      <c r="D341" s="160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Materials</v>
      </c>
      <c r="E341" s="161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94.79</v>
      </c>
      <c r="F341" s="161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112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18.155923620635072</v>
      </c>
      <c r="H341" s="162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36904.021580840003</v>
      </c>
      <c r="I341" s="163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5</v>
      </c>
      <c r="J341" s="163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1</v>
      </c>
      <c r="K341" s="163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21</v>
      </c>
      <c r="L341" s="164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8.3655458476745217</v>
      </c>
      <c r="M341" s="164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7.2089132253403303</v>
      </c>
      <c r="N341" s="165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-50.752373119169803</v>
      </c>
      <c r="O341" s="164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5.9660702063027653</v>
      </c>
      <c r="P341" s="164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5.5681742118828899</v>
      </c>
      <c r="Q341" s="165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-48.359469850406747</v>
      </c>
      <c r="R341" s="165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4.4435066990188838</v>
      </c>
      <c r="S341" s="16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11.013590478971539</v>
      </c>
    </row>
    <row r="342" spans="2:19" ht="14.1" customHeight="1" x14ac:dyDescent="0.2">
      <c r="B342" s="160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M UN Equity</v>
      </c>
      <c r="C342" s="160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Macy's Inc</v>
      </c>
      <c r="D342" s="160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Consumer Discretionary</v>
      </c>
      <c r="E342" s="161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32.409999999999997</v>
      </c>
      <c r="F342" s="161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36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11.076828139463135</v>
      </c>
      <c r="H342" s="162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9948.9855959199995</v>
      </c>
      <c r="I342" s="163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5</v>
      </c>
      <c r="J342" s="163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3</v>
      </c>
      <c r="K342" s="163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20</v>
      </c>
      <c r="L342" s="164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8.0782652043868381</v>
      </c>
      <c r="M342" s="164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9.1995458416122613</v>
      </c>
      <c r="N342" s="165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-52.443582537937083</v>
      </c>
      <c r="O342" s="164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5.2859952020228906</v>
      </c>
      <c r="P342" s="164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5.6663870537789665</v>
      </c>
      <c r="Q342" s="165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-54.245996918995075</v>
      </c>
      <c r="R342" s="165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4.8009873495834618</v>
      </c>
      <c r="S342" s="16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-40.869565217391305</v>
      </c>
    </row>
    <row r="343" spans="2:19" ht="14.1" customHeight="1" x14ac:dyDescent="0.2">
      <c r="B343" s="160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MA UN Equity</v>
      </c>
      <c r="C343" s="160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Mastercard Inc</v>
      </c>
      <c r="D343" s="160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Information Technology</v>
      </c>
      <c r="E343" s="161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203.62</v>
      </c>
      <c r="F343" s="161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230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12.95550535310872</v>
      </c>
      <c r="H343" s="162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211449.68970158001</v>
      </c>
      <c r="I343" s="163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39</v>
      </c>
      <c r="J343" s="163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63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45</v>
      </c>
      <c r="L343" s="164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27.15295372716362</v>
      </c>
      <c r="M343" s="164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23.186062400364381</v>
      </c>
      <c r="N343" s="165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59.848330069164035</v>
      </c>
      <c r="O343" s="164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20.401190851383259</v>
      </c>
      <c r="P343" s="164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17.8867155518526</v>
      </c>
      <c r="Q343" s="165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76.586643270720998</v>
      </c>
      <c r="R343" s="165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0.54415086926628042</v>
      </c>
      <c r="S343" s="16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25.522388059701477</v>
      </c>
    </row>
    <row r="344" spans="2:19" ht="14.1" customHeight="1" x14ac:dyDescent="0.2">
      <c r="B344" s="160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MAA UN Equity</v>
      </c>
      <c r="C344" s="160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Mid-America Apartment Communit</v>
      </c>
      <c r="D344" s="160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Real Estate</v>
      </c>
      <c r="E344" s="161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98.24</v>
      </c>
      <c r="F344" s="161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105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6.8811074918566861</v>
      </c>
      <c r="H344" s="162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11180.689880960001</v>
      </c>
      <c r="I344" s="163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7</v>
      </c>
      <c r="J344" s="163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63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17</v>
      </c>
      <c r="L344" s="164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NA</v>
      </c>
      <c r="M344" s="164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39.612903225806448</v>
      </c>
      <c r="N344" s="165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64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17.011747283187727</v>
      </c>
      <c r="P344" s="164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16.461057731958764</v>
      </c>
      <c r="Q344" s="165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47.248627337077508</v>
      </c>
      <c r="R344" s="165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3.9169381107491859</v>
      </c>
      <c r="S344" s="16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-23.557492449332209</v>
      </c>
    </row>
    <row r="345" spans="2:19" ht="14.1" customHeight="1" x14ac:dyDescent="0.2">
      <c r="B345" s="160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MAC UN Equity</v>
      </c>
      <c r="C345" s="160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Macerich Co/The</v>
      </c>
      <c r="D345" s="160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Real Estate</v>
      </c>
      <c r="E345" s="161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51.35</v>
      </c>
      <c r="F345" s="161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62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20.740019474196679</v>
      </c>
      <c r="H345" s="162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7242.9638177000006</v>
      </c>
      <c r="I345" s="163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6</v>
      </c>
      <c r="J345" s="163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0</v>
      </c>
      <c r="K345" s="163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64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NA</v>
      </c>
      <c r="M345" s="164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NA</v>
      </c>
      <c r="N345" s="165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64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13.500491400491402</v>
      </c>
      <c r="P345" s="164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12.954676197930912</v>
      </c>
      <c r="Q345" s="165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16.856240220720721</v>
      </c>
      <c r="R345" s="165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6.0428432327166508</v>
      </c>
      <c r="S345" s="16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-7.0909353487700351</v>
      </c>
    </row>
    <row r="346" spans="2:19" ht="14.1" customHeight="1" x14ac:dyDescent="0.2">
      <c r="B346" s="160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MAR UW Equity</v>
      </c>
      <c r="C346" s="160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Marriott International Inc/MD</v>
      </c>
      <c r="D346" s="160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Consumer Discretionary</v>
      </c>
      <c r="E346" s="161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115.29</v>
      </c>
      <c r="F346" s="161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139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20.565530401595964</v>
      </c>
      <c r="H346" s="162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40004.262314730004</v>
      </c>
      <c r="I346" s="163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12</v>
      </c>
      <c r="J346" s="163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63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25</v>
      </c>
      <c r="L346" s="164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17.902173913043477</v>
      </c>
      <c r="M346" s="164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15.752151933324226</v>
      </c>
      <c r="N346" s="165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5.3893669676531308</v>
      </c>
      <c r="O346" s="164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12.892770712525293</v>
      </c>
      <c r="P346" s="164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12.002533824433561</v>
      </c>
      <c r="Q346" s="165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11.595990605104166</v>
      </c>
      <c r="R346" s="165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1.4684708127331079</v>
      </c>
      <c r="S346" s="16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18.818181818181802</v>
      </c>
    </row>
    <row r="347" spans="2:19" ht="14.1" customHeight="1" x14ac:dyDescent="0.2">
      <c r="B347" s="160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MAS UN Equity</v>
      </c>
      <c r="C347" s="160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Masco Corp</v>
      </c>
      <c r="D347" s="160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Industrials</v>
      </c>
      <c r="E347" s="161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31</v>
      </c>
      <c r="F347" s="161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46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48.387096774193552</v>
      </c>
      <c r="H347" s="162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9531.777607</v>
      </c>
      <c r="I347" s="163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17</v>
      </c>
      <c r="J347" s="163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63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24</v>
      </c>
      <c r="L347" s="164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10.704419889502763</v>
      </c>
      <c r="M347" s="164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9.5502156500308075</v>
      </c>
      <c r="N347" s="165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>-36.983517119745017</v>
      </c>
      <c r="O347" s="164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7.7717654504604292</v>
      </c>
      <c r="P347" s="164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7.2551036263766777</v>
      </c>
      <c r="Q347" s="165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-32.729908602805004</v>
      </c>
      <c r="R347" s="165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1.5387096774193549</v>
      </c>
      <c r="S347" s="16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39.20000000000001</v>
      </c>
    </row>
    <row r="348" spans="2:19" ht="14.1" customHeight="1" x14ac:dyDescent="0.2">
      <c r="B348" s="160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MAT UW Equity</v>
      </c>
      <c r="C348" s="160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Mattel Inc</v>
      </c>
      <c r="D348" s="160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Consumer Discretionary</v>
      </c>
      <c r="E348" s="161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14.19</v>
      </c>
      <c r="F348" s="161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15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5.7082452431289621</v>
      </c>
      <c r="H348" s="162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4883.5315098900001</v>
      </c>
      <c r="I348" s="163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63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1</v>
      </c>
      <c r="K348" s="163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17</v>
      </c>
      <c r="L348" s="164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64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17.649253731343283</v>
      </c>
      <c r="N348" s="165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64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12.787694772344013</v>
      </c>
      <c r="P348" s="164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9.7011937308342304</v>
      </c>
      <c r="Q348" s="165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10.686484503215565</v>
      </c>
      <c r="R348" s="165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0</v>
      </c>
      <c r="S348" s="16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137.77777777777777</v>
      </c>
    </row>
    <row r="349" spans="2:19" ht="14.1" customHeight="1" x14ac:dyDescent="0.2">
      <c r="B349" s="160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MCD UN Equity</v>
      </c>
      <c r="C349" s="160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McDonald's Corp</v>
      </c>
      <c r="D349" s="160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61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166.81</v>
      </c>
      <c r="F349" s="161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189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13.30255979857322</v>
      </c>
      <c r="H349" s="162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129411.26622528999</v>
      </c>
      <c r="I349" s="163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26</v>
      </c>
      <c r="J349" s="163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63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35</v>
      </c>
      <c r="L349" s="164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20.357578716133755</v>
      </c>
      <c r="M349" s="164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18.8763154916827</v>
      </c>
      <c r="N349" s="165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19.844234801244998</v>
      </c>
      <c r="O349" s="164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14.69560717343515</v>
      </c>
      <c r="P349" s="164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14.098019481960982</v>
      </c>
      <c r="Q349" s="165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27.200807074754163</v>
      </c>
      <c r="R349" s="165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2.6719021641388405</v>
      </c>
      <c r="S349" s="16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13.352272727272732</v>
      </c>
    </row>
    <row r="350" spans="2:19" ht="14.1" customHeight="1" x14ac:dyDescent="0.2">
      <c r="B350" s="160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MCHP UW Equity</v>
      </c>
      <c r="C350" s="160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Microchip Technology Inc</v>
      </c>
      <c r="D350" s="160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Information Technology</v>
      </c>
      <c r="E350" s="161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67.55</v>
      </c>
      <c r="F350" s="161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112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65.803108808290162</v>
      </c>
      <c r="H350" s="162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15911.931281399999</v>
      </c>
      <c r="I350" s="163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16</v>
      </c>
      <c r="J350" s="163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63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20</v>
      </c>
      <c r="L350" s="164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10.082089552238806</v>
      </c>
      <c r="M350" s="164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8.9222031435741638</v>
      </c>
      <c r="N350" s="165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-40.647150408505993</v>
      </c>
      <c r="O350" s="164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11.473089458935116</v>
      </c>
      <c r="P350" s="164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10.059282177282178</v>
      </c>
      <c r="Q350" s="165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-0.69234829197842851</v>
      </c>
      <c r="R350" s="165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2.1598815692079945</v>
      </c>
      <c r="S350" s="16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23.333333333333346</v>
      </c>
    </row>
    <row r="351" spans="2:19" ht="14.1" customHeight="1" x14ac:dyDescent="0.2">
      <c r="B351" s="160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MCK UN Equity</v>
      </c>
      <c r="C351" s="160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McKesson Corp</v>
      </c>
      <c r="D351" s="160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Health Care</v>
      </c>
      <c r="E351" s="161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132.69999999999999</v>
      </c>
      <c r="F351" s="161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150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13.03692539562924</v>
      </c>
      <c r="H351" s="162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26509.607851699999</v>
      </c>
      <c r="I351" s="163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8</v>
      </c>
      <c r="J351" s="163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63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20</v>
      </c>
      <c r="L351" s="164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9.9774436090225542</v>
      </c>
      <c r="M351" s="164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9.2590008372871875</v>
      </c>
      <c r="N351" s="165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>-41.263196804036674</v>
      </c>
      <c r="O351" s="164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8.2611996850419196</v>
      </c>
      <c r="P351" s="164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8.2602159587504929</v>
      </c>
      <c r="Q351" s="165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-28.493511364226165</v>
      </c>
      <c r="R351" s="165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1.1379050489826679</v>
      </c>
      <c r="S351" s="16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0.33536585365854032</v>
      </c>
    </row>
    <row r="352" spans="2:19" ht="14.1" customHeight="1" x14ac:dyDescent="0.2">
      <c r="B352" s="160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MCO UN Equity</v>
      </c>
      <c r="C352" s="160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Moody's Corp</v>
      </c>
      <c r="D352" s="160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Financials</v>
      </c>
      <c r="E352" s="161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158.27000000000001</v>
      </c>
      <c r="F352" s="161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188.5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19.100271687622406</v>
      </c>
      <c r="H352" s="162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30372.013000000003</v>
      </c>
      <c r="I352" s="163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5</v>
      </c>
      <c r="J352" s="163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63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14</v>
      </c>
      <c r="L352" s="164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18.615619854151966</v>
      </c>
      <c r="M352" s="164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16.88033276450512</v>
      </c>
      <c r="N352" s="165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9.5893940964412394</v>
      </c>
      <c r="O352" s="164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14.278115947487512</v>
      </c>
      <c r="P352" s="164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13.30614556815552</v>
      </c>
      <c r="Q352" s="165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23.587127132140772</v>
      </c>
      <c r="R352" s="165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1.2750363303216024</v>
      </c>
      <c r="S352" s="16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17.368421052631579</v>
      </c>
    </row>
    <row r="353" spans="2:19" ht="14.1" customHeight="1" x14ac:dyDescent="0.2">
      <c r="B353" s="160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MDLZ UW Equity</v>
      </c>
      <c r="C353" s="160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Mondelez International Inc</v>
      </c>
      <c r="D353" s="160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Consumer Staples</v>
      </c>
      <c r="E353" s="161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41.04</v>
      </c>
      <c r="F353" s="161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49.5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20.614035087719309</v>
      </c>
      <c r="H353" s="162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60187.663398960001</v>
      </c>
      <c r="I353" s="163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18</v>
      </c>
      <c r="J353" s="163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63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23</v>
      </c>
      <c r="L353" s="164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16.409436225509797</v>
      </c>
      <c r="M353" s="164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15.071612192434815</v>
      </c>
      <c r="N353" s="165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-3.3983188576594547</v>
      </c>
      <c r="O353" s="164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14.731884430821665</v>
      </c>
      <c r="P353" s="164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14.211824544215016</v>
      </c>
      <c r="Q353" s="165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27.514812230414897</v>
      </c>
      <c r="R353" s="165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2.5852826510721245</v>
      </c>
      <c r="S353" s="16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6.3157894736842159</v>
      </c>
    </row>
    <row r="354" spans="2:19" ht="14.1" customHeight="1" x14ac:dyDescent="0.2">
      <c r="B354" s="160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MDT UN Equity</v>
      </c>
      <c r="C354" s="160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Medtronic PLC</v>
      </c>
      <c r="D354" s="160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61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95.92</v>
      </c>
      <c r="F354" s="161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105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9.4662218515429544</v>
      </c>
      <c r="H354" s="162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129541.03363256001</v>
      </c>
      <c r="I354" s="163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15</v>
      </c>
      <c r="J354" s="163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63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29</v>
      </c>
      <c r="L354" s="164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18.727059742288169</v>
      </c>
      <c r="M354" s="164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17.270435722002158</v>
      </c>
      <c r="N354" s="165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10.245436168352029</v>
      </c>
      <c r="O354" s="164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14.538763508596478</v>
      </c>
      <c r="P354" s="164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13.663693988033053</v>
      </c>
      <c r="Q354" s="165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25.843214937417681</v>
      </c>
      <c r="R354" s="165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2.0642201834862384</v>
      </c>
      <c r="S354" s="16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7.1028037383177631</v>
      </c>
    </row>
    <row r="355" spans="2:19" ht="14.1" customHeight="1" x14ac:dyDescent="0.2">
      <c r="B355" s="160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MET UN Equity</v>
      </c>
      <c r="C355" s="160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MetLife Inc</v>
      </c>
      <c r="D355" s="160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61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43.62</v>
      </c>
      <c r="F355" s="161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52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19.211370930765703</v>
      </c>
      <c r="H355" s="162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43394.830986419998</v>
      </c>
      <c r="I355" s="163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10</v>
      </c>
      <c r="J355" s="163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63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19</v>
      </c>
      <c r="L355" s="164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7.9598540145985393</v>
      </c>
      <c r="M355" s="164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7.3261672824991599</v>
      </c>
      <c r="N355" s="165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-53.140664378069538</v>
      </c>
      <c r="O355" s="164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NA</v>
      </c>
      <c r="P355" s="164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NA</v>
      </c>
      <c r="Q355" s="165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65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4.0027510316368637</v>
      </c>
      <c r="S355" s="16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15.96330275229357</v>
      </c>
    </row>
    <row r="356" spans="2:19" ht="14.1" customHeight="1" x14ac:dyDescent="0.2">
      <c r="B356" s="160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MGM UN Equity</v>
      </c>
      <c r="C356" s="160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MGM Resorts International</v>
      </c>
      <c r="D356" s="160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Discretionary</v>
      </c>
      <c r="E356" s="161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27.33</v>
      </c>
      <c r="F356" s="161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36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31.723380900109778</v>
      </c>
      <c r="H356" s="162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14700.864830279999</v>
      </c>
      <c r="I356" s="163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14</v>
      </c>
      <c r="J356" s="163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63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20</v>
      </c>
      <c r="L356" s="164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19.125262421273614</v>
      </c>
      <c r="M356" s="164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15.45814479638009</v>
      </c>
      <c r="N356" s="165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12.589639082866411</v>
      </c>
      <c r="O356" s="164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9.5132063887715042</v>
      </c>
      <c r="P356" s="164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8.7762442685548603</v>
      </c>
      <c r="Q356" s="165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-17.656513525491803</v>
      </c>
      <c r="R356" s="165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1.8294914013904136</v>
      </c>
      <c r="S356" s="16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-42.695281416643901</v>
      </c>
    </row>
    <row r="357" spans="2:19" ht="14.1" customHeight="1" x14ac:dyDescent="0.2">
      <c r="B357" s="160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MHK UN Equity</v>
      </c>
      <c r="C357" s="160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Mohawk Industries Inc</v>
      </c>
      <c r="D357" s="160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Consumer Discretionary</v>
      </c>
      <c r="E357" s="161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152.29</v>
      </c>
      <c r="F357" s="161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212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39.208089828616451</v>
      </c>
      <c r="H357" s="162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11361.274270389998</v>
      </c>
      <c r="I357" s="163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17</v>
      </c>
      <c r="J357" s="163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1</v>
      </c>
      <c r="K357" s="163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22</v>
      </c>
      <c r="L357" s="164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10.194122765914718</v>
      </c>
      <c r="M357" s="164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9.2837112899292844</v>
      </c>
      <c r="N357" s="165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-39.987615453365507</v>
      </c>
      <c r="O357" s="164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6.8576503824538069</v>
      </c>
      <c r="P357" s="164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6.3170311621625794</v>
      </c>
      <c r="Q357" s="165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-40.642216889040739</v>
      </c>
      <c r="R357" s="165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6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-4.5066666666666677</v>
      </c>
    </row>
    <row r="358" spans="2:19" ht="14.1" customHeight="1" x14ac:dyDescent="0.2">
      <c r="B358" s="160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MKC UN Equity</v>
      </c>
      <c r="C358" s="160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McCormick &amp; Co Inc/MD</v>
      </c>
      <c r="D358" s="160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Consumer Staples</v>
      </c>
      <c r="E358" s="161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137.47</v>
      </c>
      <c r="F358" s="161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129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-6.1613442933003526</v>
      </c>
      <c r="H358" s="162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18102.587674930001</v>
      </c>
      <c r="I358" s="163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4</v>
      </c>
      <c r="J358" s="163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2</v>
      </c>
      <c r="K358" s="163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14</v>
      </c>
      <c r="L358" s="164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25.528319405756733</v>
      </c>
      <c r="M358" s="164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23.567632436139206</v>
      </c>
      <c r="N358" s="165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50.284174144936046</v>
      </c>
      <c r="O358" s="164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19.119774133277975</v>
      </c>
      <c r="P358" s="164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18.408945032980213</v>
      </c>
      <c r="Q358" s="165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>65.49508109037636</v>
      </c>
      <c r="R358" s="165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1.6330835818724085</v>
      </c>
      <c r="S358" s="16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9.805194805194807</v>
      </c>
    </row>
    <row r="359" spans="2:19" ht="14.1" customHeight="1" x14ac:dyDescent="0.2">
      <c r="B359" s="160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MLM UN Equity</v>
      </c>
      <c r="C359" s="160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Martin Marietta Materials Inc</v>
      </c>
      <c r="D359" s="160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Materials</v>
      </c>
      <c r="E359" s="161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162.75</v>
      </c>
      <c r="F359" s="161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225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38.248847926267281</v>
      </c>
      <c r="H359" s="162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10255.198442999999</v>
      </c>
      <c r="I359" s="163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9</v>
      </c>
      <c r="J359" s="163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63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14</v>
      </c>
      <c r="L359" s="164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15.117035110533159</v>
      </c>
      <c r="M359" s="164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13.692579505300353</v>
      </c>
      <c r="N359" s="165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-11.006631459093741</v>
      </c>
      <c r="O359" s="164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10.218922271590234</v>
      </c>
      <c r="P359" s="164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9.3581655652173907</v>
      </c>
      <c r="Q359" s="165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-11.548046634631692</v>
      </c>
      <c r="R359" s="165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1.1201228878648233</v>
      </c>
      <c r="S359" s="16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19.482160822822177</v>
      </c>
    </row>
    <row r="360" spans="2:19" ht="14.1" customHeight="1" x14ac:dyDescent="0.2">
      <c r="B360" s="160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MMC UN Equity</v>
      </c>
      <c r="C360" s="160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Marsh &amp; McLennan Cos Inc</v>
      </c>
      <c r="D360" s="160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Financials</v>
      </c>
      <c r="E360" s="161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80.05</v>
      </c>
      <c r="F360" s="161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90.5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13.054341036851969</v>
      </c>
      <c r="H360" s="162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40423.6126573</v>
      </c>
      <c r="I360" s="163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6</v>
      </c>
      <c r="J360" s="163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1</v>
      </c>
      <c r="K360" s="163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17</v>
      </c>
      <c r="L360" s="164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17.12665810868635</v>
      </c>
      <c r="M360" s="164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15.583025111933033</v>
      </c>
      <c r="N360" s="165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0.82393708793004894</v>
      </c>
      <c r="O360" s="164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11.77621195867048</v>
      </c>
      <c r="P360" s="164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11.024985049433324</v>
      </c>
      <c r="Q360" s="165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1.9313899553635716</v>
      </c>
      <c r="R360" s="165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>2.1861336664584634</v>
      </c>
      <c r="S360" s="16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-6.0759493670886133</v>
      </c>
    </row>
    <row r="361" spans="2:19" ht="14.1" customHeight="1" x14ac:dyDescent="0.2">
      <c r="B361" s="160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MMM UN Equity</v>
      </c>
      <c r="C361" s="160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3M Co</v>
      </c>
      <c r="D361" s="160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Industrials</v>
      </c>
      <c r="E361" s="161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200.38</v>
      </c>
      <c r="F361" s="161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220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9.7913963469408181</v>
      </c>
      <c r="H361" s="162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117545.60832088</v>
      </c>
      <c r="I361" s="163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7</v>
      </c>
      <c r="J361" s="163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4</v>
      </c>
      <c r="K361" s="163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22</v>
      </c>
      <c r="L361" s="164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17.908660291357585</v>
      </c>
      <c r="M361" s="164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16.695550741543077</v>
      </c>
      <c r="N361" s="165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5.4275520119811071</v>
      </c>
      <c r="O361" s="164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12.770288996731702</v>
      </c>
      <c r="P361" s="164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12.210507894543209</v>
      </c>
      <c r="Q361" s="165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10.535825283795885</v>
      </c>
      <c r="R361" s="165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2.9024852779718535</v>
      </c>
      <c r="S361" s="16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15.808429447326674</v>
      </c>
    </row>
    <row r="362" spans="2:19" ht="14.1" customHeight="1" x14ac:dyDescent="0.2">
      <c r="B362" s="160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MNST UW Equity</v>
      </c>
      <c r="C362" s="160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Monster Beverage Corp</v>
      </c>
      <c r="D362" s="160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Consumer Staples</v>
      </c>
      <c r="E362" s="161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51.83</v>
      </c>
      <c r="F362" s="161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68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31.198147790854726</v>
      </c>
      <c r="H362" s="162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28637.2738279</v>
      </c>
      <c r="I362" s="163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63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63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19</v>
      </c>
      <c r="L362" s="164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26.150353178607467</v>
      </c>
      <c r="M362" s="164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23.336334984241333</v>
      </c>
      <c r="N362" s="165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53.946061571103662</v>
      </c>
      <c r="O362" s="164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18.405288294230136</v>
      </c>
      <c r="P362" s="164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16.694621212121209</v>
      </c>
      <c r="Q362" s="165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59.310704065475008</v>
      </c>
      <c r="R362" s="165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</v>
      </c>
      <c r="S362" s="16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15.385293665649707</v>
      </c>
    </row>
    <row r="363" spans="2:19" ht="14.1" customHeight="1" x14ac:dyDescent="0.2">
      <c r="B363" s="160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MO UN Equity</v>
      </c>
      <c r="C363" s="160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Altria Group Inc</v>
      </c>
      <c r="D363" s="160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Consumer Staples</v>
      </c>
      <c r="E363" s="161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60.93</v>
      </c>
      <c r="F363" s="161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66.5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9.141637945182989</v>
      </c>
      <c r="H363" s="162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114863.7097035</v>
      </c>
      <c r="I363" s="163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11</v>
      </c>
      <c r="J363" s="163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0</v>
      </c>
      <c r="K363" s="163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20</v>
      </c>
      <c r="L363" s="164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14.074844074844076</v>
      </c>
      <c r="M363" s="164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13.100408514298001</v>
      </c>
      <c r="N363" s="165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-17.141967538619205</v>
      </c>
      <c r="O363" s="164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12.247375961538463</v>
      </c>
      <c r="P363" s="164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11.66723931437993</v>
      </c>
      <c r="Q363" s="165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6.009645499490901</v>
      </c>
      <c r="R363" s="165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5.439028393238142</v>
      </c>
      <c r="S363" s="16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18.44444444444445</v>
      </c>
    </row>
    <row r="364" spans="2:19" ht="14.1" customHeight="1" x14ac:dyDescent="0.2">
      <c r="B364" s="160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MON UN Equity</v>
      </c>
      <c r="C364" s="160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Monsanto Co</v>
      </c>
      <c r="D364" s="160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Materials</v>
      </c>
      <c r="E364" s="161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#N/A N/A</v>
      </c>
      <c r="F364" s="161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9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2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#N/A N/A</v>
      </c>
      <c r="I364" s="163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0</v>
      </c>
      <c r="J364" s="163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0</v>
      </c>
      <c r="K364" s="163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4</v>
      </c>
      <c r="L364" s="164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NA</v>
      </c>
      <c r="M364" s="164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NA</v>
      </c>
      <c r="N364" s="165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64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NA</v>
      </c>
      <c r="P364" s="164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NA</v>
      </c>
      <c r="Q364" s="165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65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6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10.932642487046637</v>
      </c>
    </row>
    <row r="365" spans="2:19" ht="14.1" customHeight="1" x14ac:dyDescent="0.2">
      <c r="B365" s="160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MOS UN Equity</v>
      </c>
      <c r="C365" s="160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Mosaic Co/The</v>
      </c>
      <c r="D365" s="160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Materials</v>
      </c>
      <c r="E365" s="161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32.85</v>
      </c>
      <c r="F365" s="161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37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12.633181126331806</v>
      </c>
      <c r="H365" s="162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12662.2914237</v>
      </c>
      <c r="I365" s="163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63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63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64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14.239271781534461</v>
      </c>
      <c r="M365" s="164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12.166666666666666</v>
      </c>
      <c r="N365" s="165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-16.1739883421141</v>
      </c>
      <c r="O365" s="164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7.6356547169238942</v>
      </c>
      <c r="P365" s="164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7.2415797835795246</v>
      </c>
      <c r="Q365" s="165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-33.908042650146783</v>
      </c>
      <c r="R365" s="165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0.35312024353120247</v>
      </c>
      <c r="S365" s="16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51.395348837209312</v>
      </c>
    </row>
    <row r="366" spans="2:19" ht="14.1" customHeight="1" x14ac:dyDescent="0.2">
      <c r="B366" s="160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MPC UN Equity</v>
      </c>
      <c r="C366" s="160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Marathon Petroleum Corp</v>
      </c>
      <c r="D366" s="160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Energy</v>
      </c>
      <c r="E366" s="161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78.819999999999993</v>
      </c>
      <c r="F366" s="161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108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37.021060644506477</v>
      </c>
      <c r="H366" s="162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54464.985094239993</v>
      </c>
      <c r="I366" s="163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18</v>
      </c>
      <c r="J366" s="163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0</v>
      </c>
      <c r="K366" s="163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64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10.052289248820303</v>
      </c>
      <c r="M366" s="164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7.6103118663705693</v>
      </c>
      <c r="N366" s="165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-40.822583578129702</v>
      </c>
      <c r="O366" s="164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5.4078376500268135</v>
      </c>
      <c r="P366" s="164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4.7225345470136206</v>
      </c>
      <c r="Q366" s="165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-53.191364909636604</v>
      </c>
      <c r="R366" s="165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2.547576757168232</v>
      </c>
      <c r="S366" s="16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-2.4293785310734424</v>
      </c>
    </row>
    <row r="367" spans="2:19" ht="14.1" customHeight="1" x14ac:dyDescent="0.2">
      <c r="B367" s="160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MRK UN Equity</v>
      </c>
      <c r="C367" s="160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Merck &amp; Co Inc</v>
      </c>
      <c r="D367" s="160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Health Care</v>
      </c>
      <c r="E367" s="161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72.209999999999994</v>
      </c>
      <c r="F367" s="161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78.5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8.710704888519615</v>
      </c>
      <c r="H367" s="162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192044.32270730997</v>
      </c>
      <c r="I367" s="163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16</v>
      </c>
      <c r="J367" s="163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63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64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15.449293966623873</v>
      </c>
      <c r="M367" s="164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13.934774218448473</v>
      </c>
      <c r="N367" s="165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-9.0506371377960466</v>
      </c>
      <c r="O367" s="164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12.324943300312825</v>
      </c>
      <c r="P367" s="164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11.6590248446554</v>
      </c>
      <c r="Q367" s="165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6.6810453251868074</v>
      </c>
      <c r="R367" s="165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2.7669297881179897</v>
      </c>
      <c r="S367" s="16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2.1621621621621641</v>
      </c>
    </row>
    <row r="368" spans="2:19" ht="14.1" customHeight="1" x14ac:dyDescent="0.2">
      <c r="B368" s="160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MRO UN Equity</v>
      </c>
      <c r="C368" s="160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Oil Corp</v>
      </c>
      <c r="D368" s="160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61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20.55</v>
      </c>
      <c r="F368" s="161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26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26.520681265206814</v>
      </c>
      <c r="H368" s="162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17552.731083900002</v>
      </c>
      <c r="I368" s="163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63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63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29</v>
      </c>
      <c r="L368" s="164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16.181102362204726</v>
      </c>
      <c r="M368" s="164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15.370231862378461</v>
      </c>
      <c r="N368" s="165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-4.7425109891785837</v>
      </c>
      <c r="O368" s="164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4.9739739464977628</v>
      </c>
      <c r="P368" s="164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4.8246234205776171</v>
      </c>
      <c r="Q368" s="165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-56.946760151086615</v>
      </c>
      <c r="R368" s="165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0.97323600973236002</v>
      </c>
      <c r="S368" s="16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375</v>
      </c>
    </row>
    <row r="369" spans="2:19" ht="14.1" customHeight="1" x14ac:dyDescent="0.2">
      <c r="B369" s="160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MS UN Equity</v>
      </c>
      <c r="C369" s="160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Morgan Stanley</v>
      </c>
      <c r="D369" s="160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Financials</v>
      </c>
      <c r="E369" s="161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46.03</v>
      </c>
      <c r="F369" s="161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58.5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27.091027590701721</v>
      </c>
      <c r="H369" s="162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80312.670305270003</v>
      </c>
      <c r="I369" s="163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20</v>
      </c>
      <c r="J369" s="163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63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31</v>
      </c>
      <c r="L369" s="164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8.8912497585474206</v>
      </c>
      <c r="M369" s="164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8.2996754417598275</v>
      </c>
      <c r="N369" s="165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-47.657575657787334</v>
      </c>
      <c r="O369" s="164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NA</v>
      </c>
      <c r="P369" s="164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NA</v>
      </c>
      <c r="Q369" s="165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65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2.8307625461655439</v>
      </c>
      <c r="S369" s="16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23.452380952380945</v>
      </c>
    </row>
    <row r="370" spans="2:19" ht="14.1" customHeight="1" x14ac:dyDescent="0.2">
      <c r="B370" s="160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MSFT UW Equity</v>
      </c>
      <c r="C370" s="160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Microsoft Corp</v>
      </c>
      <c r="D370" s="160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Information Technology</v>
      </c>
      <c r="E370" s="161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108.5</v>
      </c>
      <c r="F370" s="161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125.5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15.668202764976957</v>
      </c>
      <c r="H370" s="162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833010.0225965</v>
      </c>
      <c r="I370" s="163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34</v>
      </c>
      <c r="J370" s="163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2</v>
      </c>
      <c r="K370" s="163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37</v>
      </c>
      <c r="L370" s="164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25.22082752208275</v>
      </c>
      <c r="M370" s="164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21.923620933521924</v>
      </c>
      <c r="N370" s="165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48.473981979140966</v>
      </c>
      <c r="O370" s="164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14.891284787855595</v>
      </c>
      <c r="P370" s="164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13.137090024731238</v>
      </c>
      <c r="Q370" s="165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28.894534335356003</v>
      </c>
      <c r="R370" s="165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1.6663594470046084</v>
      </c>
      <c r="S370" s="16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13.972615736760025</v>
      </c>
    </row>
    <row r="371" spans="2:19" ht="14.1" customHeight="1" x14ac:dyDescent="0.2">
      <c r="B371" s="160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MSI UN Equity</v>
      </c>
      <c r="C371" s="160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Motorola Solutions Inc</v>
      </c>
      <c r="D371" s="160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Information Technology</v>
      </c>
      <c r="E371" s="161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123.85</v>
      </c>
      <c r="F371" s="161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137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10.617682680662099</v>
      </c>
      <c r="H371" s="162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20096.743303849998</v>
      </c>
      <c r="I371" s="163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12</v>
      </c>
      <c r="J371" s="163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63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14</v>
      </c>
      <c r="L371" s="164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16.347676874340021</v>
      </c>
      <c r="M371" s="164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14.812821432842959</v>
      </c>
      <c r="N371" s="165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-3.761893636662883</v>
      </c>
      <c r="O371" s="164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11.332214175093378</v>
      </c>
      <c r="P371" s="164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10.448863082738345</v>
      </c>
      <c r="Q371" s="165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>-1.9117228703862232</v>
      </c>
      <c r="R371" s="165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1.8433589018974565</v>
      </c>
      <c r="S371" s="16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12.745098039215691</v>
      </c>
    </row>
    <row r="372" spans="2:19" ht="14.1" customHeight="1" x14ac:dyDescent="0.2">
      <c r="B372" s="160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MTB UN Equity</v>
      </c>
      <c r="C372" s="160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M&amp;T Bank Corp</v>
      </c>
      <c r="D372" s="160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61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160.77000000000001</v>
      </c>
      <c r="F372" s="161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190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18.181252721278838</v>
      </c>
      <c r="H372" s="162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23117.256883740003</v>
      </c>
      <c r="I372" s="163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8</v>
      </c>
      <c r="J372" s="163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3</v>
      </c>
      <c r="K372" s="163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23</v>
      </c>
      <c r="L372" s="164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11.449223757299531</v>
      </c>
      <c r="M372" s="164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10.60628051194089</v>
      </c>
      <c r="N372" s="165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-32.598887156734193</v>
      </c>
      <c r="O372" s="164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NA</v>
      </c>
      <c r="P372" s="164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NA</v>
      </c>
      <c r="Q372" s="165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65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2.6708963115009019</v>
      </c>
      <c r="S372" s="16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29.96240601503758</v>
      </c>
    </row>
    <row r="373" spans="2:19" ht="14.1" customHeight="1" x14ac:dyDescent="0.2">
      <c r="B373" s="160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MTD UN Equity</v>
      </c>
      <c r="C373" s="160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Mettler-Toledo International I</v>
      </c>
      <c r="D373" s="160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Health Care</v>
      </c>
      <c r="E373" s="161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566.35</v>
      </c>
      <c r="F373" s="161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625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10.355787057473286</v>
      </c>
      <c r="H373" s="162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14279.851487800001</v>
      </c>
      <c r="I373" s="163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2</v>
      </c>
      <c r="J373" s="163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1</v>
      </c>
      <c r="K373" s="163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15</v>
      </c>
      <c r="L373" s="164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25.105279489339065</v>
      </c>
      <c r="M373" s="164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22.616908270436486</v>
      </c>
      <c r="N373" s="165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47.793755427641436</v>
      </c>
      <c r="O373" s="164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18.061179342164014</v>
      </c>
      <c r="P373" s="164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16.664798681680857</v>
      </c>
      <c r="Q373" s="165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56.33219927095503</v>
      </c>
      <c r="R373" s="165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0</v>
      </c>
      <c r="S373" s="16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14.633027522935777</v>
      </c>
    </row>
    <row r="374" spans="2:19" ht="14.1" customHeight="1" x14ac:dyDescent="0.2">
      <c r="B374" s="160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MU UW Equity</v>
      </c>
      <c r="C374" s="160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Micron Technology Inc</v>
      </c>
      <c r="D374" s="160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61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41.3</v>
      </c>
      <c r="F374" s="161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65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57.384987893462494</v>
      </c>
      <c r="H374" s="162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46844.746987499995</v>
      </c>
      <c r="I374" s="163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23</v>
      </c>
      <c r="J374" s="163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0</v>
      </c>
      <c r="K374" s="163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33</v>
      </c>
      <c r="L374" s="164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3.9243633599391861</v>
      </c>
      <c r="M374" s="164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4.1312393718115432</v>
      </c>
      <c r="N374" s="165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-76.897433112650887</v>
      </c>
      <c r="O374" s="164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2.2771199355246763</v>
      </c>
      <c r="P374" s="164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2.3839919372458751</v>
      </c>
      <c r="Q374" s="165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-80.289926766119194</v>
      </c>
      <c r="R374" s="165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0.34624697336561749</v>
      </c>
      <c r="S374" s="16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20.163265306122437</v>
      </c>
    </row>
    <row r="375" spans="2:19" ht="14.1" customHeight="1" x14ac:dyDescent="0.2">
      <c r="B375" s="160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MYL UW Equity</v>
      </c>
      <c r="C375" s="160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Mylan NV</v>
      </c>
      <c r="D375" s="160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Health Care</v>
      </c>
      <c r="E375" s="161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32.42</v>
      </c>
      <c r="F375" s="161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44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35.718692165330033</v>
      </c>
      <c r="H375" s="162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16714.690374680002</v>
      </c>
      <c r="I375" s="163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11</v>
      </c>
      <c r="J375" s="163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0</v>
      </c>
      <c r="K375" s="163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19</v>
      </c>
      <c r="L375" s="164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6.1646700893706026</v>
      </c>
      <c r="M375" s="164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5.7523066004258343</v>
      </c>
      <c r="N375" s="165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-63.708838857283666</v>
      </c>
      <c r="O375" s="164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7.5470671180366899</v>
      </c>
      <c r="P375" s="164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7.2207856429781998</v>
      </c>
      <c r="Q375" s="165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>-34.674830571345204</v>
      </c>
      <c r="R375" s="165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0</v>
      </c>
      <c r="S375" s="16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8.1818181818181674</v>
      </c>
    </row>
    <row r="376" spans="2:19" ht="14.1" customHeight="1" x14ac:dyDescent="0.2">
      <c r="B376" s="160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NAVI UW Equity</v>
      </c>
      <c r="C376" s="160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Navient Corp</v>
      </c>
      <c r="D376" s="160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Financials</v>
      </c>
      <c r="E376" s="161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12.48</v>
      </c>
      <c r="F376" s="161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16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28.205128205128194</v>
      </c>
      <c r="H376" s="162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3302.5487788799996</v>
      </c>
      <c r="I376" s="163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6</v>
      </c>
      <c r="J376" s="163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1</v>
      </c>
      <c r="K376" s="163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10</v>
      </c>
      <c r="L376" s="164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6.3125948406676784</v>
      </c>
      <c r="M376" s="164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5.7300275482093666</v>
      </c>
      <c r="N376" s="165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-62.838011885443798</v>
      </c>
      <c r="O376" s="164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NA</v>
      </c>
      <c r="P376" s="164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NA</v>
      </c>
      <c r="Q376" s="165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65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5.2884615384615383</v>
      </c>
      <c r="S376" s="16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-10.363636363636372</v>
      </c>
    </row>
    <row r="377" spans="2:19" ht="14.1" customHeight="1" x14ac:dyDescent="0.2">
      <c r="B377" s="160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NBL UN Equity</v>
      </c>
      <c r="C377" s="160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Noble Energy Inc</v>
      </c>
      <c r="D377" s="160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Energy</v>
      </c>
      <c r="E377" s="161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30.7</v>
      </c>
      <c r="F377" s="161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42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36.807817589576544</v>
      </c>
      <c r="H377" s="162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14831.746852999999</v>
      </c>
      <c r="I377" s="163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63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2</v>
      </c>
      <c r="K377" s="163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33</v>
      </c>
      <c r="L377" s="164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21.319444444444446</v>
      </c>
      <c r="M377" s="164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11.771472392638037</v>
      </c>
      <c r="N377" s="165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25.506699075524342</v>
      </c>
      <c r="O377" s="164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6.1264102373343636</v>
      </c>
      <c r="P377" s="164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4.5569620595501235</v>
      </c>
      <c r="Q377" s="165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-46.971614206682233</v>
      </c>
      <c r="R377" s="165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1.4267100977198697</v>
      </c>
      <c r="S377" s="16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1019.9999999999999</v>
      </c>
    </row>
    <row r="378" spans="2:19" ht="14.1" customHeight="1" x14ac:dyDescent="0.2">
      <c r="B378" s="160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NCLH UW Equity</v>
      </c>
      <c r="C378" s="160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Norwegian Cruise Line Holdings</v>
      </c>
      <c r="D378" s="160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Consumer Discretionary</v>
      </c>
      <c r="E378" s="161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#N/A N/A</v>
      </c>
      <c r="F378" s="161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67</v>
      </c>
      <c r="G378" s="139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2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#N/A N/A</v>
      </c>
      <c r="I378" s="163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17</v>
      </c>
      <c r="J378" s="163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1</v>
      </c>
      <c r="K378" s="163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22</v>
      </c>
      <c r="L378" s="164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NA</v>
      </c>
      <c r="M378" s="164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NA</v>
      </c>
      <c r="N378" s="165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64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8.5573349473429374</v>
      </c>
      <c r="P378" s="164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7.7859688958379314</v>
      </c>
      <c r="Q378" s="165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-25.930252566993474</v>
      </c>
      <c r="R378" s="165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6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18.602150537634401</v>
      </c>
    </row>
    <row r="379" spans="2:19" ht="14.1" customHeight="1" x14ac:dyDescent="0.2">
      <c r="B379" s="160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NDAQ UW Equity</v>
      </c>
      <c r="C379" s="160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Nasdaq Inc</v>
      </c>
      <c r="D379" s="160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Financials</v>
      </c>
      <c r="E379" s="161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79.959999999999994</v>
      </c>
      <c r="F379" s="161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96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20.060030015007513</v>
      </c>
      <c r="H379" s="162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13154.10021972</v>
      </c>
      <c r="I379" s="163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6</v>
      </c>
      <c r="J379" s="163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0</v>
      </c>
      <c r="K379" s="163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16</v>
      </c>
      <c r="L379" s="164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15.520186335403725</v>
      </c>
      <c r="M379" s="164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14.102292768959435</v>
      </c>
      <c r="N379" s="165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>-8.6332966569786613</v>
      </c>
      <c r="O379" s="164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11.912545587162656</v>
      </c>
      <c r="P379" s="164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11.091409168081494</v>
      </c>
      <c r="Q379" s="165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3.1114533151805679</v>
      </c>
      <c r="R379" s="165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2.3436718359179594</v>
      </c>
      <c r="S379" s="16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7.547169811320761</v>
      </c>
    </row>
    <row r="380" spans="2:19" ht="14.1" customHeight="1" x14ac:dyDescent="0.2">
      <c r="B380" s="160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NEE UN Equity</v>
      </c>
      <c r="C380" s="160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NextEra Energy Inc</v>
      </c>
      <c r="D380" s="160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Utilities</v>
      </c>
      <c r="E380" s="161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171.57</v>
      </c>
      <c r="F380" s="161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181.5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5.7877251267704155</v>
      </c>
      <c r="H380" s="162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80913.215633879998</v>
      </c>
      <c r="I380" s="163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15</v>
      </c>
      <c r="J380" s="163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63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20</v>
      </c>
      <c r="L380" s="164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20.495759168558116</v>
      </c>
      <c r="M380" s="164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19.099409996660356</v>
      </c>
      <c r="N380" s="165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20.657697483433381</v>
      </c>
      <c r="O380" s="164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11.433542607959524</v>
      </c>
      <c r="P380" s="164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10.728895722572952</v>
      </c>
      <c r="Q380" s="165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-1.0346540777817936</v>
      </c>
      <c r="R380" s="165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2.8985253832255058</v>
      </c>
      <c r="S380" s="16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14.594594594594595</v>
      </c>
    </row>
    <row r="381" spans="2:19" ht="14.1" customHeight="1" x14ac:dyDescent="0.2">
      <c r="B381" s="160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NEM UN Equity</v>
      </c>
      <c r="C381" s="160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Newmont Mining Corp</v>
      </c>
      <c r="D381" s="160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Materials</v>
      </c>
      <c r="E381" s="161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32.369999999999997</v>
      </c>
      <c r="F381" s="161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40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23.571207908557312</v>
      </c>
      <c r="H381" s="162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17266.11698721</v>
      </c>
      <c r="I381" s="163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12</v>
      </c>
      <c r="J381" s="163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2</v>
      </c>
      <c r="K381" s="163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21</v>
      </c>
      <c r="L381" s="164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23.039145907473308</v>
      </c>
      <c r="M381" s="164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21.945762711864404</v>
      </c>
      <c r="N381" s="165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35.630511381353244</v>
      </c>
      <c r="O381" s="164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7.3320802000216627</v>
      </c>
      <c r="P381" s="164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7.4429358974358983</v>
      </c>
      <c r="Q381" s="165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-36.535693423712345</v>
      </c>
      <c r="R381" s="165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1.7330861909175166</v>
      </c>
      <c r="S381" s="16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-45.142857142857139</v>
      </c>
    </row>
    <row r="382" spans="2:19" ht="14.1" customHeight="1" x14ac:dyDescent="0.2">
      <c r="B382" s="160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NFLX UW Equity</v>
      </c>
      <c r="C382" s="160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Netflix Inc</v>
      </c>
      <c r="D382" s="160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Communication Services</v>
      </c>
      <c r="E382" s="161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346.71</v>
      </c>
      <c r="F382" s="161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420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21.138703815869174</v>
      </c>
      <c r="H382" s="162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151195.02861645</v>
      </c>
      <c r="I382" s="163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27</v>
      </c>
      <c r="J382" s="163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4</v>
      </c>
      <c r="K382" s="163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44</v>
      </c>
      <c r="L382" s="164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NA</v>
      </c>
      <c r="M382" s="164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NA</v>
      </c>
      <c r="N382" s="165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64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NA</v>
      </c>
      <c r="P382" s="164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34.663240975020564</v>
      </c>
      <c r="Q382" s="165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65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0</v>
      </c>
      <c r="S382" s="16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-15.612533669746668</v>
      </c>
    </row>
    <row r="383" spans="2:19" ht="14.1" customHeight="1" x14ac:dyDescent="0.2">
      <c r="B383" s="160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NFX UN Equity</v>
      </c>
      <c r="C383" s="160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Newfield Exploration Co</v>
      </c>
      <c r="D383" s="160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Energy</v>
      </c>
      <c r="E383" s="161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23.94</v>
      </c>
      <c r="F383" s="161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38.5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60.818713450292393</v>
      </c>
      <c r="H383" s="162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4784.5872093600001</v>
      </c>
      <c r="I383" s="163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19</v>
      </c>
      <c r="J383" s="163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0</v>
      </c>
      <c r="K383" s="163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30</v>
      </c>
      <c r="L383" s="164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5.2009558983271784</v>
      </c>
      <c r="M383" s="164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4.2522202486678511</v>
      </c>
      <c r="N383" s="165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-69.382184956206899</v>
      </c>
      <c r="O383" s="164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3.6674361584751591</v>
      </c>
      <c r="P383" s="164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3.0969835792854679</v>
      </c>
      <c r="Q383" s="165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-68.2557628448005</v>
      </c>
      <c r="R383" s="165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0</v>
      </c>
      <c r="S383" s="16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66.538461538461533</v>
      </c>
    </row>
    <row r="384" spans="2:19" ht="14.1" customHeight="1" x14ac:dyDescent="0.2">
      <c r="B384" s="160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NI UN Equity</v>
      </c>
      <c r="C384" s="160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NiSource Inc</v>
      </c>
      <c r="D384" s="160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Utilities</v>
      </c>
      <c r="E384" s="161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25.24</v>
      </c>
      <c r="F384" s="161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26.5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4.9920760697305999</v>
      </c>
      <c r="H384" s="162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9163.0459293999993</v>
      </c>
      <c r="I384" s="163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6</v>
      </c>
      <c r="J384" s="163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1</v>
      </c>
      <c r="K384" s="163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16</v>
      </c>
      <c r="L384" s="164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18.79374534623976</v>
      </c>
      <c r="M384" s="164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17.552155771905422</v>
      </c>
      <c r="N384" s="165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>10.638011596367125</v>
      </c>
      <c r="O384" s="164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10.636261917234155</v>
      </c>
      <c r="P384" s="164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10.067457713557163</v>
      </c>
      <c r="Q384" s="165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>-7.9356787260664197</v>
      </c>
      <c r="R384" s="165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3.240887480190175</v>
      </c>
      <c r="S384" s="16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-15.714285714285717</v>
      </c>
    </row>
    <row r="385" spans="2:19" ht="14.1" customHeight="1" x14ac:dyDescent="0.2">
      <c r="B385" s="160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NKE UN Equity</v>
      </c>
      <c r="C385" s="160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NIKE Inc</v>
      </c>
      <c r="D385" s="160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Consumer Discretionary</v>
      </c>
      <c r="E385" s="161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75.599999999999994</v>
      </c>
      <c r="F385" s="161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90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19.047619047619047</v>
      </c>
      <c r="H385" s="162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120060.9914112</v>
      </c>
      <c r="I385" s="163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22</v>
      </c>
      <c r="J385" s="163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2</v>
      </c>
      <c r="K385" s="163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39</v>
      </c>
      <c r="L385" s="164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28.453142642077527</v>
      </c>
      <c r="M385" s="164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24.091778202676863</v>
      </c>
      <c r="N385" s="165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67.502489130891163</v>
      </c>
      <c r="O385" s="164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20.028678534966822</v>
      </c>
      <c r="P385" s="164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17.562369104551451</v>
      </c>
      <c r="Q385" s="165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73.362287397959818</v>
      </c>
      <c r="R385" s="165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1.1269841269841272</v>
      </c>
      <c r="S385" s="16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-1.0869565217391313</v>
      </c>
    </row>
    <row r="386" spans="2:19" ht="14.1" customHeight="1" x14ac:dyDescent="0.2">
      <c r="B386" s="160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NLSN UN Equity</v>
      </c>
      <c r="C386" s="160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Nielsen Holdings PLC</v>
      </c>
      <c r="D386" s="160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Industrials</v>
      </c>
      <c r="E386" s="161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26.96</v>
      </c>
      <c r="F386" s="161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28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3.8575667655786239</v>
      </c>
      <c r="H386" s="162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9576.3971386400008</v>
      </c>
      <c r="I386" s="163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11</v>
      </c>
      <c r="J386" s="163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1</v>
      </c>
      <c r="K386" s="163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17</v>
      </c>
      <c r="L386" s="164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15.300794551645858</v>
      </c>
      <c r="M386" s="164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11.546038543897216</v>
      </c>
      <c r="N386" s="165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-9.9248471312648903</v>
      </c>
      <c r="O386" s="164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9.4558310461193535</v>
      </c>
      <c r="P386" s="164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8.7843846659821221</v>
      </c>
      <c r="Q386" s="165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-18.15313743530459</v>
      </c>
      <c r="R386" s="165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4.8553412462908012</v>
      </c>
      <c r="S386" s="16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0.89622265495997666</v>
      </c>
    </row>
    <row r="387" spans="2:19" ht="14.1" customHeight="1" x14ac:dyDescent="0.2">
      <c r="B387" s="160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NOC UN Equity</v>
      </c>
      <c r="C387" s="160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Northrop Grumman Corp</v>
      </c>
      <c r="D387" s="160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Industrials</v>
      </c>
      <c r="E387" s="161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308.2</v>
      </c>
      <c r="F387" s="161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365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18.429591174561978</v>
      </c>
      <c r="H387" s="162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53664.8377358</v>
      </c>
      <c r="I387" s="163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14</v>
      </c>
      <c r="J387" s="163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0</v>
      </c>
      <c r="K387" s="163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22</v>
      </c>
      <c r="L387" s="164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16.262994037253971</v>
      </c>
      <c r="M387" s="164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14.758415936407605</v>
      </c>
      <c r="N387" s="165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-4.2604180414012927</v>
      </c>
      <c r="O387" s="164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13.277650783736068</v>
      </c>
      <c r="P387" s="164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12.484331297681585</v>
      </c>
      <c r="Q387" s="165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14.927398086756094</v>
      </c>
      <c r="R387" s="165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1.6839714471122649</v>
      </c>
      <c r="S387" s="16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18.252751054721593</v>
      </c>
    </row>
    <row r="388" spans="2:19" ht="14.1" customHeight="1" x14ac:dyDescent="0.2">
      <c r="B388" s="160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NOV UN Equity</v>
      </c>
      <c r="C388" s="160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National Oilwell Varco Inc</v>
      </c>
      <c r="D388" s="160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Energy</v>
      </c>
      <c r="E388" s="161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40.75</v>
      </c>
      <c r="F388" s="161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47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15.337423312883436</v>
      </c>
      <c r="H388" s="162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15591.7429135</v>
      </c>
      <c r="I388" s="163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7</v>
      </c>
      <c r="J388" s="163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2</v>
      </c>
      <c r="K388" s="163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31</v>
      </c>
      <c r="L388" s="164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64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21.733333333333334</v>
      </c>
      <c r="N388" s="165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64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13.595292289734367</v>
      </c>
      <c r="P388" s="164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10.17309689786148</v>
      </c>
      <c r="Q388" s="165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>17.676808536190379</v>
      </c>
      <c r="R388" s="165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>0.54233128834355837</v>
      </c>
      <c r="S388" s="16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263.84885305802862</v>
      </c>
    </row>
    <row r="389" spans="2:19" ht="14.1" customHeight="1" x14ac:dyDescent="0.2">
      <c r="B389" s="160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NRG UN Equity</v>
      </c>
      <c r="C389" s="160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NRG Energy Inc</v>
      </c>
      <c r="D389" s="160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Utilities</v>
      </c>
      <c r="E389" s="161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36.86</v>
      </c>
      <c r="F389" s="161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42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13.944655453065646</v>
      </c>
      <c r="H389" s="162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11184.404182300001</v>
      </c>
      <c r="I389" s="163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8</v>
      </c>
      <c r="J389" s="163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0</v>
      </c>
      <c r="K389" s="163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10</v>
      </c>
      <c r="L389" s="164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11.878826941669351</v>
      </c>
      <c r="M389" s="164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11.723918575063612</v>
      </c>
      <c r="N389" s="165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-30.069830748951475</v>
      </c>
      <c r="O389" s="164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14.986004386881026</v>
      </c>
      <c r="P389" s="164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15.804042199739664</v>
      </c>
      <c r="Q389" s="165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29.714399026868143</v>
      </c>
      <c r="R389" s="165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0.32555615843733043</v>
      </c>
      <c r="S389" s="16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89.255760296822857</v>
      </c>
    </row>
    <row r="390" spans="2:19" ht="14.1" customHeight="1" x14ac:dyDescent="0.2">
      <c r="B390" s="160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NSC UN Equity</v>
      </c>
      <c r="C390" s="160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Norfolk Southern Corp</v>
      </c>
      <c r="D390" s="160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61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164.16</v>
      </c>
      <c r="F390" s="161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188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14.522417153996114</v>
      </c>
      <c r="H390" s="162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45969.686058239997</v>
      </c>
      <c r="I390" s="163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10</v>
      </c>
      <c r="J390" s="163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1</v>
      </c>
      <c r="K390" s="163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27</v>
      </c>
      <c r="L390" s="164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16.213333333333335</v>
      </c>
      <c r="M390" s="164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14.506892895015906</v>
      </c>
      <c r="N390" s="165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-4.5527685779777949</v>
      </c>
      <c r="O390" s="164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10.525292238444445</v>
      </c>
      <c r="P390" s="164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9.9353111891259349</v>
      </c>
      <c r="Q390" s="165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-8.8961992772957359</v>
      </c>
      <c r="R390" s="165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1.9505360623781676</v>
      </c>
      <c r="S390" s="16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47.804015745602925</v>
      </c>
    </row>
    <row r="391" spans="2:19" ht="14.1" customHeight="1" x14ac:dyDescent="0.2">
      <c r="B391" s="160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NTAP UW Equity</v>
      </c>
      <c r="C391" s="160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NetApp Inc</v>
      </c>
      <c r="D391" s="160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Information Technology</v>
      </c>
      <c r="E391" s="161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78.040000000000006</v>
      </c>
      <c r="F391" s="161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90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15.325474115838023</v>
      </c>
      <c r="H391" s="162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20233.294386080004</v>
      </c>
      <c r="I391" s="163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18</v>
      </c>
      <c r="J391" s="163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1</v>
      </c>
      <c r="K391" s="163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30</v>
      </c>
      <c r="L391" s="164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17.600360847992786</v>
      </c>
      <c r="M391" s="164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15.781597573306371</v>
      </c>
      <c r="N391" s="165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>3.6126057752549068</v>
      </c>
      <c r="O391" s="164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10.888748760572799</v>
      </c>
      <c r="P391" s="164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10.229019070321813</v>
      </c>
      <c r="Q391" s="165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-5.7502276678421111</v>
      </c>
      <c r="R391" s="165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2.0476678626345466</v>
      </c>
      <c r="S391" s="16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22.098765432098759</v>
      </c>
    </row>
    <row r="392" spans="2:19" ht="14.1" customHeight="1" x14ac:dyDescent="0.2">
      <c r="B392" s="160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NTRS UW Equity</v>
      </c>
      <c r="C392" s="160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Northern Trust Corp</v>
      </c>
      <c r="D392" s="160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Financials</v>
      </c>
      <c r="E392" s="161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93.11</v>
      </c>
      <c r="F392" s="161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115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23.509827086242076</v>
      </c>
      <c r="H392" s="162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20789.767094459999</v>
      </c>
      <c r="I392" s="163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63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63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22</v>
      </c>
      <c r="L392" s="164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13.018736017897091</v>
      </c>
      <c r="M392" s="164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11.843042482828796</v>
      </c>
      <c r="N392" s="165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-23.359232554125864</v>
      </c>
      <c r="O392" s="164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NA</v>
      </c>
      <c r="P392" s="164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NA</v>
      </c>
      <c r="Q392" s="165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65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2.4916765116528832</v>
      </c>
      <c r="S392" s="16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24.007918490401561</v>
      </c>
    </row>
    <row r="393" spans="2:19" ht="14.1" customHeight="1" x14ac:dyDescent="0.2">
      <c r="B393" s="160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NUE UN Equity</v>
      </c>
      <c r="C393" s="160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Nucor Corp</v>
      </c>
      <c r="D393" s="160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Materials</v>
      </c>
      <c r="E393" s="161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58.3</v>
      </c>
      <c r="F393" s="161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75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28.644939965694682</v>
      </c>
      <c r="H393" s="162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18442.825350399999</v>
      </c>
      <c r="I393" s="163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11</v>
      </c>
      <c r="J393" s="163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0</v>
      </c>
      <c r="K393" s="163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16</v>
      </c>
      <c r="L393" s="164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8.9664718548139035</v>
      </c>
      <c r="M393" s="164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10.734671331246547</v>
      </c>
      <c r="N393" s="165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-47.214746248017804</v>
      </c>
      <c r="O393" s="164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5.7897632786202253</v>
      </c>
      <c r="P393" s="164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6.3891825929557289</v>
      </c>
      <c r="Q393" s="165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-49.88553020500229</v>
      </c>
      <c r="R393" s="165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2.6243567753001718</v>
      </c>
      <c r="S393" s="16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205.72178091370029</v>
      </c>
    </row>
    <row r="394" spans="2:19" ht="14.1" customHeight="1" x14ac:dyDescent="0.2">
      <c r="B394" s="160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NVDA UW Equity</v>
      </c>
      <c r="C394" s="160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NVIDIA Corp</v>
      </c>
      <c r="D394" s="160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61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239.53</v>
      </c>
      <c r="F394" s="161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300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25.245271990982342</v>
      </c>
      <c r="H394" s="162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145634.23999999999</v>
      </c>
      <c r="I394" s="163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30</v>
      </c>
      <c r="J394" s="163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1</v>
      </c>
      <c r="K394" s="163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42</v>
      </c>
      <c r="L394" s="164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30.201740007565249</v>
      </c>
      <c r="M394" s="164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27.080836630864894</v>
      </c>
      <c r="N394" s="165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77.796410434816622</v>
      </c>
      <c r="O394" s="164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26.257179773367458</v>
      </c>
      <c r="P394" s="164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22.915393700787401</v>
      </c>
      <c r="Q394" s="165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127.27434254753081</v>
      </c>
      <c r="R394" s="165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0.25633532334154385</v>
      </c>
      <c r="S394" s="16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45.864661654135325</v>
      </c>
    </row>
    <row r="395" spans="2:19" ht="14.1" customHeight="1" x14ac:dyDescent="0.2">
      <c r="B395" s="160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NWL UN Equity</v>
      </c>
      <c r="C395" s="160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Newell Brands Inc</v>
      </c>
      <c r="D395" s="160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Consumer Discretionary</v>
      </c>
      <c r="E395" s="161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16.61</v>
      </c>
      <c r="F395" s="161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24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44.491270319084883</v>
      </c>
      <c r="H395" s="162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7848.2249999999995</v>
      </c>
      <c r="I395" s="163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2</v>
      </c>
      <c r="J395" s="163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0</v>
      </c>
      <c r="K395" s="163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13</v>
      </c>
      <c r="L395" s="164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6.98192517864649</v>
      </c>
      <c r="M395" s="164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6.170133729569093</v>
      </c>
      <c r="N395" s="165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-58.897691511255232</v>
      </c>
      <c r="O395" s="164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12.115572691367312</v>
      </c>
      <c r="P395" s="164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9.953414709517924</v>
      </c>
      <c r="Q395" s="165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>4.868795574544027</v>
      </c>
      <c r="R395" s="165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5.6170981336544257</v>
      </c>
      <c r="S395" s="16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-24.883720930232556</v>
      </c>
    </row>
    <row r="396" spans="2:19" ht="14.1" customHeight="1" x14ac:dyDescent="0.2">
      <c r="B396" s="160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NWS UW Equity</v>
      </c>
      <c r="C396" s="160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News Corp</v>
      </c>
      <c r="D396" s="160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Communication Services</v>
      </c>
      <c r="E396" s="161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13.42</v>
      </c>
      <c r="F396" s="161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14.649999618530273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9.1654218966488408</v>
      </c>
      <c r="H396" s="162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7740.5980663600003</v>
      </c>
      <c r="I396" s="163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0</v>
      </c>
      <c r="J396" s="163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63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2</v>
      </c>
      <c r="L396" s="164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33.718592964824118</v>
      </c>
      <c r="M396" s="164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25.513307984790874</v>
      </c>
      <c r="N396" s="165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98.499980218248595</v>
      </c>
      <c r="O396" s="164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6.8284259881314453</v>
      </c>
      <c r="P396" s="164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6.4433889430433258</v>
      </c>
      <c r="Q396" s="165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-40.895174558649316</v>
      </c>
      <c r="R396" s="165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1.5648286140089418</v>
      </c>
      <c r="S396" s="16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-31.428571428571434</v>
      </c>
    </row>
    <row r="397" spans="2:19" ht="14.1" customHeight="1" x14ac:dyDescent="0.2">
      <c r="B397" s="160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NWSA UW Equity</v>
      </c>
      <c r="C397" s="160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News Corp</v>
      </c>
      <c r="D397" s="160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Communication Services</v>
      </c>
      <c r="E397" s="161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13.14</v>
      </c>
      <c r="F397" s="161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16.25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23.668188736681884</v>
      </c>
      <c r="H397" s="162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7740.5980663600003</v>
      </c>
      <c r="I397" s="163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4</v>
      </c>
      <c r="J397" s="163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1</v>
      </c>
      <c r="K397" s="163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9</v>
      </c>
      <c r="L397" s="164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33.015075376884425</v>
      </c>
      <c r="M397" s="164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24.980988593155892</v>
      </c>
      <c r="N397" s="165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94.358400899238973</v>
      </c>
      <c r="O397" s="164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6.8284259881314453</v>
      </c>
      <c r="P397" s="164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6.4433889430433258</v>
      </c>
      <c r="Q397" s="165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-40.895174558649316</v>
      </c>
      <c r="R397" s="165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1.628614916286149</v>
      </c>
      <c r="S397" s="16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-31.428571428571434</v>
      </c>
    </row>
    <row r="398" spans="2:19" ht="14.1" customHeight="1" x14ac:dyDescent="0.2">
      <c r="B398" s="160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O UN Equity</v>
      </c>
      <c r="C398" s="160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Realty Income Corp</v>
      </c>
      <c r="D398" s="160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Real Estate</v>
      </c>
      <c r="E398" s="161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57.91</v>
      </c>
      <c r="F398" s="161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59.5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2.7456397858746318</v>
      </c>
      <c r="H398" s="162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16796.407502999999</v>
      </c>
      <c r="I398" s="163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5</v>
      </c>
      <c r="J398" s="163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2</v>
      </c>
      <c r="K398" s="163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20</v>
      </c>
      <c r="L398" s="164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NA</v>
      </c>
      <c r="M398" s="164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NA</v>
      </c>
      <c r="N398" s="165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64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18.14286646976527</v>
      </c>
      <c r="P398" s="164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16.681241705869869</v>
      </c>
      <c r="Q398" s="165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57.039258764031374</v>
      </c>
      <c r="R398" s="165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4.6917630806423762</v>
      </c>
      <c r="S398" s="16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7.5053834631810448</v>
      </c>
    </row>
    <row r="399" spans="2:19" ht="14.1" customHeight="1" x14ac:dyDescent="0.2">
      <c r="B399" s="160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OKE UN Equity</v>
      </c>
      <c r="C399" s="160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ONEOK Inc</v>
      </c>
      <c r="D399" s="160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Energy</v>
      </c>
      <c r="E399" s="161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66.92</v>
      </c>
      <c r="F399" s="161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73.5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9.8326359832636037</v>
      </c>
      <c r="H399" s="162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27520.814800080003</v>
      </c>
      <c r="I399" s="163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8</v>
      </c>
      <c r="J399" s="163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0</v>
      </c>
      <c r="K399" s="163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20</v>
      </c>
      <c r="L399" s="164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23.823424706301175</v>
      </c>
      <c r="M399" s="164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20.114217012323415</v>
      </c>
      <c r="N399" s="165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40.247528651775255</v>
      </c>
      <c r="O399" s="164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13.928204126292503</v>
      </c>
      <c r="P399" s="164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11.919570657924085</v>
      </c>
      <c r="Q399" s="165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20.558394427481929</v>
      </c>
      <c r="R399" s="165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5.3855349671249257</v>
      </c>
      <c r="S399" s="16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50.837340621656132</v>
      </c>
    </row>
    <row r="400" spans="2:19" ht="14.1" customHeight="1" x14ac:dyDescent="0.2">
      <c r="B400" s="160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OMC UN Equity</v>
      </c>
      <c r="C400" s="160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Omnicom Group Inc</v>
      </c>
      <c r="D400" s="160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61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76.17</v>
      </c>
      <c r="F400" s="161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76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-0.22318498096363104</v>
      </c>
      <c r="H400" s="162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17070.129264750001</v>
      </c>
      <c r="I400" s="163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5</v>
      </c>
      <c r="J400" s="163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5</v>
      </c>
      <c r="K400" s="163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19</v>
      </c>
      <c r="L400" s="164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13.107898812596799</v>
      </c>
      <c r="M400" s="164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12.161903241258184</v>
      </c>
      <c r="N400" s="165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-22.834334821810643</v>
      </c>
      <c r="O400" s="164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8.5404915733277509</v>
      </c>
      <c r="P400" s="164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8.1947886701486539</v>
      </c>
      <c r="Q400" s="165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-26.076043805375683</v>
      </c>
      <c r="R400" s="165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3.3792831823552576</v>
      </c>
      <c r="S400" s="16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7.1612903225806432</v>
      </c>
    </row>
    <row r="401" spans="2:19" ht="14.1" customHeight="1" x14ac:dyDescent="0.2">
      <c r="B401" s="160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ORCL UN Equity</v>
      </c>
      <c r="C401" s="160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Oracle Corp</v>
      </c>
      <c r="D401" s="160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Information Technology</v>
      </c>
      <c r="E401" s="161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47.38</v>
      </c>
      <c r="F401" s="161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53.5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12.916842549598972</v>
      </c>
      <c r="H401" s="162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179505.67583128001</v>
      </c>
      <c r="I401" s="163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17</v>
      </c>
      <c r="J401" s="163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63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37</v>
      </c>
      <c r="L401" s="164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13.931196706850926</v>
      </c>
      <c r="M401" s="164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12.998628257887518</v>
      </c>
      <c r="N401" s="165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>-17.987613729573571</v>
      </c>
      <c r="O401" s="164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9.4881949464736568</v>
      </c>
      <c r="P401" s="164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9.053415339240539</v>
      </c>
      <c r="Q401" s="165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-17.87300513477631</v>
      </c>
      <c r="R401" s="165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1.561840439003799</v>
      </c>
      <c r="S401" s="16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12.000000000000012</v>
      </c>
    </row>
    <row r="402" spans="2:19" ht="14.1" customHeight="1" x14ac:dyDescent="0.2">
      <c r="B402" s="160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ORLY UW Equity</v>
      </c>
      <c r="C402" s="160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O'Reilly Automotive Inc</v>
      </c>
      <c r="D402" s="160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Consumer Discretionary</v>
      </c>
      <c r="E402" s="161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338.45</v>
      </c>
      <c r="F402" s="161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345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1.9352932486334851</v>
      </c>
      <c r="H402" s="162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27266.550396049995</v>
      </c>
      <c r="I402" s="163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16</v>
      </c>
      <c r="J402" s="163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63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25</v>
      </c>
      <c r="L402" s="164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19.179984132381275</v>
      </c>
      <c r="M402" s="164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17.580904888057763</v>
      </c>
      <c r="N402" s="165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12.911783562136669</v>
      </c>
      <c r="O402" s="164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14.025868736705474</v>
      </c>
      <c r="P402" s="164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13.286310226109288</v>
      </c>
      <c r="Q402" s="165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21.403750262089982</v>
      </c>
      <c r="R402" s="165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0</v>
      </c>
      <c r="S402" s="16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33.309176151152812</v>
      </c>
    </row>
    <row r="403" spans="2:19" ht="14.1" customHeight="1" x14ac:dyDescent="0.2">
      <c r="B403" s="160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OXY UN Equity</v>
      </c>
      <c r="C403" s="160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Occidental Petroleum Corp</v>
      </c>
      <c r="D403" s="160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Energy</v>
      </c>
      <c r="E403" s="161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71.900000000000006</v>
      </c>
      <c r="F403" s="161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93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29.346314325452006</v>
      </c>
      <c r="H403" s="162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54983.472470700006</v>
      </c>
      <c r="I403" s="163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16</v>
      </c>
      <c r="J403" s="163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0</v>
      </c>
      <c r="K403" s="163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25</v>
      </c>
      <c r="L403" s="164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12.192640325589283</v>
      </c>
      <c r="M403" s="164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14.089751126788165</v>
      </c>
      <c r="N403" s="165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-28.222424169284523</v>
      </c>
      <c r="O403" s="164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5.6958859637400332</v>
      </c>
      <c r="P403" s="164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6.1747606722039796</v>
      </c>
      <c r="Q403" s="165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-50.698104335342229</v>
      </c>
      <c r="R403" s="165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4.364394993045897</v>
      </c>
      <c r="S403" s="16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743.33333333333348</v>
      </c>
    </row>
    <row r="404" spans="2:19" ht="14.1" customHeight="1" x14ac:dyDescent="0.2">
      <c r="B404" s="160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PAYX UW Equity</v>
      </c>
      <c r="C404" s="160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Paychex Inc</v>
      </c>
      <c r="D404" s="160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61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68.03</v>
      </c>
      <c r="F404" s="161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75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10.245479935322654</v>
      </c>
      <c r="H404" s="162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24428.344378199999</v>
      </c>
      <c r="I404" s="163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2</v>
      </c>
      <c r="J404" s="163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3</v>
      </c>
      <c r="K404" s="163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22</v>
      </c>
      <c r="L404" s="164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23.89532841587636</v>
      </c>
      <c r="M404" s="164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22.137975919297105</v>
      </c>
      <c r="N404" s="165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40.670822854566666</v>
      </c>
      <c r="O404" s="164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16.026933117340452</v>
      </c>
      <c r="P404" s="164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14.9903309352518</v>
      </c>
      <c r="Q404" s="165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38.724368676920221</v>
      </c>
      <c r="R404" s="165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3.3529325297662798</v>
      </c>
      <c r="S404" s="16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7.4576271186440755</v>
      </c>
    </row>
    <row r="405" spans="2:19" ht="14.1" customHeight="1" x14ac:dyDescent="0.2">
      <c r="B405" s="160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PBCT UW Equity</v>
      </c>
      <c r="C405" s="160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People's United Financial Inc</v>
      </c>
      <c r="D405" s="160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Financials</v>
      </c>
      <c r="E405" s="161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16.170000000000002</v>
      </c>
      <c r="F405" s="161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20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23.685837971552239</v>
      </c>
      <c r="H405" s="162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6094.0306696500002</v>
      </c>
      <c r="I405" s="163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2</v>
      </c>
      <c r="J405" s="163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63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12</v>
      </c>
      <c r="L405" s="164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11.167127071823206</v>
      </c>
      <c r="M405" s="164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10.33226837060703</v>
      </c>
      <c r="N405" s="165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-34.259578827501727</v>
      </c>
      <c r="O405" s="164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NA</v>
      </c>
      <c r="P405" s="164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NA</v>
      </c>
      <c r="Q405" s="165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65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4.366110080395794</v>
      </c>
      <c r="S405" s="16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10.645161290322589</v>
      </c>
    </row>
    <row r="406" spans="2:19" ht="14.1" customHeight="1" x14ac:dyDescent="0.2">
      <c r="B406" s="160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PCAR UW Equity</v>
      </c>
      <c r="C406" s="160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PACCAR Inc</v>
      </c>
      <c r="D406" s="160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Industrials</v>
      </c>
      <c r="E406" s="161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60.34</v>
      </c>
      <c r="F406" s="161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70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16.009280742459396</v>
      </c>
      <c r="H406" s="162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21151.780006699999</v>
      </c>
      <c r="I406" s="163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6</v>
      </c>
      <c r="J406" s="163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4</v>
      </c>
      <c r="K406" s="163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26</v>
      </c>
      <c r="L406" s="164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9.7986359207534921</v>
      </c>
      <c r="M406" s="164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10.708074534161492</v>
      </c>
      <c r="N406" s="165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-42.315830365030948</v>
      </c>
      <c r="O406" s="164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5.6328869094957845</v>
      </c>
      <c r="P406" s="164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6.228272951107984</v>
      </c>
      <c r="Q406" s="165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-51.243405420914279</v>
      </c>
      <c r="R406" s="165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4.1000994365263512</v>
      </c>
      <c r="S406" s="16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32.589500103407545</v>
      </c>
    </row>
    <row r="407" spans="2:19" ht="14.1" customHeight="1" x14ac:dyDescent="0.2">
      <c r="B407" s="160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PCG UN Equity</v>
      </c>
      <c r="C407" s="160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PG&amp;E Corp</v>
      </c>
      <c r="D407" s="160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Utilities</v>
      </c>
      <c r="E407" s="161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48.24</v>
      </c>
      <c r="F407" s="161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52.5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8.8308457711442792</v>
      </c>
      <c r="H407" s="162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24947.380496880003</v>
      </c>
      <c r="I407" s="163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9</v>
      </c>
      <c r="J407" s="163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0</v>
      </c>
      <c r="K407" s="163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18</v>
      </c>
      <c r="L407" s="164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11.976166832174776</v>
      </c>
      <c r="M407" s="164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11.532393019364093</v>
      </c>
      <c r="N407" s="165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-29.496794787458935</v>
      </c>
      <c r="O407" s="164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6.745793990757373</v>
      </c>
      <c r="P407" s="164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7.1794570967544269</v>
      </c>
      <c r="Q407" s="165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-41.61041256359416</v>
      </c>
      <c r="R407" s="165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3.4825870646766166</v>
      </c>
      <c r="S407" s="16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3.3035714285714208</v>
      </c>
    </row>
    <row r="408" spans="2:19" ht="14.1" customHeight="1" x14ac:dyDescent="0.2">
      <c r="B408" s="160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PCLN UW Equity</v>
      </c>
      <c r="C408" s="160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Booking Holdings Inc</v>
      </c>
      <c r="D408" s="160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Consumer Discretionary</v>
      </c>
      <c r="E408" s="161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#N/A N/A</v>
      </c>
      <c r="F408" s="161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2200</v>
      </c>
      <c r="G408" s="139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2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#N/A N/A</v>
      </c>
      <c r="I408" s="163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24</v>
      </c>
      <c r="J408" s="163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63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37</v>
      </c>
      <c r="L408" s="164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NA</v>
      </c>
      <c r="M408" s="164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NA</v>
      </c>
      <c r="N408" s="165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64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64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65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65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6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8.7024417944349945</v>
      </c>
    </row>
    <row r="409" spans="2:19" ht="14.1" customHeight="1" x14ac:dyDescent="0.2">
      <c r="B409" s="160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PDCO UW Equity</v>
      </c>
      <c r="C409" s="160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Patterson Cos Inc</v>
      </c>
      <c r="D409" s="160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Health Care</v>
      </c>
      <c r="E409" s="161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23.3</v>
      </c>
      <c r="F409" s="161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22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-5.579399141630903</v>
      </c>
      <c r="H409" s="162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2210.0586133000002</v>
      </c>
      <c r="I409" s="163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4</v>
      </c>
      <c r="J409" s="163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6</v>
      </c>
      <c r="K409" s="163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18</v>
      </c>
      <c r="L409" s="164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16.248256624825665</v>
      </c>
      <c r="M409" s="164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14.803049555273189</v>
      </c>
      <c r="N409" s="165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-4.3471765867100771</v>
      </c>
      <c r="O409" s="164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10.903582417582417</v>
      </c>
      <c r="P409" s="164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10.22621726449157</v>
      </c>
      <c r="Q409" s="165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-5.6218319424239604</v>
      </c>
      <c r="R409" s="165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4.6781115879828334</v>
      </c>
      <c r="S409" s="16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-28.235294117647065</v>
      </c>
    </row>
    <row r="410" spans="2:19" ht="14.1" customHeight="1" x14ac:dyDescent="0.2">
      <c r="B410" s="160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PEG UN Equity</v>
      </c>
      <c r="C410" s="160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Public Service Enterprise Grou</v>
      </c>
      <c r="D410" s="160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61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53.83</v>
      </c>
      <c r="F410" s="161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57.5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6.817759613598362</v>
      </c>
      <c r="H410" s="162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27201.554638580001</v>
      </c>
      <c r="I410" s="163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10</v>
      </c>
      <c r="J410" s="163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63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64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16.331917475728154</v>
      </c>
      <c r="M410" s="164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15.184767277856135</v>
      </c>
      <c r="N410" s="165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-3.8546685729115682</v>
      </c>
      <c r="O410" s="164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10.682966161778923</v>
      </c>
      <c r="P410" s="164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10.127967883068951</v>
      </c>
      <c r="Q410" s="165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-7.5314206692336132</v>
      </c>
      <c r="R410" s="165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3.4961917146572548</v>
      </c>
      <c r="S410" s="16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10.73170731707318</v>
      </c>
    </row>
    <row r="411" spans="2:19" ht="14.1" customHeight="1" x14ac:dyDescent="0.2">
      <c r="B411" s="160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PEP UN Equity</v>
      </c>
      <c r="C411" s="160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PepsiCo Inc</v>
      </c>
      <c r="D411" s="160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Consumer Staples</v>
      </c>
      <c r="E411" s="161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107.9</v>
      </c>
      <c r="F411" s="161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116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7.5069508804448404</v>
      </c>
      <c r="H411" s="162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152308.18720000001</v>
      </c>
      <c r="I411" s="163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12</v>
      </c>
      <c r="J411" s="163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2</v>
      </c>
      <c r="K411" s="163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27</v>
      </c>
      <c r="L411" s="164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18.09491866510146</v>
      </c>
      <c r="M411" s="164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16.872556684910087</v>
      </c>
      <c r="N411" s="165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6.5240474541904625</v>
      </c>
      <c r="O411" s="164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12.705577145365426</v>
      </c>
      <c r="P411" s="164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12.091891323980468</v>
      </c>
      <c r="Q411" s="165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9.9756987355052118</v>
      </c>
      <c r="R411" s="165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3.5987025023169599</v>
      </c>
      <c r="S411" s="16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13.664122137404583</v>
      </c>
    </row>
    <row r="412" spans="2:19" ht="14.1" customHeight="1" x14ac:dyDescent="0.2">
      <c r="B412" s="160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PFE UN Equity</v>
      </c>
      <c r="C412" s="160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Pfizer Inc</v>
      </c>
      <c r="D412" s="160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Health Care</v>
      </c>
      <c r="E412" s="161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44</v>
      </c>
      <c r="F412" s="161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45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2.2727272727272707</v>
      </c>
      <c r="H412" s="162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257932.81813199999</v>
      </c>
      <c r="I412" s="163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63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3</v>
      </c>
      <c r="K412" s="163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22</v>
      </c>
      <c r="L412" s="164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14.234875444839856</v>
      </c>
      <c r="M412" s="164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13.656114214773433</v>
      </c>
      <c r="N412" s="165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-16.199869396754252</v>
      </c>
      <c r="O412" s="164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10.317112882526256</v>
      </c>
      <c r="P412" s="164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NA</v>
      </c>
      <c r="Q412" s="165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-10.698137895862258</v>
      </c>
      <c r="R412" s="165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3.3090909090909091</v>
      </c>
      <c r="S412" s="16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11.492537313432829</v>
      </c>
    </row>
    <row r="413" spans="2:19" ht="14.1" customHeight="1" x14ac:dyDescent="0.2">
      <c r="B413" s="160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PFG UN Equity</v>
      </c>
      <c r="C413" s="160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Principal Financial Group Inc</v>
      </c>
      <c r="D413" s="160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Financials</v>
      </c>
      <c r="E413" s="161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53.78</v>
      </c>
      <c r="F413" s="161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65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20.862774265526205</v>
      </c>
      <c r="H413" s="162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15313.78836658</v>
      </c>
      <c r="I413" s="163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5</v>
      </c>
      <c r="J413" s="163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0</v>
      </c>
      <c r="K413" s="163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14</v>
      </c>
      <c r="L413" s="164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8.9172608191013101</v>
      </c>
      <c r="M413" s="164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8.3457479826194909</v>
      </c>
      <c r="N413" s="165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-47.50444960621131</v>
      </c>
      <c r="O413" s="164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NA</v>
      </c>
      <c r="P413" s="164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NA</v>
      </c>
      <c r="Q413" s="165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65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4.193008553365563</v>
      </c>
      <c r="S413" s="16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32.734375000000007</v>
      </c>
    </row>
    <row r="414" spans="2:19" ht="14.1" customHeight="1" x14ac:dyDescent="0.2">
      <c r="B414" s="160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PG UN Equity</v>
      </c>
      <c r="C414" s="160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Procter &amp; Gamble Co/The</v>
      </c>
      <c r="D414" s="160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Consumer Staples</v>
      </c>
      <c r="E414" s="161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80.239999999999995</v>
      </c>
      <c r="F414" s="161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83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3.4396809571286102</v>
      </c>
      <c r="H414" s="162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199730.13797928</v>
      </c>
      <c r="I414" s="163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7</v>
      </c>
      <c r="J414" s="163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2</v>
      </c>
      <c r="K414" s="163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27</v>
      </c>
      <c r="L414" s="164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18.374169910693841</v>
      </c>
      <c r="M414" s="164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17.244788308618094</v>
      </c>
      <c r="N414" s="165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8.1679881365266382</v>
      </c>
      <c r="O414" s="164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12.792974416345569</v>
      </c>
      <c r="P414" s="164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12.375704965336265</v>
      </c>
      <c r="Q414" s="165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>10.732183532193362</v>
      </c>
      <c r="R414" s="165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3.6615154536390833</v>
      </c>
      <c r="S414" s="16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-0.82568807339450623</v>
      </c>
    </row>
    <row r="415" spans="2:19" ht="14.1" customHeight="1" x14ac:dyDescent="0.2">
      <c r="B415" s="160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PGR UN Equity</v>
      </c>
      <c r="C415" s="160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Progressive Corp/The</v>
      </c>
      <c r="D415" s="160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Financials</v>
      </c>
      <c r="E415" s="161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71.8</v>
      </c>
      <c r="F415" s="161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73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1.6713091922005541</v>
      </c>
      <c r="H415" s="162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41866.58</v>
      </c>
      <c r="I415" s="163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10</v>
      </c>
      <c r="J415" s="163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3</v>
      </c>
      <c r="K415" s="163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21</v>
      </c>
      <c r="L415" s="164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15.253877204164011</v>
      </c>
      <c r="M415" s="164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14.540299716484407</v>
      </c>
      <c r="N415" s="165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-10.201047640484084</v>
      </c>
      <c r="O415" s="164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NA</v>
      </c>
      <c r="P415" s="164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NA</v>
      </c>
      <c r="Q415" s="165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65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2.2395543175487469</v>
      </c>
      <c r="S415" s="16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26.551651338933063</v>
      </c>
    </row>
    <row r="416" spans="2:19" ht="14.1" customHeight="1" x14ac:dyDescent="0.2">
      <c r="B416" s="160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PH UN Equity</v>
      </c>
      <c r="C416" s="160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Parker-Hannifin Corp</v>
      </c>
      <c r="D416" s="160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Industrials</v>
      </c>
      <c r="E416" s="161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159.33000000000001</v>
      </c>
      <c r="F416" s="161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190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19.249356681102103</v>
      </c>
      <c r="H416" s="162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21097.848131190003</v>
      </c>
      <c r="I416" s="163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63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2</v>
      </c>
      <c r="K416" s="163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24</v>
      </c>
      <c r="L416" s="164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13.954282711508144</v>
      </c>
      <c r="M416" s="164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12.822308063737326</v>
      </c>
      <c r="N416" s="165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-17.851707362645474</v>
      </c>
      <c r="O416" s="164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9.523523950906867</v>
      </c>
      <c r="P416" s="164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9.0090954614194381</v>
      </c>
      <c r="Q416" s="165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>-17.567207774788663</v>
      </c>
      <c r="R416" s="165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1.8797464382100042</v>
      </c>
      <c r="S416" s="16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12.767857142857142</v>
      </c>
    </row>
    <row r="417" spans="2:19" ht="14.1" customHeight="1" x14ac:dyDescent="0.2">
      <c r="B417" s="160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PHM UN Equity</v>
      </c>
      <c r="C417" s="160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PulteGroup Inc</v>
      </c>
      <c r="D417" s="160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Consumer Discretionary</v>
      </c>
      <c r="E417" s="161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22.44</v>
      </c>
      <c r="F417" s="161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31.5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40.374331550802125</v>
      </c>
      <c r="H417" s="162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6373.3766434800009</v>
      </c>
      <c r="I417" s="163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5</v>
      </c>
      <c r="J417" s="163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63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19</v>
      </c>
      <c r="L417" s="164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5.8422285863056498</v>
      </c>
      <c r="M417" s="164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5.2429906542056077</v>
      </c>
      <c r="N417" s="165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-65.607038822113338</v>
      </c>
      <c r="O417" s="164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5.612438933142875</v>
      </c>
      <c r="P417" s="164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5.3837430818526073</v>
      </c>
      <c r="Q417" s="165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-51.420397025578104</v>
      </c>
      <c r="R417" s="165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1.6666666666666665</v>
      </c>
      <c r="S417" s="16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57.33333333333335</v>
      </c>
    </row>
    <row r="418" spans="2:19" ht="14.1" customHeight="1" x14ac:dyDescent="0.2">
      <c r="B418" s="160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PKG UN Equity</v>
      </c>
      <c r="C418" s="160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Packaging Corp of America</v>
      </c>
      <c r="D418" s="160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Materials</v>
      </c>
      <c r="E418" s="161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89.06</v>
      </c>
      <c r="F418" s="161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109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22.38940040422186</v>
      </c>
      <c r="H418" s="162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8415.9815490399997</v>
      </c>
      <c r="I418" s="163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6</v>
      </c>
      <c r="J418" s="163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0</v>
      </c>
      <c r="K418" s="163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14</v>
      </c>
      <c r="L418" s="164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10.399346099953293</v>
      </c>
      <c r="M418" s="164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10.02927927927928</v>
      </c>
      <c r="N418" s="165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-38.779474064148069</v>
      </c>
      <c r="O418" s="164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6.8848493491043685</v>
      </c>
      <c r="P418" s="164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6.7765098468893896</v>
      </c>
      <c r="Q418" s="165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-40.40679071925274</v>
      </c>
      <c r="R418" s="165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3.3303390972378173</v>
      </c>
      <c r="S418" s="16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28.511904761904784</v>
      </c>
    </row>
    <row r="419" spans="2:19" ht="14.1" customHeight="1" x14ac:dyDescent="0.2">
      <c r="B419" s="160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PKI UN Equity</v>
      </c>
      <c r="C419" s="160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PerkinElmer Inc</v>
      </c>
      <c r="D419" s="160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Health Care</v>
      </c>
      <c r="E419" s="161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87.81</v>
      </c>
      <c r="F419" s="161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90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2.4940211820977165</v>
      </c>
      <c r="H419" s="162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9723.5535059100002</v>
      </c>
      <c r="I419" s="163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63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63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16</v>
      </c>
      <c r="L419" s="164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21.318281136198109</v>
      </c>
      <c r="M419" s="164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19.002380437134818</v>
      </c>
      <c r="N419" s="165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25.499850727370355</v>
      </c>
      <c r="O419" s="164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17.448581346211892</v>
      </c>
      <c r="P419" s="164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15.802398769861609</v>
      </c>
      <c r="Q419" s="165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51.029733127307274</v>
      </c>
      <c r="R419" s="165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0.32798086778271274</v>
      </c>
      <c r="S419" s="16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26.575342465753433</v>
      </c>
    </row>
    <row r="420" spans="2:19" ht="14.1" customHeight="1" x14ac:dyDescent="0.2">
      <c r="B420" s="160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PLD UN Equity</v>
      </c>
      <c r="C420" s="160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Prologis Inc</v>
      </c>
      <c r="D420" s="160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Real Estate</v>
      </c>
      <c r="E420" s="161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63.07</v>
      </c>
      <c r="F420" s="161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70.5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11.780561281116221</v>
      </c>
      <c r="H420" s="162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39703.484875950002</v>
      </c>
      <c r="I420" s="163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15</v>
      </c>
      <c r="J420" s="163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0</v>
      </c>
      <c r="K420" s="163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20</v>
      </c>
      <c r="L420" s="164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36.372549019607845</v>
      </c>
      <c r="M420" s="164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35.274049217002236</v>
      </c>
      <c r="N420" s="165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114.12371116468071</v>
      </c>
      <c r="O420" s="164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24.611387392669357</v>
      </c>
      <c r="P420" s="164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21.67018356713427</v>
      </c>
      <c r="Q420" s="165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113.02885295110849</v>
      </c>
      <c r="R420" s="165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3.2281591882035832</v>
      </c>
      <c r="S420" s="16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128.90117330800095</v>
      </c>
    </row>
    <row r="421" spans="2:19" ht="14.1" customHeight="1" x14ac:dyDescent="0.2">
      <c r="B421" s="160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PM UN Equity</v>
      </c>
      <c r="C421" s="160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Philip Morris International In</v>
      </c>
      <c r="D421" s="160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Consumer Staples</v>
      </c>
      <c r="E421" s="161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87.52</v>
      </c>
      <c r="F421" s="161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93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6.261425959780631</v>
      </c>
      <c r="H421" s="162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136050.4390744</v>
      </c>
      <c r="I421" s="163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14</v>
      </c>
      <c r="J421" s="163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1</v>
      </c>
      <c r="K421" s="163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23</v>
      </c>
      <c r="L421" s="164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16.454220718180107</v>
      </c>
      <c r="M421" s="164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15.087053956214445</v>
      </c>
      <c r="N421" s="165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-3.1346743776417108</v>
      </c>
      <c r="O421" s="164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12.599233415422503</v>
      </c>
      <c r="P421" s="164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11.621731658503423</v>
      </c>
      <c r="Q421" s="165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9.0552190223204487</v>
      </c>
      <c r="R421" s="165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5.3690585009140763</v>
      </c>
      <c r="S421" s="16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-3.8636363636363589</v>
      </c>
    </row>
    <row r="422" spans="2:19" ht="14.1" customHeight="1" x14ac:dyDescent="0.2">
      <c r="B422" s="160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PNC UN Equity</v>
      </c>
      <c r="C422" s="160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PNC Financial Services Group I</v>
      </c>
      <c r="D422" s="160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Financials</v>
      </c>
      <c r="E422" s="161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124.22</v>
      </c>
      <c r="F422" s="161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153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23.168571888584765</v>
      </c>
      <c r="H422" s="162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57675.637047459997</v>
      </c>
      <c r="I422" s="163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16</v>
      </c>
      <c r="J422" s="163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0</v>
      </c>
      <c r="K422" s="163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30</v>
      </c>
      <c r="L422" s="164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10.774568479486513</v>
      </c>
      <c r="M422" s="164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10.008863105309807</v>
      </c>
      <c r="N422" s="165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-36.570555234335423</v>
      </c>
      <c r="O422" s="164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NA</v>
      </c>
      <c r="P422" s="164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NA</v>
      </c>
      <c r="Q422" s="165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65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3.3569473514731927</v>
      </c>
      <c r="S422" s="16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22.489082969432321</v>
      </c>
    </row>
    <row r="423" spans="2:19" ht="14.1" customHeight="1" x14ac:dyDescent="0.2">
      <c r="B423" s="160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PNR UN Equity</v>
      </c>
      <c r="C423" s="160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Pentair PLC</v>
      </c>
      <c r="D423" s="160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Industrials</v>
      </c>
      <c r="E423" s="161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38.770000000000003</v>
      </c>
      <c r="F423" s="161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45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16.069125612587044</v>
      </c>
      <c r="H423" s="162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6800.4078848200006</v>
      </c>
      <c r="I423" s="163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3</v>
      </c>
      <c r="J423" s="163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2</v>
      </c>
      <c r="K423" s="163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17</v>
      </c>
      <c r="L423" s="164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15.489412704754296</v>
      </c>
      <c r="M423" s="164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14.657844990548206</v>
      </c>
      <c r="N423" s="165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-8.8144597642746287</v>
      </c>
      <c r="O423" s="164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11.83362648144964</v>
      </c>
      <c r="P423" s="164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11.445846811107721</v>
      </c>
      <c r="Q423" s="165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>2.4283529967085382</v>
      </c>
      <c r="R423" s="165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2.0273407273665205</v>
      </c>
      <c r="S423" s="16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-45.263157894736835</v>
      </c>
    </row>
    <row r="424" spans="2:19" ht="14.1" customHeight="1" x14ac:dyDescent="0.2">
      <c r="B424" s="160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PNW UN Equity</v>
      </c>
      <c r="C424" s="160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Pinnacle West Capital Corp</v>
      </c>
      <c r="D424" s="160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Utilities</v>
      </c>
      <c r="E424" s="161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83.48</v>
      </c>
      <c r="F424" s="161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84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0.62290368950645991</v>
      </c>
      <c r="H424" s="162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9347.60112372</v>
      </c>
      <c r="I424" s="163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63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0</v>
      </c>
      <c r="K424" s="163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15</v>
      </c>
      <c r="L424" s="164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17.686440677966104</v>
      </c>
      <c r="M424" s="164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16.926196269261961</v>
      </c>
      <c r="N424" s="165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4.1193542200882671</v>
      </c>
      <c r="O424" s="164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9.9791757209926235</v>
      </c>
      <c r="P424" s="164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9.5807797810688999</v>
      </c>
      <c r="Q424" s="165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-13.62322150624442</v>
      </c>
      <c r="R424" s="165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3.573310972688069</v>
      </c>
      <c r="S424" s="16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9.3180953001361839</v>
      </c>
    </row>
    <row r="425" spans="2:19" ht="14.1" customHeight="1" x14ac:dyDescent="0.2">
      <c r="B425" s="160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PPG UN Equity</v>
      </c>
      <c r="C425" s="160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PPG Industries Inc</v>
      </c>
      <c r="D425" s="160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Materials</v>
      </c>
      <c r="E425" s="161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98.99</v>
      </c>
      <c r="F425" s="161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114.5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15.668249318112949</v>
      </c>
      <c r="H425" s="162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23957.372114959999</v>
      </c>
      <c r="I425" s="163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10</v>
      </c>
      <c r="J425" s="163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63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24</v>
      </c>
      <c r="L425" s="164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14.998484848484846</v>
      </c>
      <c r="M425" s="164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13.418733902670462</v>
      </c>
      <c r="N425" s="165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-11.704532011943257</v>
      </c>
      <c r="O425" s="164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10.716756255211561</v>
      </c>
      <c r="P425" s="164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10.010484757621189</v>
      </c>
      <c r="Q425" s="165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-7.2389436653890638</v>
      </c>
      <c r="R425" s="165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1.9880796040004043</v>
      </c>
      <c r="S425" s="16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-5.2100840336134313</v>
      </c>
    </row>
    <row r="426" spans="2:19" ht="14.1" customHeight="1" x14ac:dyDescent="0.2">
      <c r="B426" s="160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PPL UN Equity</v>
      </c>
      <c r="C426" s="160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PPL Corp</v>
      </c>
      <c r="D426" s="160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Utilities</v>
      </c>
      <c r="E426" s="161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30.81</v>
      </c>
      <c r="F426" s="161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31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0.6166828951639225</v>
      </c>
      <c r="H426" s="162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21553.772034599999</v>
      </c>
      <c r="I426" s="163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7</v>
      </c>
      <c r="J426" s="163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1</v>
      </c>
      <c r="K426" s="163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16</v>
      </c>
      <c r="L426" s="164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12.658175842235003</v>
      </c>
      <c r="M426" s="164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12.101335428122544</v>
      </c>
      <c r="N426" s="165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-25.481835588335411</v>
      </c>
      <c r="O426" s="164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9.7608663615272775</v>
      </c>
      <c r="P426" s="164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9.1791099722400187</v>
      </c>
      <c r="Q426" s="165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-15.512842424130834</v>
      </c>
      <c r="R426" s="165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5.5079519636481669</v>
      </c>
      <c r="S426" s="16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2.8571428571428594</v>
      </c>
    </row>
    <row r="427" spans="2:19" ht="14.1" customHeight="1" x14ac:dyDescent="0.2">
      <c r="B427" s="160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PRGO UN Equity</v>
      </c>
      <c r="C427" s="160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Perrigo Co PLC</v>
      </c>
      <c r="D427" s="160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Health Care</v>
      </c>
      <c r="E427" s="161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72.25</v>
      </c>
      <c r="F427" s="161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77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6.5743944636678098</v>
      </c>
      <c r="H427" s="162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9886.1542662499996</v>
      </c>
      <c r="I427" s="163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3</v>
      </c>
      <c r="J427" s="163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1</v>
      </c>
      <c r="K427" s="163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64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13.722697056030389</v>
      </c>
      <c r="M427" s="164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12.846728307254622</v>
      </c>
      <c r="N427" s="165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-19.215042661930383</v>
      </c>
      <c r="O427" s="164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11.227005153133215</v>
      </c>
      <c r="P427" s="164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10.787418088737201</v>
      </c>
      <c r="Q427" s="165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-2.8223808885911361</v>
      </c>
      <c r="R427" s="165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1.0186851211072663</v>
      </c>
      <c r="S427" s="16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-27.194244604316541</v>
      </c>
    </row>
    <row r="428" spans="2:19" ht="14.1" customHeight="1" x14ac:dyDescent="0.2">
      <c r="B428" s="160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PRU UN Equity</v>
      </c>
      <c r="C428" s="160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Prudential Financial Inc</v>
      </c>
      <c r="D428" s="160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Financials</v>
      </c>
      <c r="E428" s="161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97.53</v>
      </c>
      <c r="F428" s="161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122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25.08971598482519</v>
      </c>
      <c r="H428" s="162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40670.01</v>
      </c>
      <c r="I428" s="163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12</v>
      </c>
      <c r="J428" s="163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63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18</v>
      </c>
      <c r="L428" s="164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7.4953888718106363</v>
      </c>
      <c r="M428" s="164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7.0236209131499345</v>
      </c>
      <c r="N428" s="165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-55.874951711815804</v>
      </c>
      <c r="O428" s="164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NA</v>
      </c>
      <c r="P428" s="164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NA</v>
      </c>
      <c r="Q428" s="165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65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3.9669845175843332</v>
      </c>
      <c r="S428" s="16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4.8504983388704437</v>
      </c>
    </row>
    <row r="429" spans="2:19" ht="14.1" customHeight="1" x14ac:dyDescent="0.2">
      <c r="B429" s="160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PSA UN Equity</v>
      </c>
      <c r="C429" s="160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Public Storage</v>
      </c>
      <c r="D429" s="160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Real Estate</v>
      </c>
      <c r="E429" s="161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198.14</v>
      </c>
      <c r="F429" s="161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202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1.9481174926819556</v>
      </c>
      <c r="H429" s="162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34523.997611359999</v>
      </c>
      <c r="I429" s="163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2</v>
      </c>
      <c r="J429" s="163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6</v>
      </c>
      <c r="K429" s="163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17</v>
      </c>
      <c r="L429" s="164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24.820243016409869</v>
      </c>
      <c r="M429" s="164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25.37003841229193</v>
      </c>
      <c r="N429" s="165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46.115757348156031</v>
      </c>
      <c r="O429" s="164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19.824898654374046</v>
      </c>
      <c r="P429" s="164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18.902001429933268</v>
      </c>
      <c r="Q429" s="165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>71.598429329961476</v>
      </c>
      <c r="R429" s="165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4.2035934187947923</v>
      </c>
      <c r="S429" s="16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15.527950310559005</v>
      </c>
    </row>
    <row r="430" spans="2:19" ht="14.1" customHeight="1" x14ac:dyDescent="0.2">
      <c r="B430" s="160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PSX UN Equity</v>
      </c>
      <c r="C430" s="160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Phillips 66</v>
      </c>
      <c r="D430" s="160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Energy</v>
      </c>
      <c r="E430" s="161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109.12</v>
      </c>
      <c r="F430" s="161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129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18.218475073313776</v>
      </c>
      <c r="H430" s="162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50660.314179200002</v>
      </c>
      <c r="I430" s="163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8</v>
      </c>
      <c r="J430" s="163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0</v>
      </c>
      <c r="K430" s="163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20</v>
      </c>
      <c r="L430" s="164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10.948128825122906</v>
      </c>
      <c r="M430" s="164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8.9921714050267827</v>
      </c>
      <c r="N430" s="165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-35.548812565196251</v>
      </c>
      <c r="O430" s="164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7.5401402832178368</v>
      </c>
      <c r="P430" s="164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6.6559713915095609</v>
      </c>
      <c r="Q430" s="165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-34.734787194370917</v>
      </c>
      <c r="R430" s="165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3.1323313782991202</v>
      </c>
      <c r="S430" s="16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46.445783132530131</v>
      </c>
    </row>
    <row r="431" spans="2:19" ht="14.1" customHeight="1" x14ac:dyDescent="0.2">
      <c r="B431" s="160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PVH UN Equity</v>
      </c>
      <c r="C431" s="160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PVH Corp</v>
      </c>
      <c r="D431" s="160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Consumer Discretionary</v>
      </c>
      <c r="E431" s="161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126.3</v>
      </c>
      <c r="F431" s="161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176.5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39.746634996041188</v>
      </c>
      <c r="H431" s="162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9689.1618401999986</v>
      </c>
      <c r="I431" s="163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17</v>
      </c>
      <c r="J431" s="163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1</v>
      </c>
      <c r="K431" s="163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21</v>
      </c>
      <c r="L431" s="164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13.606981254040077</v>
      </c>
      <c r="M431" s="164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12.241930793835417</v>
      </c>
      <c r="N431" s="165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-19.896256864135619</v>
      </c>
      <c r="O431" s="164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9.4366317951786503</v>
      </c>
      <c r="P431" s="164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8.7817283798242052</v>
      </c>
      <c r="Q431" s="165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-18.319320444013666</v>
      </c>
      <c r="R431" s="165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0.12351543942992874</v>
      </c>
      <c r="S431" s="16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4.2384105960264939</v>
      </c>
    </row>
    <row r="432" spans="2:19" ht="14.1" customHeight="1" x14ac:dyDescent="0.2">
      <c r="B432" s="160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PWR UN Equity</v>
      </c>
      <c r="C432" s="160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Quanta Services Inc</v>
      </c>
      <c r="D432" s="160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Industrials</v>
      </c>
      <c r="E432" s="161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32.31</v>
      </c>
      <c r="F432" s="161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46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42.370783039306701</v>
      </c>
      <c r="H432" s="162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4823.6782838400004</v>
      </c>
      <c r="I432" s="163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9</v>
      </c>
      <c r="J432" s="163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63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11</v>
      </c>
      <c r="L432" s="164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10.412504028359653</v>
      </c>
      <c r="M432" s="164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9.3979057591623043</v>
      </c>
      <c r="N432" s="165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-38.702013876793863</v>
      </c>
      <c r="O432" s="164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5.9075385711751958</v>
      </c>
      <c r="P432" s="164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5.5484957605985041</v>
      </c>
      <c r="Q432" s="165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-48.866102284151324</v>
      </c>
      <c r="R432" s="165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</v>
      </c>
      <c r="S432" s="16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54.444444444444443</v>
      </c>
    </row>
    <row r="433" spans="2:19" ht="14.1" customHeight="1" x14ac:dyDescent="0.2">
      <c r="B433" s="160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PX UN Equity</v>
      </c>
      <c r="C433" s="160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Praxair Inc</v>
      </c>
      <c r="D433" s="160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Materials</v>
      </c>
      <c r="E433" s="161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161.36000000000001</v>
      </c>
      <c r="F433" s="161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180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11.551809618244913</v>
      </c>
      <c r="H433" s="162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46403.228506240004</v>
      </c>
      <c r="I433" s="163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12</v>
      </c>
      <c r="J433" s="163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1</v>
      </c>
      <c r="K433" s="163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22</v>
      </c>
      <c r="L433" s="164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21.849695328368316</v>
      </c>
      <c r="M433" s="164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20.474559066108363</v>
      </c>
      <c r="N433" s="165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28.628264381627133</v>
      </c>
      <c r="O433" s="164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12.804266298333005</v>
      </c>
      <c r="P433" s="164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12.27027916852928</v>
      </c>
      <c r="Q433" s="165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10.829922705896312</v>
      </c>
      <c r="R433" s="165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2.1678235002478927</v>
      </c>
      <c r="S433" s="16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13.199999999999998</v>
      </c>
    </row>
    <row r="434" spans="2:19" ht="14.1" customHeight="1" x14ac:dyDescent="0.2">
      <c r="B434" s="160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60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60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61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167.9</v>
      </c>
      <c r="F434" s="161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236.19999694824219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40.678973763098369</v>
      </c>
      <c r="H434" s="162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28610.365509600004</v>
      </c>
      <c r="I434" s="163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33</v>
      </c>
      <c r="J434" s="163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63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40</v>
      </c>
      <c r="L434" s="164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14.893994500133061</v>
      </c>
      <c r="M434" s="164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12.504654800029792</v>
      </c>
      <c r="N434" s="165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-12.31966242685899</v>
      </c>
      <c r="O434" s="164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6.9769770108222344</v>
      </c>
      <c r="P434" s="164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6.0131415697558532</v>
      </c>
      <c r="Q434" s="165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-39.60936106655992</v>
      </c>
      <c r="R434" s="165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0.22394282310899344</v>
      </c>
      <c r="S434" s="16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249.16666666666666</v>
      </c>
    </row>
    <row r="435" spans="2:19" ht="14.1" customHeight="1" x14ac:dyDescent="0.2">
      <c r="B435" s="160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60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60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61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77.48</v>
      </c>
      <c r="F435" s="161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29.065565307176033</v>
      </c>
      <c r="H435" s="162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91271.44</v>
      </c>
      <c r="I435" s="163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38</v>
      </c>
      <c r="J435" s="163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0</v>
      </c>
      <c r="K435" s="163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64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27.38776952986921</v>
      </c>
      <c r="M435" s="164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22.556040756914122</v>
      </c>
      <c r="N435" s="165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61.230681113308073</v>
      </c>
      <c r="O435" s="164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17.851964550541759</v>
      </c>
      <c r="P435" s="164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14.861946449394454</v>
      </c>
      <c r="Q435" s="165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54.521298228741969</v>
      </c>
      <c r="R435" s="165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1.8069179143004648E-2</v>
      </c>
      <c r="S435" s="16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18.909090909090903</v>
      </c>
    </row>
    <row r="436" spans="2:19" ht="14.1" customHeight="1" x14ac:dyDescent="0.2">
      <c r="B436" s="160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 UN Equity</v>
      </c>
      <c r="C436" s="160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IQVIA Holdings Inc</v>
      </c>
      <c r="D436" s="160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Health Care</v>
      </c>
      <c r="E436" s="161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#N/A N/A</v>
      </c>
      <c r="F436" s="161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135</v>
      </c>
      <c r="G436" s="139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2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#N/A N/A</v>
      </c>
      <c r="I436" s="163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63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63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22</v>
      </c>
      <c r="L436" s="164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NA</v>
      </c>
      <c r="M436" s="164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NA</v>
      </c>
      <c r="N436" s="165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64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NA</v>
      </c>
      <c r="P436" s="164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NA</v>
      </c>
      <c r="Q436" s="165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65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6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16.638655462184889</v>
      </c>
    </row>
    <row r="437" spans="2:19" ht="14.1" customHeight="1" x14ac:dyDescent="0.2">
      <c r="B437" s="160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QCOM UW Equity</v>
      </c>
      <c r="C437" s="160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QUALCOMM Inc</v>
      </c>
      <c r="D437" s="160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61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65.150000000000006</v>
      </c>
      <c r="F437" s="161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73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12.049117421335364</v>
      </c>
      <c r="H437" s="162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95712.584190850001</v>
      </c>
      <c r="I437" s="163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17</v>
      </c>
      <c r="J437" s="163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63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30</v>
      </c>
      <c r="L437" s="164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14.633872416891286</v>
      </c>
      <c r="M437" s="164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11.391851722329079</v>
      </c>
      <c r="N437" s="165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-13.85099051138754</v>
      </c>
      <c r="O437" s="164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11.465214706394843</v>
      </c>
      <c r="P437" s="164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8.7229381694771444</v>
      </c>
      <c r="Q437" s="165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-0.76050980900967957</v>
      </c>
      <c r="R437" s="165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3.9616270145817345</v>
      </c>
      <c r="S437" s="16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-10.10869565217391</v>
      </c>
    </row>
    <row r="438" spans="2:19" ht="14.1" customHeight="1" x14ac:dyDescent="0.2">
      <c r="B438" s="160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QRVO UW Equity</v>
      </c>
      <c r="C438" s="160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Qorvo Inc</v>
      </c>
      <c r="D438" s="160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Information Technology</v>
      </c>
      <c r="E438" s="161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73.400000000000006</v>
      </c>
      <c r="F438" s="161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88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19.891008174386915</v>
      </c>
      <c r="H438" s="162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9222.2168254000007</v>
      </c>
      <c r="I438" s="163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12</v>
      </c>
      <c r="J438" s="163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1</v>
      </c>
      <c r="K438" s="163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26</v>
      </c>
      <c r="L438" s="164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11.923326835607538</v>
      </c>
      <c r="M438" s="164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10.371626395365269</v>
      </c>
      <c r="N438" s="165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-29.807861690050963</v>
      </c>
      <c r="O438" s="164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8.4542530391715438</v>
      </c>
      <c r="P438" s="164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7.4934395624831884</v>
      </c>
      <c r="Q438" s="165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-26.822498920577921</v>
      </c>
      <c r="R438" s="165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0</v>
      </c>
      <c r="S438" s="16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6.4473684210526381</v>
      </c>
    </row>
    <row r="439" spans="2:19" ht="14.1" customHeight="1" x14ac:dyDescent="0.2">
      <c r="B439" s="160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RCL UN Equity</v>
      </c>
      <c r="C439" s="160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Royal Caribbean Cruises Ltd</v>
      </c>
      <c r="D439" s="160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Consumer Discretionary</v>
      </c>
      <c r="E439" s="161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116.63</v>
      </c>
      <c r="F439" s="161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150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28.61184943839492</v>
      </c>
      <c r="H439" s="162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24372.174132379998</v>
      </c>
      <c r="I439" s="163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19</v>
      </c>
      <c r="J439" s="163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63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24</v>
      </c>
      <c r="L439" s="164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11.529260577303281</v>
      </c>
      <c r="M439" s="164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10.632692132373052</v>
      </c>
      <c r="N439" s="165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-32.127713664885057</v>
      </c>
      <c r="O439" s="164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9.7206427516236023</v>
      </c>
      <c r="P439" s="164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9.3108289842723746</v>
      </c>
      <c r="Q439" s="165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>-15.861006034033009</v>
      </c>
      <c r="R439" s="165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2.2935779816513762</v>
      </c>
      <c r="S439" s="16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13.782234957020053</v>
      </c>
    </row>
    <row r="440" spans="2:19" ht="14.1" customHeight="1" x14ac:dyDescent="0.2">
      <c r="B440" s="160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 UN Equity</v>
      </c>
      <c r="C440" s="160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Everest Re Group Ltd</v>
      </c>
      <c r="D440" s="160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Financials</v>
      </c>
      <c r="E440" s="161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211.12</v>
      </c>
      <c r="F440" s="161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243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15.100416824554763</v>
      </c>
      <c r="H440" s="162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8625.4009150399997</v>
      </c>
      <c r="I440" s="163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3</v>
      </c>
      <c r="J440" s="163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63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12</v>
      </c>
      <c r="L440" s="164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8.8623961044412738</v>
      </c>
      <c r="M440" s="164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8.2821387940841866</v>
      </c>
      <c r="N440" s="165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-47.827435941556274</v>
      </c>
      <c r="O440" s="164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NA</v>
      </c>
      <c r="P440" s="164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NA</v>
      </c>
      <c r="Q440" s="165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65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2.5895225464190985</v>
      </c>
      <c r="S440" s="16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118.66707242848449</v>
      </c>
    </row>
    <row r="441" spans="2:19" ht="14.1" customHeight="1" x14ac:dyDescent="0.2">
      <c r="B441" s="160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 UN Equity</v>
      </c>
      <c r="C441" s="160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Regency Centers Corp</v>
      </c>
      <c r="D441" s="160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Real Estate</v>
      </c>
      <c r="E441" s="161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62.94</v>
      </c>
      <c r="F441" s="161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71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12.805846838258672</v>
      </c>
      <c r="H441" s="162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10674.71853588</v>
      </c>
      <c r="I441" s="163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13</v>
      </c>
      <c r="J441" s="163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0</v>
      </c>
      <c r="K441" s="163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18</v>
      </c>
      <c r="L441" s="164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32.194373401534527</v>
      </c>
      <c r="M441" s="164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36.23488773747841</v>
      </c>
      <c r="N441" s="165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89.526961875612372</v>
      </c>
      <c r="O441" s="164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18.413395939086293</v>
      </c>
      <c r="P441" s="164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17.030230046948358</v>
      </c>
      <c r="Q441" s="165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59.380881429159757</v>
      </c>
      <c r="R441" s="165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3.6272640610104858</v>
      </c>
      <c r="S441" s="16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8.8101892151921994</v>
      </c>
    </row>
    <row r="442" spans="2:19" ht="14.1" customHeight="1" x14ac:dyDescent="0.2">
      <c r="B442" s="160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REGN UW Equity</v>
      </c>
      <c r="C442" s="160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Regeneron Pharmaceuticals Inc</v>
      </c>
      <c r="D442" s="160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Health Care</v>
      </c>
      <c r="E442" s="161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395.22</v>
      </c>
      <c r="F442" s="161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400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1.2094529629067319</v>
      </c>
      <c r="H442" s="162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42706.029856560002</v>
      </c>
      <c r="I442" s="163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8</v>
      </c>
      <c r="J442" s="163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1</v>
      </c>
      <c r="K442" s="163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25</v>
      </c>
      <c r="L442" s="164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18.253279142804359</v>
      </c>
      <c r="M442" s="164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15.972356935014551</v>
      </c>
      <c r="N442" s="165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7.4563091213416088</v>
      </c>
      <c r="O442" s="164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12.414738620366025</v>
      </c>
      <c r="P442" s="164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10.917114718019256</v>
      </c>
      <c r="Q442" s="165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>7.4582869217742598</v>
      </c>
      <c r="R442" s="165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0</v>
      </c>
      <c r="S442" s="16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28.671679197994987</v>
      </c>
    </row>
    <row r="443" spans="2:19" ht="14.1" customHeight="1" x14ac:dyDescent="0.2">
      <c r="B443" s="160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RF UN Equity</v>
      </c>
      <c r="C443" s="160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Regions Financial Corp</v>
      </c>
      <c r="D443" s="160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Financials</v>
      </c>
      <c r="E443" s="161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17.04</v>
      </c>
      <c r="F443" s="161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20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17.370892018779351</v>
      </c>
      <c r="H443" s="162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18786.092020559998</v>
      </c>
      <c r="I443" s="163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9</v>
      </c>
      <c r="J443" s="163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1</v>
      </c>
      <c r="K443" s="163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30</v>
      </c>
      <c r="L443" s="164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10.798479087452471</v>
      </c>
      <c r="M443" s="164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9.8897272199651756</v>
      </c>
      <c r="N443" s="165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-36.429794461393314</v>
      </c>
      <c r="O443" s="164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NA</v>
      </c>
      <c r="P443" s="164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NA</v>
      </c>
      <c r="Q443" s="165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65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3.568075117370892</v>
      </c>
      <c r="S443" s="16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43.137672415832682</v>
      </c>
    </row>
    <row r="444" spans="2:19" ht="14.1" customHeight="1" x14ac:dyDescent="0.2">
      <c r="B444" s="160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RHI UN Equity</v>
      </c>
      <c r="C444" s="160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Robert Half International Inc</v>
      </c>
      <c r="D444" s="160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Industrials</v>
      </c>
      <c r="E444" s="161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62.93</v>
      </c>
      <c r="F444" s="161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67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6.4675035754012455</v>
      </c>
      <c r="H444" s="162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7705.4754291199997</v>
      </c>
      <c r="I444" s="163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4</v>
      </c>
      <c r="J444" s="163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4</v>
      </c>
      <c r="K444" s="163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12</v>
      </c>
      <c r="L444" s="164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16.478135637601465</v>
      </c>
      <c r="M444" s="164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15.549789967877441</v>
      </c>
      <c r="N444" s="165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>-2.9938882233376818</v>
      </c>
      <c r="O444" s="164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10.695275327578155</v>
      </c>
      <c r="P444" s="164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10.166146053070978</v>
      </c>
      <c r="Q444" s="165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-7.4248761892675379</v>
      </c>
      <c r="R444" s="165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1.9291276020975685</v>
      </c>
      <c r="S444" s="16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34.558823529411761</v>
      </c>
    </row>
    <row r="445" spans="2:19" ht="14.1" customHeight="1" x14ac:dyDescent="0.2">
      <c r="B445" s="160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RHT UN Equity</v>
      </c>
      <c r="C445" s="160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Red Hat Inc</v>
      </c>
      <c r="D445" s="160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Information Technology</v>
      </c>
      <c r="E445" s="161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121.85</v>
      </c>
      <c r="F445" s="161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160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31.308986458760767</v>
      </c>
      <c r="H445" s="162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21442.392664300001</v>
      </c>
      <c r="I445" s="163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16</v>
      </c>
      <c r="J445" s="163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3</v>
      </c>
      <c r="K445" s="163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30</v>
      </c>
      <c r="L445" s="164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35.10515701526937</v>
      </c>
      <c r="M445" s="164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30.470117529382343</v>
      </c>
      <c r="N445" s="165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106.6626261765733</v>
      </c>
      <c r="O445" s="164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21.554122440449042</v>
      </c>
      <c r="P445" s="164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18.656784439944861</v>
      </c>
      <c r="Q445" s="165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86.566076369358044</v>
      </c>
      <c r="R445" s="165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0</v>
      </c>
      <c r="S445" s="16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19.589041095890416</v>
      </c>
    </row>
    <row r="446" spans="2:19" ht="14.1" customHeight="1" x14ac:dyDescent="0.2">
      <c r="B446" s="160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RJF UN Equity</v>
      </c>
      <c r="C446" s="160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Raymond James Financial Inc</v>
      </c>
      <c r="D446" s="160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Financials</v>
      </c>
      <c r="E446" s="161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86.82</v>
      </c>
      <c r="F446" s="161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110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26.698917300161273</v>
      </c>
      <c r="H446" s="162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12666.036010379999</v>
      </c>
      <c r="I446" s="163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6</v>
      </c>
      <c r="J446" s="163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0</v>
      </c>
      <c r="K446" s="163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9</v>
      </c>
      <c r="L446" s="164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11.129342392001025</v>
      </c>
      <c r="M446" s="164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10.133053221288515</v>
      </c>
      <c r="N446" s="165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-34.482015695050741</v>
      </c>
      <c r="O446" s="164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NA</v>
      </c>
      <c r="P446" s="164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NA</v>
      </c>
      <c r="Q446" s="165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65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1.4052061736926977</v>
      </c>
      <c r="S446" s="16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23.469387755102041</v>
      </c>
    </row>
    <row r="447" spans="2:19" ht="14.1" customHeight="1" x14ac:dyDescent="0.2">
      <c r="B447" s="160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RL UN Equity</v>
      </c>
      <c r="C447" s="160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Ralph Lauren Corp</v>
      </c>
      <c r="D447" s="160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Consumer Discretionary</v>
      </c>
      <c r="E447" s="161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126.65</v>
      </c>
      <c r="F447" s="161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138.5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9.3564942755625768</v>
      </c>
      <c r="H447" s="162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10275.129191400001</v>
      </c>
      <c r="I447" s="163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5</v>
      </c>
      <c r="J447" s="163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4</v>
      </c>
      <c r="K447" s="163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21</v>
      </c>
      <c r="L447" s="164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19.039386650631389</v>
      </c>
      <c r="M447" s="164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17.539122005262431</v>
      </c>
      <c r="N447" s="165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12.084091926984431</v>
      </c>
      <c r="O447" s="164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9.2287371840422292</v>
      </c>
      <c r="P447" s="164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8.7643198688903876</v>
      </c>
      <c r="Q447" s="165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-20.118794396396368</v>
      </c>
      <c r="R447" s="165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1.9352546387682588</v>
      </c>
      <c r="S447" s="16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8.0402010050251214</v>
      </c>
    </row>
    <row r="448" spans="2:19" ht="14.1" customHeight="1" x14ac:dyDescent="0.2">
      <c r="B448" s="160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RMD UN Equity</v>
      </c>
      <c r="C448" s="160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ResMed Inc</v>
      </c>
      <c r="D448" s="160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Health Care</v>
      </c>
      <c r="E448" s="161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105.03</v>
      </c>
      <c r="F448" s="161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108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2.8277634961439535</v>
      </c>
      <c r="H448" s="162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14986.921329449999</v>
      </c>
      <c r="I448" s="163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63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1</v>
      </c>
      <c r="K448" s="163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12</v>
      </c>
      <c r="L448" s="164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28.325242718446599</v>
      </c>
      <c r="M448" s="164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25.241528478731073</v>
      </c>
      <c r="N448" s="165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66.749547502005854</v>
      </c>
      <c r="O448" s="164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19.187362024234112</v>
      </c>
      <c r="P448" s="164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17.348292916382412</v>
      </c>
      <c r="Q448" s="165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66.080101782385753</v>
      </c>
      <c r="R448" s="165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1.4510139960011426</v>
      </c>
      <c r="S448" s="16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21.363636363636367</v>
      </c>
    </row>
    <row r="449" spans="2:19" ht="14.1" customHeight="1" x14ac:dyDescent="0.2">
      <c r="B449" s="160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ROK UN Equity</v>
      </c>
      <c r="C449" s="160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Rockwell Automation Inc</v>
      </c>
      <c r="D449" s="160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61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166.25</v>
      </c>
      <c r="F449" s="161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183.5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10.375939849624061</v>
      </c>
      <c r="H449" s="162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20476.156811249999</v>
      </c>
      <c r="I449" s="163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4</v>
      </c>
      <c r="J449" s="163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6</v>
      </c>
      <c r="K449" s="163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24</v>
      </c>
      <c r="L449" s="164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18.40066408411732</v>
      </c>
      <c r="M449" s="164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16.90907241659886</v>
      </c>
      <c r="N449" s="165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>8.3239582538428003</v>
      </c>
      <c r="O449" s="164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12.354800502372825</v>
      </c>
      <c r="P449" s="164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11.669231754989136</v>
      </c>
      <c r="Q449" s="165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6.9394803904552438</v>
      </c>
      <c r="R449" s="165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2.2093233082706769</v>
      </c>
      <c r="S449" s="16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19.3491124260355</v>
      </c>
    </row>
    <row r="450" spans="2:19" ht="14.1" customHeight="1" x14ac:dyDescent="0.2">
      <c r="B450" s="160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60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60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61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279.07</v>
      </c>
      <c r="F450" s="161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330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18.249901458415451</v>
      </c>
      <c r="H450" s="162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28840.594917529997</v>
      </c>
      <c r="I450" s="163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63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0</v>
      </c>
      <c r="K450" s="163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64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22.97061486542102</v>
      </c>
      <c r="M450" s="164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20.943339587242026</v>
      </c>
      <c r="N450" s="165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35.22707193457957</v>
      </c>
      <c r="O450" s="164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17.86589529182142</v>
      </c>
      <c r="P450" s="164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16.668288178274551</v>
      </c>
      <c r="Q450" s="165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54.64187858401479</v>
      </c>
      <c r="R450" s="165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0.63209947325043903</v>
      </c>
      <c r="S450" s="16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24.576271186440682</v>
      </c>
    </row>
    <row r="451" spans="2:19" ht="14.1" customHeight="1" x14ac:dyDescent="0.2">
      <c r="B451" s="160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60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60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61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95.93</v>
      </c>
      <c r="F451" s="161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103.5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7.8911706452621688</v>
      </c>
      <c r="H451" s="162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35816.970353910001</v>
      </c>
      <c r="I451" s="163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17</v>
      </c>
      <c r="J451" s="163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63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30</v>
      </c>
      <c r="L451" s="164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23.250121182743577</v>
      </c>
      <c r="M451" s="164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21.041895152445711</v>
      </c>
      <c r="N451" s="165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36.872514213777954</v>
      </c>
      <c r="O451" s="164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14.584595470502487</v>
      </c>
      <c r="P451" s="164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13.517404406176814</v>
      </c>
      <c r="Q451" s="165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26.239922775036128</v>
      </c>
      <c r="R451" s="165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0.91525070363806937</v>
      </c>
      <c r="S451" s="16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24.616230741919097</v>
      </c>
    </row>
    <row r="452" spans="2:19" ht="14.1" customHeight="1" x14ac:dyDescent="0.2">
      <c r="B452" s="160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RRC UN Equity</v>
      </c>
      <c r="C452" s="160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Range Resources Corp</v>
      </c>
      <c r="D452" s="160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Energy</v>
      </c>
      <c r="E452" s="161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17.16</v>
      </c>
      <c r="F452" s="161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21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22.377622377622373</v>
      </c>
      <c r="H452" s="162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4280.6399922000001</v>
      </c>
      <c r="I452" s="163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14</v>
      </c>
      <c r="J452" s="163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2</v>
      </c>
      <c r="K452" s="163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29</v>
      </c>
      <c r="L452" s="164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14.193548387096774</v>
      </c>
      <c r="M452" s="164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9.5865921787709496</v>
      </c>
      <c r="N452" s="165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-16.443160098505604</v>
      </c>
      <c r="O452" s="164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6.1494694178014209</v>
      </c>
      <c r="P452" s="164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5.3435816041094659</v>
      </c>
      <c r="Q452" s="165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-46.772020795448825</v>
      </c>
      <c r="R452" s="165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0.46620046620046618</v>
      </c>
      <c r="S452" s="16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288.00000000000006</v>
      </c>
    </row>
    <row r="453" spans="2:19" ht="14.1" customHeight="1" x14ac:dyDescent="0.2">
      <c r="B453" s="160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RSG UN Equity</v>
      </c>
      <c r="C453" s="160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Republic Services Inc</v>
      </c>
      <c r="D453" s="160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61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71.95</v>
      </c>
      <c r="F453" s="161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78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8.4086170952049955</v>
      </c>
      <c r="H453" s="162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23409.521698550001</v>
      </c>
      <c r="I453" s="163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6</v>
      </c>
      <c r="J453" s="163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63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12</v>
      </c>
      <c r="L453" s="164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21.956057369545317</v>
      </c>
      <c r="M453" s="164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19.739368998628258</v>
      </c>
      <c r="N453" s="165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29.254413375792844</v>
      </c>
      <c r="O453" s="164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10.525250135106546</v>
      </c>
      <c r="P453" s="164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10.01922308475439</v>
      </c>
      <c r="Q453" s="165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-8.8965637112723641</v>
      </c>
      <c r="R453" s="165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2.079221681723419</v>
      </c>
      <c r="S453" s="16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22.089552238805972</v>
      </c>
    </row>
    <row r="454" spans="2:19" ht="14.1" customHeight="1" x14ac:dyDescent="0.2">
      <c r="B454" s="160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RTN UN Equity</v>
      </c>
      <c r="C454" s="160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Raytheon Co</v>
      </c>
      <c r="D454" s="160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Industrials</v>
      </c>
      <c r="E454" s="161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191.66</v>
      </c>
      <c r="F454" s="161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237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23.656475007826373</v>
      </c>
      <c r="H454" s="162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54672.931599999996</v>
      </c>
      <c r="I454" s="163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14</v>
      </c>
      <c r="J454" s="163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0</v>
      </c>
      <c r="K454" s="163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21</v>
      </c>
      <c r="L454" s="164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16.556668970283344</v>
      </c>
      <c r="M454" s="164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14.14882622176288</v>
      </c>
      <c r="N454" s="165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>-2.531565699972349</v>
      </c>
      <c r="O454" s="164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10.703094279233035</v>
      </c>
      <c r="P454" s="164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10.162898963131592</v>
      </c>
      <c r="Q454" s="165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-7.3571976681121143</v>
      </c>
      <c r="R454" s="165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1.9477199206928937</v>
      </c>
      <c r="S454" s="16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2.1827411167512656</v>
      </c>
    </row>
    <row r="455" spans="2:19" ht="14.1" customHeight="1" x14ac:dyDescent="0.2">
      <c r="B455" s="160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SBAC UW Equity</v>
      </c>
      <c r="C455" s="160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SBA Communications Corp</v>
      </c>
      <c r="D455" s="160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Real Estate</v>
      </c>
      <c r="E455" s="161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153.31</v>
      </c>
      <c r="F455" s="161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177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15.452351444785073</v>
      </c>
      <c r="H455" s="162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17606.78561209</v>
      </c>
      <c r="I455" s="163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15</v>
      </c>
      <c r="J455" s="163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0</v>
      </c>
      <c r="K455" s="163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21</v>
      </c>
      <c r="L455" s="164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NA</v>
      </c>
      <c r="M455" s="164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NA</v>
      </c>
      <c r="N455" s="165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64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19.457015361613955</v>
      </c>
      <c r="P455" s="164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18.032754118593434</v>
      </c>
      <c r="Q455" s="165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68.41414090988232</v>
      </c>
      <c r="R455" s="165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0</v>
      </c>
      <c r="S455" s="16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-48.203232462173318</v>
      </c>
    </row>
    <row r="456" spans="2:19" ht="14.1" customHeight="1" x14ac:dyDescent="0.2">
      <c r="B456" s="160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SBUX UW Equity</v>
      </c>
      <c r="C456" s="160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Starbucks Corp</v>
      </c>
      <c r="D456" s="160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Consumer Discretionary</v>
      </c>
      <c r="E456" s="161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58.64</v>
      </c>
      <c r="F456" s="161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58.5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-0.23874488403820004</v>
      </c>
      <c r="H456" s="162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79111.224000000002</v>
      </c>
      <c r="I456" s="163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18</v>
      </c>
      <c r="J456" s="163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63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35</v>
      </c>
      <c r="L456" s="164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22.203710715638017</v>
      </c>
      <c r="M456" s="164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19.475257389571571</v>
      </c>
      <c r="N456" s="165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30.712338513762493</v>
      </c>
      <c r="O456" s="164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14.195038979926606</v>
      </c>
      <c r="P456" s="164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13.048067650122025</v>
      </c>
      <c r="Q456" s="165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22.868037597536663</v>
      </c>
      <c r="R456" s="165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2.510231923601637</v>
      </c>
      <c r="S456" s="16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9.0909090909090793</v>
      </c>
    </row>
    <row r="457" spans="2:19" ht="14.1" customHeight="1" x14ac:dyDescent="0.2">
      <c r="B457" s="160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SCG UN Equity</v>
      </c>
      <c r="C457" s="160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SCANA Corp</v>
      </c>
      <c r="D457" s="160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Utilities</v>
      </c>
      <c r="E457" s="161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40.26</v>
      </c>
      <c r="F457" s="161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39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-3.1296572280178792</v>
      </c>
      <c r="H457" s="162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5742.0992481599997</v>
      </c>
      <c r="I457" s="163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3</v>
      </c>
      <c r="J457" s="163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63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10</v>
      </c>
      <c r="L457" s="164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16.432653061224489</v>
      </c>
      <c r="M457" s="164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14.307036247334754</v>
      </c>
      <c r="N457" s="165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-3.2616422936372125</v>
      </c>
      <c r="O457" s="164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10.774606369426751</v>
      </c>
      <c r="P457" s="164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9.8540574757281547</v>
      </c>
      <c r="Q457" s="165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-6.7382102740637384</v>
      </c>
      <c r="R457" s="165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1.217088922006955</v>
      </c>
      <c r="S457" s="16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-39.482758620689644</v>
      </c>
    </row>
    <row r="458" spans="2:19" ht="14.1" customHeight="1" x14ac:dyDescent="0.2">
      <c r="B458" s="160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SCHW UN Equity</v>
      </c>
      <c r="C458" s="160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Charles Schwab Corp/The</v>
      </c>
      <c r="D458" s="160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Financials</v>
      </c>
      <c r="E458" s="161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46.7</v>
      </c>
      <c r="F458" s="161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59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26.33832976445396</v>
      </c>
      <c r="H458" s="162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63094.631966100009</v>
      </c>
      <c r="I458" s="163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12</v>
      </c>
      <c r="J458" s="163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2</v>
      </c>
      <c r="K458" s="163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20</v>
      </c>
      <c r="L458" s="164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16.170360110803326</v>
      </c>
      <c r="M458" s="164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14.708661417322835</v>
      </c>
      <c r="N458" s="165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-4.8057501846249018</v>
      </c>
      <c r="O458" s="164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10.710099991335239</v>
      </c>
      <c r="P458" s="164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10.018257740314475</v>
      </c>
      <c r="Q458" s="165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-7.2965583067698621</v>
      </c>
      <c r="R458" s="165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1.1605995717344753</v>
      </c>
      <c r="S458" s="16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51.293858699738657</v>
      </c>
    </row>
    <row r="459" spans="2:19" ht="14.1" customHeight="1" x14ac:dyDescent="0.2">
      <c r="B459" s="160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SEE UN Equity</v>
      </c>
      <c r="C459" s="160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Sealed Air Corp</v>
      </c>
      <c r="D459" s="160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61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32.35</v>
      </c>
      <c r="F459" s="161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46.5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43.740340030911895</v>
      </c>
      <c r="H459" s="162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5137.5801695</v>
      </c>
      <c r="I459" s="163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10</v>
      </c>
      <c r="J459" s="163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63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17</v>
      </c>
      <c r="L459" s="164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11.759360232642676</v>
      </c>
      <c r="M459" s="164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10.371914075024046</v>
      </c>
      <c r="N459" s="165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-30.77312638774854</v>
      </c>
      <c r="O459" s="164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9.0298633409442548</v>
      </c>
      <c r="P459" s="164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8.4942125278977567</v>
      </c>
      <c r="Q459" s="165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-21.840187262275968</v>
      </c>
      <c r="R459" s="165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2.2194744976816074</v>
      </c>
      <c r="S459" s="16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35.65217391304347</v>
      </c>
    </row>
    <row r="460" spans="2:19" ht="14.1" customHeight="1" x14ac:dyDescent="0.2">
      <c r="B460" s="160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SHW UN Equity</v>
      </c>
      <c r="C460" s="160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Sherwin-Williams Co/The</v>
      </c>
      <c r="D460" s="160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Materials</v>
      </c>
      <c r="E460" s="161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406.82</v>
      </c>
      <c r="F460" s="161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465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14.301165134457495</v>
      </c>
      <c r="H460" s="162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37989.267370039997</v>
      </c>
      <c r="I460" s="163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16</v>
      </c>
      <c r="J460" s="163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63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28</v>
      </c>
      <c r="L460" s="164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18.263524130190795</v>
      </c>
      <c r="M460" s="164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16.125094137698682</v>
      </c>
      <c r="N460" s="165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7.516620943832697</v>
      </c>
      <c r="O460" s="164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14.141715752420065</v>
      </c>
      <c r="P460" s="164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12.973387782561895</v>
      </c>
      <c r="Q460" s="165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>22.406487591836743</v>
      </c>
      <c r="R460" s="165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0.99134752470380028</v>
      </c>
      <c r="S460" s="16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20.947368421052634</v>
      </c>
    </row>
    <row r="461" spans="2:19" ht="14.1" customHeight="1" x14ac:dyDescent="0.2">
      <c r="B461" s="160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SIG UN Equity</v>
      </c>
      <c r="C461" s="160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Signet Jewelers Ltd</v>
      </c>
      <c r="D461" s="160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Discretionary</v>
      </c>
      <c r="E461" s="161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56.06</v>
      </c>
      <c r="F461" s="161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69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23.082411701748118</v>
      </c>
      <c r="H461" s="162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2910.1281933599998</v>
      </c>
      <c r="I461" s="163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1</v>
      </c>
      <c r="J461" s="163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1</v>
      </c>
      <c r="K461" s="163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12</v>
      </c>
      <c r="L461" s="164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13.092013078000935</v>
      </c>
      <c r="M461" s="164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13.02811991633744</v>
      </c>
      <c r="N461" s="165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-22.927853492839446</v>
      </c>
      <c r="O461" s="164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8.0197617794785945</v>
      </c>
      <c r="P461" s="164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7.6834610449129244</v>
      </c>
      <c r="Q461" s="165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-30.58332610162666</v>
      </c>
      <c r="R461" s="165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2.5829468426685689</v>
      </c>
      <c r="S461" s="16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-831.15444376433561</v>
      </c>
    </row>
    <row r="462" spans="2:19" ht="14.1" customHeight="1" x14ac:dyDescent="0.2">
      <c r="B462" s="160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SJM UN Equity</v>
      </c>
      <c r="C462" s="160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JM Smucker Co/The</v>
      </c>
      <c r="D462" s="160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Consumer Staples</v>
      </c>
      <c r="E462" s="161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102.9</v>
      </c>
      <c r="F462" s="161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106.5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3.498542274052463</v>
      </c>
      <c r="H462" s="162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11703.594924000001</v>
      </c>
      <c r="I462" s="163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4</v>
      </c>
      <c r="J462" s="163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5</v>
      </c>
      <c r="K462" s="163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19</v>
      </c>
      <c r="L462" s="164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12.29978484341382</v>
      </c>
      <c r="M462" s="164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12.13586507842906</v>
      </c>
      <c r="N462" s="165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-27.591668767039479</v>
      </c>
      <c r="O462" s="164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10.737257731958762</v>
      </c>
      <c r="P462" s="164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10.622658180116364</v>
      </c>
      <c r="Q462" s="165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-7.0614889772165013</v>
      </c>
      <c r="R462" s="165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3.19533527696793</v>
      </c>
      <c r="S462" s="16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13.613861386138609</v>
      </c>
    </row>
    <row r="463" spans="2:19" ht="14.1" customHeight="1" x14ac:dyDescent="0.2">
      <c r="B463" s="160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SLB UN Equity</v>
      </c>
      <c r="C463" s="160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Schlumberger Ltd</v>
      </c>
      <c r="D463" s="160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Energy</v>
      </c>
      <c r="E463" s="161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58.43</v>
      </c>
      <c r="F463" s="161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74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26.647270237891483</v>
      </c>
      <c r="H463" s="162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80874.067969730007</v>
      </c>
      <c r="I463" s="163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22</v>
      </c>
      <c r="J463" s="163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0</v>
      </c>
      <c r="K463" s="163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36</v>
      </c>
      <c r="L463" s="164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24.366138448707254</v>
      </c>
      <c r="M463" s="164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17.069821793748172</v>
      </c>
      <c r="N463" s="165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>43.442462296965111</v>
      </c>
      <c r="O463" s="164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11.770902890089353</v>
      </c>
      <c r="P463" s="164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9.5466272207031526</v>
      </c>
      <c r="Q463" s="165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1.8854362359721488</v>
      </c>
      <c r="R463" s="165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3.5067602259113468</v>
      </c>
      <c r="S463" s="16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7.8571428571428639</v>
      </c>
    </row>
    <row r="464" spans="2:19" ht="14.1" customHeight="1" x14ac:dyDescent="0.2">
      <c r="B464" s="160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SLG UN Equity</v>
      </c>
      <c r="C464" s="160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SL Green Realty Corp</v>
      </c>
      <c r="D464" s="160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Real Estate</v>
      </c>
      <c r="E464" s="161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92.59</v>
      </c>
      <c r="F464" s="161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109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17.72329625229505</v>
      </c>
      <c r="H464" s="162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8487.1177244199989</v>
      </c>
      <c r="I464" s="163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11</v>
      </c>
      <c r="J464" s="163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0</v>
      </c>
      <c r="K464" s="163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21</v>
      </c>
      <c r="L464" s="164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NA</v>
      </c>
      <c r="M464" s="164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NA</v>
      </c>
      <c r="N464" s="165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64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16.332804134929269</v>
      </c>
      <c r="P464" s="164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16.503405167674547</v>
      </c>
      <c r="Q464" s="165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41.371897277739443</v>
      </c>
      <c r="R464" s="165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3.6602224862296149</v>
      </c>
      <c r="S464" s="16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180.7582945911785</v>
      </c>
    </row>
    <row r="465" spans="2:19" ht="14.1" customHeight="1" x14ac:dyDescent="0.2">
      <c r="B465" s="160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SNA UN Equity</v>
      </c>
      <c r="C465" s="160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Snap-on Inc</v>
      </c>
      <c r="D465" s="160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Industrials</v>
      </c>
      <c r="E465" s="161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151.47</v>
      </c>
      <c r="F465" s="161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185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22.136396646200573</v>
      </c>
      <c r="H465" s="162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8508.8999555999999</v>
      </c>
      <c r="I465" s="163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6</v>
      </c>
      <c r="J465" s="163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1</v>
      </c>
      <c r="K465" s="163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10</v>
      </c>
      <c r="L465" s="164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11.952181803834925</v>
      </c>
      <c r="M465" s="164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11.228317272053372</v>
      </c>
      <c r="N465" s="165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-29.637993670103935</v>
      </c>
      <c r="O465" s="164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8.3894203217985464</v>
      </c>
      <c r="P465" s="164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7.9297500000000003</v>
      </c>
      <c r="Q465" s="165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-27.383671649092477</v>
      </c>
      <c r="R465" s="165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>2.5582623621839309</v>
      </c>
      <c r="S465" s="16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14.386617100371749</v>
      </c>
    </row>
    <row r="466" spans="2:19" ht="14.1" customHeight="1" x14ac:dyDescent="0.2">
      <c r="B466" s="160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SNI UW Equity</v>
      </c>
      <c r="C466" s="160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Scripps Networks Interactive I</v>
      </c>
      <c r="D466" s="160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Communication Services</v>
      </c>
      <c r="E466" s="161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#N/A N/A</v>
      </c>
      <c r="F466" s="161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9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2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#N/A N/A</v>
      </c>
      <c r="I466" s="163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0</v>
      </c>
      <c r="J466" s="163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0</v>
      </c>
      <c r="K466" s="163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5</v>
      </c>
      <c r="L466" s="164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NA</v>
      </c>
      <c r="M466" s="164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NA</v>
      </c>
      <c r="N466" s="165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64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NA</v>
      </c>
      <c r="P466" s="164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NA</v>
      </c>
      <c r="Q466" s="165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65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6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-47.411347517730491</v>
      </c>
    </row>
    <row r="467" spans="2:19" ht="14.1" customHeight="1" x14ac:dyDescent="0.2">
      <c r="B467" s="160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SNPS UW Equity</v>
      </c>
      <c r="C467" s="160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Synopsys Inc</v>
      </c>
      <c r="D467" s="160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Information Technology</v>
      </c>
      <c r="E467" s="161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88.57</v>
      </c>
      <c r="F467" s="161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112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26.453652478265788</v>
      </c>
      <c r="H467" s="162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13160.448636990001</v>
      </c>
      <c r="I467" s="163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6</v>
      </c>
      <c r="J467" s="163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1</v>
      </c>
      <c r="K467" s="163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8</v>
      </c>
      <c r="L467" s="164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21.003082760256103</v>
      </c>
      <c r="M467" s="164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18.836665248830283</v>
      </c>
      <c r="N467" s="165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23.644290756211905</v>
      </c>
      <c r="O467" s="164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16.79103474903475</v>
      </c>
      <c r="P467" s="164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NA</v>
      </c>
      <c r="Q467" s="165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45.338205253495765</v>
      </c>
      <c r="R467" s="165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6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12.608695652173926</v>
      </c>
    </row>
    <row r="468" spans="2:19" ht="14.1" customHeight="1" x14ac:dyDescent="0.2">
      <c r="B468" s="160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SO UN Equity</v>
      </c>
      <c r="C468" s="160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Southern Co/The</v>
      </c>
      <c r="D468" s="160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Utilities</v>
      </c>
      <c r="E468" s="161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44.3</v>
      </c>
      <c r="F468" s="161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45.5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2.7088036117381531</v>
      </c>
      <c r="H468" s="162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44926.228476899996</v>
      </c>
      <c r="I468" s="163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3</v>
      </c>
      <c r="J468" s="163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7</v>
      </c>
      <c r="K468" s="163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22</v>
      </c>
      <c r="L468" s="164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14.712720026569244</v>
      </c>
      <c r="M468" s="164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14.276506606509827</v>
      </c>
      <c r="N468" s="165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-13.386817852176691</v>
      </c>
      <c r="O468" s="164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10.864037560810047</v>
      </c>
      <c r="P468" s="164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10.567280957810869</v>
      </c>
      <c r="Q468" s="165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-5.9641204669970582</v>
      </c>
      <c r="R468" s="165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5.5553047404063207</v>
      </c>
      <c r="S468" s="16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-4.1071428571428603</v>
      </c>
    </row>
    <row r="469" spans="2:19" ht="14.1" customHeight="1" x14ac:dyDescent="0.2">
      <c r="B469" s="160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SPG UN Equity</v>
      </c>
      <c r="C469" s="160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Simon Property Group Inc</v>
      </c>
      <c r="D469" s="160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Real Estate</v>
      </c>
      <c r="E469" s="161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173.11</v>
      </c>
      <c r="F469" s="161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188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8.601467275142971</v>
      </c>
      <c r="H469" s="162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53528.673104130001</v>
      </c>
      <c r="I469" s="163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15</v>
      </c>
      <c r="J469" s="163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0</v>
      </c>
      <c r="K469" s="163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22</v>
      </c>
      <c r="L469" s="164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22.995483528161532</v>
      </c>
      <c r="M469" s="164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24.066453496454887</v>
      </c>
      <c r="N469" s="165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35.373472736866773</v>
      </c>
      <c r="O469" s="164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17.524702671972712</v>
      </c>
      <c r="P469" s="164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17.140765124555163</v>
      </c>
      <c r="Q469" s="165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51.688616694219689</v>
      </c>
      <c r="R469" s="165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>4.8472069782219398</v>
      </c>
      <c r="S469" s="16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9.2121212121212217</v>
      </c>
    </row>
    <row r="470" spans="2:19" ht="14.1" customHeight="1" x14ac:dyDescent="0.2">
      <c r="B470" s="160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SPGI UN Equity</v>
      </c>
      <c r="C470" s="160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S&amp;P Global Inc</v>
      </c>
      <c r="D470" s="160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Financials</v>
      </c>
      <c r="E470" s="161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186.92</v>
      </c>
      <c r="F470" s="161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222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18.767387117483423</v>
      </c>
      <c r="H470" s="162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47010.38</v>
      </c>
      <c r="I470" s="163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63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63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16</v>
      </c>
      <c r="L470" s="164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19.866085662663405</v>
      </c>
      <c r="M470" s="164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17.883658629927286</v>
      </c>
      <c r="N470" s="165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16.950835260728915</v>
      </c>
      <c r="O470" s="164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14.661642369458097</v>
      </c>
      <c r="P470" s="164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13.415983436853002</v>
      </c>
      <c r="Q470" s="165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26.90681782837401</v>
      </c>
      <c r="R470" s="165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1.1395249304515302</v>
      </c>
      <c r="S470" s="16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19.82456140350877</v>
      </c>
    </row>
    <row r="471" spans="2:19" ht="14.1" customHeight="1" x14ac:dyDescent="0.2">
      <c r="B471" s="160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SRCL UW Equity</v>
      </c>
      <c r="C471" s="160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Stericycle Inc</v>
      </c>
      <c r="D471" s="160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Industrials</v>
      </c>
      <c r="E471" s="161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53.12</v>
      </c>
      <c r="F471" s="161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73.5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38.365963855421704</v>
      </c>
      <c r="H471" s="162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4562.3588736000002</v>
      </c>
      <c r="I471" s="163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6</v>
      </c>
      <c r="J471" s="163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63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13</v>
      </c>
      <c r="L471" s="164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11.57802964254577</v>
      </c>
      <c r="M471" s="164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10.07396169163664</v>
      </c>
      <c r="N471" s="165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-31.84061216880556</v>
      </c>
      <c r="O471" s="164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9.6445588599752181</v>
      </c>
      <c r="P471" s="164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8.867170606664768</v>
      </c>
      <c r="Q471" s="165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>-16.519565582396357</v>
      </c>
      <c r="R471" s="165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6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-7.9090909090909056</v>
      </c>
    </row>
    <row r="472" spans="2:19" ht="14.1" customHeight="1" x14ac:dyDescent="0.2">
      <c r="B472" s="160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SRE UN Equity</v>
      </c>
      <c r="C472" s="160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Sempra Energy</v>
      </c>
      <c r="D472" s="160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Utilities</v>
      </c>
      <c r="E472" s="161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115.91</v>
      </c>
      <c r="F472" s="161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126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8.7050297644724495</v>
      </c>
      <c r="H472" s="162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31527.52</v>
      </c>
      <c r="I472" s="163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9</v>
      </c>
      <c r="J472" s="163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63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14</v>
      </c>
      <c r="L472" s="164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19.206296603148299</v>
      </c>
      <c r="M472" s="164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16.098611111111111</v>
      </c>
      <c r="N472" s="165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13.066684003332307</v>
      </c>
      <c r="O472" s="164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13.567024924135113</v>
      </c>
      <c r="P472" s="164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12.437900426151129</v>
      </c>
      <c r="Q472" s="165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>17.432134622709494</v>
      </c>
      <c r="R472" s="165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3.3612285393840047</v>
      </c>
      <c r="S472" s="16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9.0384615384615472</v>
      </c>
    </row>
    <row r="473" spans="2:19" ht="14.1" customHeight="1" x14ac:dyDescent="0.2">
      <c r="B473" s="160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STI UN Equity</v>
      </c>
      <c r="C473" s="160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SunTrust Banks Inc</v>
      </c>
      <c r="D473" s="160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Financials</v>
      </c>
      <c r="E473" s="161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61.49</v>
      </c>
      <c r="F473" s="161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75.5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22.784192551634419</v>
      </c>
      <c r="H473" s="162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28330.370404049998</v>
      </c>
      <c r="I473" s="163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17</v>
      </c>
      <c r="J473" s="163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1</v>
      </c>
      <c r="K473" s="163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32</v>
      </c>
      <c r="L473" s="164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10.500341530054646</v>
      </c>
      <c r="M473" s="164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9.7696218620908795</v>
      </c>
      <c r="N473" s="165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-38.18491809029215</v>
      </c>
      <c r="O473" s="164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NA</v>
      </c>
      <c r="P473" s="164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NA</v>
      </c>
      <c r="Q473" s="165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65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3.4721092860627749</v>
      </c>
      <c r="S473" s="16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31.226415094339615</v>
      </c>
    </row>
    <row r="474" spans="2:19" ht="14.1" customHeight="1" x14ac:dyDescent="0.2">
      <c r="B474" s="160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STT UN Equity</v>
      </c>
      <c r="C474" s="160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State Street Corp</v>
      </c>
      <c r="D474" s="160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Financials</v>
      </c>
      <c r="E474" s="161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79.7</v>
      </c>
      <c r="F474" s="161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100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25.470514429109148</v>
      </c>
      <c r="H474" s="162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30239.409372500002</v>
      </c>
      <c r="I474" s="163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12</v>
      </c>
      <c r="J474" s="163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63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23</v>
      </c>
      <c r="L474" s="164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9.8541048466864485</v>
      </c>
      <c r="M474" s="164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8.8516215015548649</v>
      </c>
      <c r="N474" s="165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-41.989287062589312</v>
      </c>
      <c r="O474" s="164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NA</v>
      </c>
      <c r="P474" s="164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NA</v>
      </c>
      <c r="Q474" s="165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65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2.5169385194479301</v>
      </c>
      <c r="S474" s="16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10.175438596491237</v>
      </c>
    </row>
    <row r="475" spans="2:19" ht="14.1" customHeight="1" x14ac:dyDescent="0.2">
      <c r="B475" s="160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STX UW Equity</v>
      </c>
      <c r="C475" s="160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Seagate Technology PLC</v>
      </c>
      <c r="D475" s="160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Information Technology</v>
      </c>
      <c r="E475" s="161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43.76</v>
      </c>
      <c r="F475" s="161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56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27.970749542961613</v>
      </c>
      <c r="H475" s="162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12598.981859199999</v>
      </c>
      <c r="I475" s="163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5</v>
      </c>
      <c r="J475" s="163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5</v>
      </c>
      <c r="K475" s="163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27</v>
      </c>
      <c r="L475" s="164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7.0797605565442483</v>
      </c>
      <c r="M475" s="164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7.1938188393884595</v>
      </c>
      <c r="N475" s="165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-58.321738635712364</v>
      </c>
      <c r="O475" s="164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6.2565799681482828</v>
      </c>
      <c r="P475" s="164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6.3010458169346721</v>
      </c>
      <c r="Q475" s="165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-45.844903712803152</v>
      </c>
      <c r="R475" s="165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5.7998171846435103</v>
      </c>
      <c r="S475" s="16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62.291666666666679</v>
      </c>
    </row>
    <row r="476" spans="2:19" ht="14.1" customHeight="1" x14ac:dyDescent="0.2">
      <c r="B476" s="160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STZ UN Equity</v>
      </c>
      <c r="C476" s="160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Constellation Brands Inc</v>
      </c>
      <c r="D476" s="160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Consumer Staples</v>
      </c>
      <c r="E476" s="161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225.09</v>
      </c>
      <c r="F476" s="161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253.5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12.621618019458891</v>
      </c>
      <c r="H476" s="162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42700.385278725</v>
      </c>
      <c r="I476" s="163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18</v>
      </c>
      <c r="J476" s="163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2</v>
      </c>
      <c r="K476" s="163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25</v>
      </c>
      <c r="L476" s="164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23.768743400211193</v>
      </c>
      <c r="M476" s="164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21.876761590047625</v>
      </c>
      <c r="N476" s="165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39.925622035194522</v>
      </c>
      <c r="O476" s="164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17.334798058731597</v>
      </c>
      <c r="P476" s="164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15.788068624513036</v>
      </c>
      <c r="Q476" s="165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50.04485881566432</v>
      </c>
      <c r="R476" s="165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1.3150295437380604</v>
      </c>
      <c r="S476" s="16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3.8999999999999924</v>
      </c>
    </row>
    <row r="477" spans="2:19" ht="14.1" customHeight="1" x14ac:dyDescent="0.2">
      <c r="B477" s="160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SWK UN Equity</v>
      </c>
      <c r="C477" s="160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Stanley Black &amp; Decker Inc</v>
      </c>
      <c r="D477" s="160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Industrials</v>
      </c>
      <c r="E477" s="161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120.45</v>
      </c>
      <c r="F477" s="161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175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45.288501452885008</v>
      </c>
      <c r="H477" s="162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18430.030771350001</v>
      </c>
      <c r="I477" s="163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63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63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21</v>
      </c>
      <c r="L477" s="164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12.930756843800323</v>
      </c>
      <c r="M477" s="164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11.668119732635862</v>
      </c>
      <c r="N477" s="165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-23.877162360273019</v>
      </c>
      <c r="O477" s="164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9.0379044678255553</v>
      </c>
      <c r="P477" s="164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8.5785411194619332</v>
      </c>
      <c r="Q477" s="165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>-21.770585658407516</v>
      </c>
      <c r="R477" s="165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2.2150269821502699</v>
      </c>
      <c r="S477" s="16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4.4102564102564141</v>
      </c>
    </row>
    <row r="478" spans="2:19" ht="14.1" customHeight="1" x14ac:dyDescent="0.2">
      <c r="B478" s="160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SWKS UW Equity</v>
      </c>
      <c r="C478" s="160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Skyworks Solutions Inc</v>
      </c>
      <c r="D478" s="160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Information Technology</v>
      </c>
      <c r="E478" s="161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86.23</v>
      </c>
      <c r="F478" s="161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118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36.843325988635044</v>
      </c>
      <c r="H478" s="162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15433.578625350001</v>
      </c>
      <c r="I478" s="163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63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63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28</v>
      </c>
      <c r="L478" s="164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10.974926816851216</v>
      </c>
      <c r="M478" s="164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10.040754541220307</v>
      </c>
      <c r="N478" s="165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-35.391053881922971</v>
      </c>
      <c r="O478" s="164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7.5326661202185798</v>
      </c>
      <c r="P478" s="164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6.856963000657105</v>
      </c>
      <c r="Q478" s="165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-34.799481327419898</v>
      </c>
      <c r="R478" s="165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1.7859213730720167</v>
      </c>
      <c r="S478" s="16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5.1648351648351696</v>
      </c>
    </row>
    <row r="479" spans="2:19" ht="14.1" customHeight="1" x14ac:dyDescent="0.2">
      <c r="B479" s="160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SYF UN Equity</v>
      </c>
      <c r="C479" s="160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Synchrony Financial</v>
      </c>
      <c r="D479" s="160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Financials</v>
      </c>
      <c r="E479" s="161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29.64</v>
      </c>
      <c r="F479" s="161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36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21.457489878542503</v>
      </c>
      <c r="H479" s="162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21953.936359679999</v>
      </c>
      <c r="I479" s="163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15</v>
      </c>
      <c r="J479" s="163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0</v>
      </c>
      <c r="K479" s="163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25</v>
      </c>
      <c r="L479" s="164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6.8106617647058822</v>
      </c>
      <c r="M479" s="164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6.4730290456431536</v>
      </c>
      <c r="N479" s="165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-59.905912237273817</v>
      </c>
      <c r="O479" s="164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NA</v>
      </c>
      <c r="P479" s="164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NA</v>
      </c>
      <c r="Q479" s="165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65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3.0836707152496627</v>
      </c>
      <c r="S479" s="16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14.285714285714299</v>
      </c>
    </row>
    <row r="480" spans="2:19" ht="14.1" customHeight="1" x14ac:dyDescent="0.2">
      <c r="B480" s="160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SYK UN Equity</v>
      </c>
      <c r="C480" s="160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Stryker Corp</v>
      </c>
      <c r="D480" s="160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Health Care</v>
      </c>
      <c r="E480" s="161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173.1</v>
      </c>
      <c r="F480" s="161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187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8.030040439052577</v>
      </c>
      <c r="H480" s="162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64737.754511400002</v>
      </c>
      <c r="I480" s="163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18</v>
      </c>
      <c r="J480" s="163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0</v>
      </c>
      <c r="K480" s="163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29</v>
      </c>
      <c r="L480" s="164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21.759899434318037</v>
      </c>
      <c r="M480" s="164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19.901126695792133</v>
      </c>
      <c r="N480" s="165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28.099639619281479</v>
      </c>
      <c r="O480" s="164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17.007127376348738</v>
      </c>
      <c r="P480" s="164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15.764534176873198</v>
      </c>
      <c r="Q480" s="165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47.208638796856327</v>
      </c>
      <c r="R480" s="165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1.1594454072790297</v>
      </c>
      <c r="S480" s="16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10.394736842105258</v>
      </c>
    </row>
    <row r="481" spans="2:19" ht="14.1" customHeight="1" x14ac:dyDescent="0.2">
      <c r="B481" s="160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SYMC UW Equity</v>
      </c>
      <c r="C481" s="160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Symantec Corp</v>
      </c>
      <c r="D481" s="160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Information Technology</v>
      </c>
      <c r="E481" s="161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19.97</v>
      </c>
      <c r="F481" s="161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21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5.1577366049073703</v>
      </c>
      <c r="H481" s="162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12412.126800559998</v>
      </c>
      <c r="I481" s="163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3</v>
      </c>
      <c r="J481" s="163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1</v>
      </c>
      <c r="K481" s="163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30</v>
      </c>
      <c r="L481" s="164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13.198942498347652</v>
      </c>
      <c r="M481" s="164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11.543352601156069</v>
      </c>
      <c r="N481" s="165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-22.298364360664959</v>
      </c>
      <c r="O481" s="164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7.3222032968283637</v>
      </c>
      <c r="P481" s="164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6.8278470311375932</v>
      </c>
      <c r="Q481" s="165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-36.621184961609323</v>
      </c>
      <c r="R481" s="165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1.5322984476715071</v>
      </c>
      <c r="S481" s="16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-18.000000000000004</v>
      </c>
    </row>
    <row r="482" spans="2:19" ht="14.1" customHeight="1" x14ac:dyDescent="0.2">
      <c r="B482" s="160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SYY UN Equity</v>
      </c>
      <c r="C482" s="160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Sysco Corp</v>
      </c>
      <c r="D482" s="160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61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70.55</v>
      </c>
      <c r="F482" s="161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74.5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5.598866052445084</v>
      </c>
      <c r="H482" s="162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36734.628633450004</v>
      </c>
      <c r="I482" s="163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7</v>
      </c>
      <c r="J482" s="163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2</v>
      </c>
      <c r="K482" s="163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17</v>
      </c>
      <c r="L482" s="164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20.134132420091323</v>
      </c>
      <c r="M482" s="164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18.253557567917206</v>
      </c>
      <c r="N482" s="165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18.52881557866548</v>
      </c>
      <c r="O482" s="164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12.535032182289582</v>
      </c>
      <c r="P482" s="164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11.712584701332819</v>
      </c>
      <c r="Q482" s="165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8.4995122336642979</v>
      </c>
      <c r="R482" s="165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2.1332388377037561</v>
      </c>
      <c r="S482" s="16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24.32432432432433</v>
      </c>
    </row>
    <row r="483" spans="2:19" ht="14.1" customHeight="1" x14ac:dyDescent="0.2">
      <c r="B483" s="160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 UN Equity</v>
      </c>
      <c r="C483" s="160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AT&amp;T Inc</v>
      </c>
      <c r="D483" s="160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Communication Services</v>
      </c>
      <c r="E483" s="161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32.5</v>
      </c>
      <c r="F483" s="161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36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10.769230769230775</v>
      </c>
      <c r="H483" s="162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236015</v>
      </c>
      <c r="I483" s="163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13</v>
      </c>
      <c r="J483" s="163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3</v>
      </c>
      <c r="K483" s="163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35</v>
      </c>
      <c r="L483" s="164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8.9605734767025087</v>
      </c>
      <c r="M483" s="164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8.8822082536212079</v>
      </c>
      <c r="N483" s="165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-47.249469759157577</v>
      </c>
      <c r="O483" s="164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6.8043456098290891</v>
      </c>
      <c r="P483" s="164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6.7409030616506032</v>
      </c>
      <c r="Q483" s="165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-41.10360715476974</v>
      </c>
      <c r="R483" s="165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6.2830769230769237</v>
      </c>
      <c r="S483" s="16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27.567567567567576</v>
      </c>
    </row>
    <row r="484" spans="2:19" ht="14.1" customHeight="1" x14ac:dyDescent="0.2">
      <c r="B484" s="160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TAP UN Equity</v>
      </c>
      <c r="C484" s="160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Molson Coors Brewing Co</v>
      </c>
      <c r="D484" s="160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Consumer Staples</v>
      </c>
      <c r="E484" s="161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58.97</v>
      </c>
      <c r="F484" s="161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76.5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29.726979820247589</v>
      </c>
      <c r="H484" s="162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12795.672838684401</v>
      </c>
      <c r="I484" s="163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10</v>
      </c>
      <c r="J484" s="163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1</v>
      </c>
      <c r="K484" s="163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20</v>
      </c>
      <c r="L484" s="164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11.728321400159107</v>
      </c>
      <c r="M484" s="164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11.149555681603328</v>
      </c>
      <c r="N484" s="165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-30.955850727415189</v>
      </c>
      <c r="O484" s="164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9.1424353247049446</v>
      </c>
      <c r="P484" s="164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9.0012186740156164</v>
      </c>
      <c r="Q484" s="165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-20.865797635541096</v>
      </c>
      <c r="R484" s="165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3.4271663557741223</v>
      </c>
      <c r="S484" s="16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19.402985074626866</v>
      </c>
    </row>
    <row r="485" spans="2:19" ht="14.1" customHeight="1" x14ac:dyDescent="0.2">
      <c r="B485" s="160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TDG UN Equity</v>
      </c>
      <c r="C485" s="160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TransDigm Group Inc</v>
      </c>
      <c r="D485" s="160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Industrials</v>
      </c>
      <c r="E485" s="161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337.16</v>
      </c>
      <c r="F485" s="161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400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18.63803535413453</v>
      </c>
      <c r="H485" s="162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17744.290469040003</v>
      </c>
      <c r="I485" s="163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63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63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16</v>
      </c>
      <c r="L485" s="164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19.996441492200937</v>
      </c>
      <c r="M485" s="164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17.669933441643522</v>
      </c>
      <c r="N485" s="165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17.718234707423708</v>
      </c>
      <c r="O485" s="164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14.188876915295646</v>
      </c>
      <c r="P485" s="164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13.276142066420665</v>
      </c>
      <c r="Q485" s="165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22.814700597911219</v>
      </c>
      <c r="R485" s="165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0</v>
      </c>
      <c r="S485" s="16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23.390804597701166</v>
      </c>
    </row>
    <row r="486" spans="2:19" ht="14.1" customHeight="1" x14ac:dyDescent="0.2">
      <c r="B486" s="160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TEL UN Equity</v>
      </c>
      <c r="C486" s="160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TE Connectivity Ltd</v>
      </c>
      <c r="D486" s="160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Information Technology</v>
      </c>
      <c r="E486" s="161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78.61</v>
      </c>
      <c r="F486" s="161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33.570792520035631</v>
      </c>
      <c r="H486" s="162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27392.341551399997</v>
      </c>
      <c r="I486" s="163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13</v>
      </c>
      <c r="J486" s="163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63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16</v>
      </c>
      <c r="L486" s="164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13.132308720347478</v>
      </c>
      <c r="M486" s="164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11.856711915535445</v>
      </c>
      <c r="N486" s="165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-22.690634691419863</v>
      </c>
      <c r="O486" s="164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8.8957647571335219</v>
      </c>
      <c r="P486" s="164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8.5287338271200674</v>
      </c>
      <c r="Q486" s="165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-23.000904739750538</v>
      </c>
      <c r="R486" s="165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2.2427172115506933</v>
      </c>
      <c r="S486" s="16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6.1599999999999966</v>
      </c>
    </row>
    <row r="487" spans="2:19" ht="14.1" customHeight="1" x14ac:dyDescent="0.2">
      <c r="B487" s="160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TGT UN Equity</v>
      </c>
      <c r="C487" s="160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Target Corp</v>
      </c>
      <c r="D487" s="160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61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83.36</v>
      </c>
      <c r="F487" s="161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90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7.9654510556621982</v>
      </c>
      <c r="H487" s="162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43876.618276320005</v>
      </c>
      <c r="I487" s="163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8</v>
      </c>
      <c r="J487" s="163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3</v>
      </c>
      <c r="K487" s="163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28</v>
      </c>
      <c r="L487" s="164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15.320713104208785</v>
      </c>
      <c r="M487" s="164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14.832740213523131</v>
      </c>
      <c r="N487" s="165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-9.8075874255042716</v>
      </c>
      <c r="O487" s="164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8.1859497222330315</v>
      </c>
      <c r="P487" s="164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8.0739678400434709</v>
      </c>
      <c r="Q487" s="165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-29.144852672459997</v>
      </c>
      <c r="R487" s="165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3.0986084452975051</v>
      </c>
      <c r="S487" s="16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22.307692307692303</v>
      </c>
    </row>
    <row r="488" spans="2:19" ht="14.1" customHeight="1" x14ac:dyDescent="0.2">
      <c r="B488" s="160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TIF UN Equity</v>
      </c>
      <c r="C488" s="160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Tiffany &amp; Co</v>
      </c>
      <c r="D488" s="160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Consumer Discretionary</v>
      </c>
      <c r="E488" s="161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109.62</v>
      </c>
      <c r="F488" s="161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145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32.275132275132279</v>
      </c>
      <c r="H488" s="162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13418.6976567</v>
      </c>
      <c r="I488" s="163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16</v>
      </c>
      <c r="J488" s="163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2</v>
      </c>
      <c r="K488" s="163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30</v>
      </c>
      <c r="L488" s="164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22.672182006204757</v>
      </c>
      <c r="M488" s="164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20.036556388228842</v>
      </c>
      <c r="N488" s="165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33.470209875931324</v>
      </c>
      <c r="O488" s="164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12.728205675711619</v>
      </c>
      <c r="P488" s="164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11.587539826871938</v>
      </c>
      <c r="Q488" s="165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>10.171564567313407</v>
      </c>
      <c r="R488" s="165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1.9576719576719575</v>
      </c>
      <c r="S488" s="16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-3.1936127744510925</v>
      </c>
    </row>
    <row r="489" spans="2:19" ht="14.1" customHeight="1" x14ac:dyDescent="0.2">
      <c r="B489" s="160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TJX UN Equity</v>
      </c>
      <c r="C489" s="160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TJX Cos Inc/The</v>
      </c>
      <c r="D489" s="160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Consumer Discretionary</v>
      </c>
      <c r="E489" s="161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109.64</v>
      </c>
      <c r="F489" s="161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120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9.4491061656329691</v>
      </c>
      <c r="H489" s="162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67841.329583479994</v>
      </c>
      <c r="I489" s="163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20</v>
      </c>
      <c r="J489" s="163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2</v>
      </c>
      <c r="K489" s="163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31</v>
      </c>
      <c r="L489" s="164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22.266450040617382</v>
      </c>
      <c r="M489" s="164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20.184094256259204</v>
      </c>
      <c r="N489" s="165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31.081682358575424</v>
      </c>
      <c r="O489" s="164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13.501113327564617</v>
      </c>
      <c r="P489" s="164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12.592305097767326</v>
      </c>
      <c r="Q489" s="165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16.861623436583862</v>
      </c>
      <c r="R489" s="165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1.4356074425392193</v>
      </c>
      <c r="S489" s="16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20.999999999999996</v>
      </c>
    </row>
    <row r="490" spans="2:19" ht="14.1" customHeight="1" x14ac:dyDescent="0.2">
      <c r="B490" s="160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TMK UN Equity</v>
      </c>
      <c r="C490" s="160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Torchmark Corp</v>
      </c>
      <c r="D490" s="160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Financials</v>
      </c>
      <c r="E490" s="161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84.92</v>
      </c>
      <c r="F490" s="161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85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9.4206311822886413E-2</v>
      </c>
      <c r="H490" s="162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9536.2266775600001</v>
      </c>
      <c r="I490" s="163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1</v>
      </c>
      <c r="J490" s="163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5</v>
      </c>
      <c r="K490" s="163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10</v>
      </c>
      <c r="L490" s="164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12.964885496183207</v>
      </c>
      <c r="M490" s="164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12.110667427267542</v>
      </c>
      <c r="N490" s="165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-23.676248377001375</v>
      </c>
      <c r="O490" s="164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NA</v>
      </c>
      <c r="P490" s="164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NA</v>
      </c>
      <c r="Q490" s="165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65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0.79839849269901098</v>
      </c>
      <c r="S490" s="16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24.390243902439028</v>
      </c>
    </row>
    <row r="491" spans="2:19" ht="14.1" customHeight="1" x14ac:dyDescent="0.2">
      <c r="B491" s="160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TMO UN Equity</v>
      </c>
      <c r="C491" s="160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Thermo Fisher Scientific Inc</v>
      </c>
      <c r="D491" s="160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Health Care</v>
      </c>
      <c r="E491" s="161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229.71</v>
      </c>
      <c r="F491" s="161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260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13.186191284663273</v>
      </c>
      <c r="H491" s="162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92526.326817209992</v>
      </c>
      <c r="I491" s="163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15</v>
      </c>
      <c r="J491" s="163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1</v>
      </c>
      <c r="K491" s="163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18</v>
      </c>
      <c r="L491" s="164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18.793258610815673</v>
      </c>
      <c r="M491" s="164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16.884233737596471</v>
      </c>
      <c r="N491" s="165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10.635146204796575</v>
      </c>
      <c r="O491" s="164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16.352153817531484</v>
      </c>
      <c r="P491" s="164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15.069758567456073</v>
      </c>
      <c r="Q491" s="165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41.539382378191192</v>
      </c>
      <c r="R491" s="165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0.29907274389447563</v>
      </c>
      <c r="S491" s="16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10.432900432900437</v>
      </c>
    </row>
    <row r="492" spans="2:19" ht="14.1" customHeight="1" x14ac:dyDescent="0.2">
      <c r="B492" s="160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TRIP UW Equity</v>
      </c>
      <c r="C492" s="160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TripAdvisor Inc</v>
      </c>
      <c r="D492" s="160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Communication Services</v>
      </c>
      <c r="E492" s="161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46.38</v>
      </c>
      <c r="F492" s="161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48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3.4928848641655907</v>
      </c>
      <c r="H492" s="162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6379.44289278</v>
      </c>
      <c r="I492" s="163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4</v>
      </c>
      <c r="J492" s="163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5</v>
      </c>
      <c r="K492" s="163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27</v>
      </c>
      <c r="L492" s="164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29.151477058453803</v>
      </c>
      <c r="M492" s="164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24.143675169182718</v>
      </c>
      <c r="N492" s="165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71.61355533051055</v>
      </c>
      <c r="O492" s="164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13.966381838988637</v>
      </c>
      <c r="P492" s="164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12.053206360485305</v>
      </c>
      <c r="Q492" s="165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20.888849359347205</v>
      </c>
      <c r="R492" s="165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0</v>
      </c>
      <c r="S492" s="16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32.500000000000014</v>
      </c>
    </row>
    <row r="493" spans="2:19" ht="14.1" customHeight="1" x14ac:dyDescent="0.2">
      <c r="B493" s="160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TROW UW Equity</v>
      </c>
      <c r="C493" s="160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 Rowe Price Group Inc</v>
      </c>
      <c r="D493" s="160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61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99.85</v>
      </c>
      <c r="F493" s="161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125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25.18778167250877</v>
      </c>
      <c r="H493" s="162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24282.591694549999</v>
      </c>
      <c r="I493" s="163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63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2</v>
      </c>
      <c r="K493" s="163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18</v>
      </c>
      <c r="L493" s="164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12.729474757776643</v>
      </c>
      <c r="M493" s="164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11.734633917029027</v>
      </c>
      <c r="N493" s="165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-25.062101783328707</v>
      </c>
      <c r="O493" s="164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8.8382005772878127</v>
      </c>
      <c r="P493" s="164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8.3259257163070384</v>
      </c>
      <c r="Q493" s="165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>-23.49916316817442</v>
      </c>
      <c r="R493" s="165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3.1276915373059593</v>
      </c>
      <c r="S493" s="16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29.928158165427917</v>
      </c>
    </row>
    <row r="494" spans="2:19" ht="14.1" customHeight="1" x14ac:dyDescent="0.2">
      <c r="B494" s="160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TRV UN Equity</v>
      </c>
      <c r="C494" s="160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Travelers Cos Inc/The</v>
      </c>
      <c r="D494" s="160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Financials</v>
      </c>
      <c r="E494" s="161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125.14</v>
      </c>
      <c r="F494" s="161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136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8.6782803260348373</v>
      </c>
      <c r="H494" s="162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33137.072</v>
      </c>
      <c r="I494" s="163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7</v>
      </c>
      <c r="J494" s="163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4</v>
      </c>
      <c r="K494" s="163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24</v>
      </c>
      <c r="L494" s="164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11.010029913777934</v>
      </c>
      <c r="M494" s="164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10.539880400909626</v>
      </c>
      <c r="N494" s="165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-35.184403383403598</v>
      </c>
      <c r="O494" s="164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NA</v>
      </c>
      <c r="P494" s="164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NA</v>
      </c>
      <c r="Q494" s="165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65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2.5891002077673004</v>
      </c>
      <c r="S494" s="16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39.078947368421076</v>
      </c>
    </row>
    <row r="495" spans="2:19" ht="14.1" customHeight="1" x14ac:dyDescent="0.2">
      <c r="B495" s="160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TSCO UW Equity</v>
      </c>
      <c r="C495" s="160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Tractor Supply Co</v>
      </c>
      <c r="D495" s="160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Discretionary</v>
      </c>
      <c r="E495" s="161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87.65</v>
      </c>
      <c r="F495" s="161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87.5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-0.17113519680548306</v>
      </c>
      <c r="H495" s="162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10676.17993905</v>
      </c>
      <c r="I495" s="163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13</v>
      </c>
      <c r="J495" s="163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63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29</v>
      </c>
      <c r="L495" s="164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19.050206476852861</v>
      </c>
      <c r="M495" s="164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17.145931142410017</v>
      </c>
      <c r="N495" s="165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12.147787802229516</v>
      </c>
      <c r="O495" s="164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12.051725903260609</v>
      </c>
      <c r="P495" s="164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11.529808740267654</v>
      </c>
      <c r="Q495" s="165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4.3161567566676107</v>
      </c>
      <c r="R495" s="165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1.5322304620650313</v>
      </c>
      <c r="S495" s="16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19.066485678258655</v>
      </c>
    </row>
    <row r="496" spans="2:19" ht="14.1" customHeight="1" x14ac:dyDescent="0.2">
      <c r="B496" s="160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TSN UN Equity</v>
      </c>
      <c r="C496" s="160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Tyson Foods Inc</v>
      </c>
      <c r="D496" s="160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Consumer Staples</v>
      </c>
      <c r="E496" s="161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62.41</v>
      </c>
      <c r="F496" s="161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73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16.968434545745879</v>
      </c>
      <c r="H496" s="162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24828.587774799998</v>
      </c>
      <c r="I496" s="163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9</v>
      </c>
      <c r="J496" s="163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63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16</v>
      </c>
      <c r="L496" s="164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10.288493241015496</v>
      </c>
      <c r="M496" s="164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9.8749999999999982</v>
      </c>
      <c r="N496" s="165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-39.432060319133392</v>
      </c>
      <c r="O496" s="164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8.4910513791478479</v>
      </c>
      <c r="P496" s="164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8.4239316983505059</v>
      </c>
      <c r="Q496" s="165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-26.503983428924172</v>
      </c>
      <c r="R496" s="165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2.105431821823426</v>
      </c>
      <c r="S496" s="16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-5.6643356643356615</v>
      </c>
    </row>
    <row r="497" spans="2:19" ht="14.1" customHeight="1" x14ac:dyDescent="0.2">
      <c r="B497" s="160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TSS UN Equity</v>
      </c>
      <c r="C497" s="160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Total System Services Inc</v>
      </c>
      <c r="D497" s="160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Information Technology</v>
      </c>
      <c r="E497" s="161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93.31</v>
      </c>
      <c r="F497" s="161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105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12.528132033008244</v>
      </c>
      <c r="H497" s="162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17021.427125779999</v>
      </c>
      <c r="I497" s="163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16</v>
      </c>
      <c r="J497" s="163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63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64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19.195638757457314</v>
      </c>
      <c r="M497" s="164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17.108544187752109</v>
      </c>
      <c r="N497" s="165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13.003941700857325</v>
      </c>
      <c r="O497" s="164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14.060870187344774</v>
      </c>
      <c r="P497" s="164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12.925165244765186</v>
      </c>
      <c r="Q497" s="165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21.706712413810681</v>
      </c>
      <c r="R497" s="165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>0.55621048119172645</v>
      </c>
      <c r="S497" s="16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23.863636363636374</v>
      </c>
    </row>
    <row r="498" spans="2:19" ht="14.1" customHeight="1" x14ac:dyDescent="0.2">
      <c r="B498" s="160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TWX UN Equity</v>
      </c>
      <c r="C498" s="160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Time Warner Inc</v>
      </c>
      <c r="D498" s="160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61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#N/A N/A</v>
      </c>
      <c r="F498" s="161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9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2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#N/A N/A</v>
      </c>
      <c r="I498" s="163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</v>
      </c>
      <c r="J498" s="163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0</v>
      </c>
      <c r="K498" s="163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6</v>
      </c>
      <c r="L498" s="164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NA</v>
      </c>
      <c r="M498" s="164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NA</v>
      </c>
      <c r="N498" s="165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64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NA</v>
      </c>
      <c r="P498" s="164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NA</v>
      </c>
      <c r="Q498" s="165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65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6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14.962406015037599</v>
      </c>
    </row>
    <row r="499" spans="2:19" ht="14.1" customHeight="1" x14ac:dyDescent="0.2">
      <c r="B499" s="160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60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60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61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99.54</v>
      </c>
      <c r="F499" s="161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121.5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22.061482820976487</v>
      </c>
      <c r="H499" s="162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96772.297466880002</v>
      </c>
      <c r="I499" s="163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16</v>
      </c>
      <c r="J499" s="163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63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64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16.301998034719951</v>
      </c>
      <c r="M499" s="164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14.761975381877503</v>
      </c>
      <c r="N499" s="165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-4.0308031006620286</v>
      </c>
      <c r="O499" s="164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12.109867142237659</v>
      </c>
      <c r="P499" s="164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11.833524668396064</v>
      </c>
      <c r="Q499" s="165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4.819410037387839</v>
      </c>
      <c r="R499" s="165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2.8521197508539275</v>
      </c>
      <c r="S499" s="16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27.096774193548395</v>
      </c>
    </row>
    <row r="500" spans="2:19" ht="14.1" customHeight="1" x14ac:dyDescent="0.2">
      <c r="B500" s="160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60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60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61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57.49</v>
      </c>
      <c r="F500" s="161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75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30.45747086449817</v>
      </c>
      <c r="H500" s="162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14281.138674190001</v>
      </c>
      <c r="I500" s="163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10</v>
      </c>
      <c r="J500" s="163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63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64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15.742059145673604</v>
      </c>
      <c r="M500" s="164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13.675071360608944</v>
      </c>
      <c r="N500" s="165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-7.3271404809044256</v>
      </c>
      <c r="O500" s="164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9.4482472599501861</v>
      </c>
      <c r="P500" s="164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8.6888978826052004</v>
      </c>
      <c r="Q500" s="165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-18.21878043392422</v>
      </c>
      <c r="R500" s="165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0.1513306662028179</v>
      </c>
      <c r="S500" s="16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35.270270270270288</v>
      </c>
    </row>
    <row r="501" spans="2:19" ht="14.1" customHeight="1" x14ac:dyDescent="0.2">
      <c r="B501" s="160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60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60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61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17.14</v>
      </c>
      <c r="F501" s="161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20.5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19.603267211201867</v>
      </c>
      <c r="H501" s="162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7927.1315010200005</v>
      </c>
      <c r="I501" s="163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2</v>
      </c>
      <c r="J501" s="163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63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64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64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NA</v>
      </c>
      <c r="N501" s="165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64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20.480440433212994</v>
      </c>
      <c r="P501" s="164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18.300264516129033</v>
      </c>
      <c r="Q501" s="165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77.272604092217478</v>
      </c>
      <c r="R501" s="165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6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60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60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60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61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18.62</v>
      </c>
      <c r="F502" s="161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20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7.4113856068743322</v>
      </c>
      <c r="H502" s="162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7927.1315010200005</v>
      </c>
      <c r="I502" s="163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6</v>
      </c>
      <c r="J502" s="163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63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35</v>
      </c>
      <c r="L502" s="164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64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65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64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20.201460931824762</v>
      </c>
      <c r="P502" s="164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17.802558577405858</v>
      </c>
      <c r="Q502" s="165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74.857840461488195</v>
      </c>
      <c r="R502" s="165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6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-43.18181818181818</v>
      </c>
    </row>
    <row r="503" spans="2:19" ht="14.1" customHeight="1" x14ac:dyDescent="0.2">
      <c r="B503" s="160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UN Equity</v>
      </c>
      <c r="C503" s="160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60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61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87.09</v>
      </c>
      <c r="F503" s="161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96.5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10.804914456309556</v>
      </c>
      <c r="H503" s="162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23741.079921479999</v>
      </c>
      <c r="I503" s="163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9</v>
      </c>
      <c r="J503" s="163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0</v>
      </c>
      <c r="K503" s="163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17</v>
      </c>
      <c r="L503" s="164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8.7624509507998791</v>
      </c>
      <c r="M503" s="164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7.2939698492462322</v>
      </c>
      <c r="N503" s="165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-48.415808980770066</v>
      </c>
      <c r="O503" s="164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5.2319218035629831</v>
      </c>
      <c r="P503" s="164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4.7737391754653471</v>
      </c>
      <c r="Q503" s="165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-54.714040181461201</v>
      </c>
      <c r="R503" s="165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6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24.642857142857157</v>
      </c>
    </row>
    <row r="504" spans="2:19" ht="14.1" customHeight="1" x14ac:dyDescent="0.2">
      <c r="B504" s="160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60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60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61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39.07</v>
      </c>
      <c r="F504" s="161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40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2.3803429741489524</v>
      </c>
      <c r="H504" s="162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10458.21474021</v>
      </c>
      <c r="I504" s="163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4</v>
      </c>
      <c r="J504" s="163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0</v>
      </c>
      <c r="K504" s="163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21</v>
      </c>
      <c r="L504" s="164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64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65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64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21.616296197202942</v>
      </c>
      <c r="P504" s="164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20.910046806167404</v>
      </c>
      <c r="Q504" s="165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87.104233925192929</v>
      </c>
      <c r="R504" s="165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3.4399795239314055</v>
      </c>
      <c r="S504" s="16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0.31223950606820222</v>
      </c>
    </row>
    <row r="505" spans="2:19" ht="14.1" customHeight="1" x14ac:dyDescent="0.2">
      <c r="B505" s="160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60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60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61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126.38</v>
      </c>
      <c r="F505" s="161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138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9.1944927994936023</v>
      </c>
      <c r="H505" s="162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11797.015285060001</v>
      </c>
      <c r="I505" s="163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10</v>
      </c>
      <c r="J505" s="163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0</v>
      </c>
      <c r="K505" s="163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18</v>
      </c>
      <c r="L505" s="164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12.314138166228197</v>
      </c>
      <c r="M505" s="164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11.569022336140607</v>
      </c>
      <c r="N505" s="165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-27.507171341607396</v>
      </c>
      <c r="O505" s="164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8.4617154340836009</v>
      </c>
      <c r="P505" s="164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8.1536591789310613</v>
      </c>
      <c r="Q505" s="165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-26.757906648593398</v>
      </c>
      <c r="R505" s="165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0.23737933217281215</v>
      </c>
      <c r="S505" s="16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34.966442953020142</v>
      </c>
    </row>
    <row r="506" spans="2:19" ht="14.1" customHeight="1" x14ac:dyDescent="0.2">
      <c r="B506" s="160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60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60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61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273.44</v>
      </c>
      <c r="F506" s="161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280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2.3990637799883086</v>
      </c>
      <c r="H506" s="162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16343.617902559999</v>
      </c>
      <c r="I506" s="163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63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1</v>
      </c>
      <c r="K506" s="163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28</v>
      </c>
      <c r="L506" s="164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25.049468669842433</v>
      </c>
      <c r="M506" s="164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21.379202501954651</v>
      </c>
      <c r="N506" s="165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47.465199411748273</v>
      </c>
      <c r="O506" s="164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13.965830015639618</v>
      </c>
      <c r="P506" s="164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12.380826432687376</v>
      </c>
      <c r="Q506" s="165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20.884072940480692</v>
      </c>
      <c r="R506" s="165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6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24.727267272880411</v>
      </c>
    </row>
    <row r="507" spans="2:19" ht="14.1" customHeight="1" x14ac:dyDescent="0.2">
      <c r="B507" s="160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60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60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61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266.81</v>
      </c>
      <c r="F507" s="161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308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15.437952100745855</v>
      </c>
      <c r="H507" s="162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256797.51798203</v>
      </c>
      <c r="I507" s="163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23</v>
      </c>
      <c r="J507" s="163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63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25</v>
      </c>
      <c r="L507" s="164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18.343760742523205</v>
      </c>
      <c r="M507" s="164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16.269894505762547</v>
      </c>
      <c r="N507" s="165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7.9889706049641074</v>
      </c>
      <c r="O507" s="164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12.815782961732198</v>
      </c>
      <c r="P507" s="164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11.465793888451097</v>
      </c>
      <c r="Q507" s="165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10.92960752067782</v>
      </c>
      <c r="R507" s="165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1.3642667066451781</v>
      </c>
      <c r="S507" s="16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24.092664092664098</v>
      </c>
    </row>
    <row r="508" spans="2:19" ht="14.1" customHeight="1" x14ac:dyDescent="0.2">
      <c r="B508" s="160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60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60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61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37.19</v>
      </c>
      <c r="F508" s="161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44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18.311374025275629</v>
      </c>
      <c r="H508" s="162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8133.6499582399993</v>
      </c>
      <c r="I508" s="163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3</v>
      </c>
      <c r="J508" s="163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63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14</v>
      </c>
      <c r="L508" s="164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6.8477260173080463</v>
      </c>
      <c r="M508" s="164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6.4142807864780957</v>
      </c>
      <c r="N508" s="165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-59.687716495357513</v>
      </c>
      <c r="O508" s="164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64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65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65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2.8582952406560906</v>
      </c>
      <c r="S508" s="16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18.165137614678894</v>
      </c>
    </row>
    <row r="509" spans="2:19" ht="14.1" customHeight="1" x14ac:dyDescent="0.2">
      <c r="B509" s="160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60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60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61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148.52000000000001</v>
      </c>
      <c r="F509" s="161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172.5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16.145973606248297</v>
      </c>
      <c r="H509" s="162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109829.71556548002</v>
      </c>
      <c r="I509" s="163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16</v>
      </c>
      <c r="J509" s="163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63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64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16.715813168261114</v>
      </c>
      <c r="M509" s="164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14.739976181024216</v>
      </c>
      <c r="N509" s="165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-1.5946903035585103</v>
      </c>
      <c r="O509" s="164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11.328331574303165</v>
      </c>
      <c r="P509" s="164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10.597824830764958</v>
      </c>
      <c r="Q509" s="165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-1.9453295086309441</v>
      </c>
      <c r="R509" s="165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2.2629948828440614</v>
      </c>
      <c r="S509" s="16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40.014201822188653</v>
      </c>
    </row>
    <row r="510" spans="2:19" ht="14.1" customHeight="1" x14ac:dyDescent="0.2">
      <c r="B510" s="160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60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60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61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114.73</v>
      </c>
      <c r="F510" s="161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128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11.566286062930352</v>
      </c>
      <c r="H510" s="162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98707.349610869991</v>
      </c>
      <c r="I510" s="163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13</v>
      </c>
      <c r="J510" s="163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63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64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14.480626025495393</v>
      </c>
      <c r="M510" s="164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13.367121053244786</v>
      </c>
      <c r="N510" s="165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-14.753145761232545</v>
      </c>
      <c r="O510" s="164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10.66431275380274</v>
      </c>
      <c r="P510" s="164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9.9104044349791884</v>
      </c>
      <c r="Q510" s="165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-7.6928790235066042</v>
      </c>
      <c r="R510" s="165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3.3609343676457768</v>
      </c>
      <c r="S510" s="16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25.637522264877365</v>
      </c>
    </row>
    <row r="511" spans="2:19" ht="14.1" customHeight="1" x14ac:dyDescent="0.2">
      <c r="B511" s="160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60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60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61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118.13</v>
      </c>
      <c r="F511" s="161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190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60.839752814695693</v>
      </c>
      <c r="H511" s="162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9631.9705352000001</v>
      </c>
      <c r="I511" s="163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12</v>
      </c>
      <c r="J511" s="163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63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19</v>
      </c>
      <c r="L511" s="164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6.5301271420674407</v>
      </c>
      <c r="M511" s="164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5.9520330528543353</v>
      </c>
      <c r="N511" s="165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-61.557408107886133</v>
      </c>
      <c r="O511" s="164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4.7184730715179386</v>
      </c>
      <c r="P511" s="164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4.4089854560495656</v>
      </c>
      <c r="Q511" s="165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-59.15829977120444</v>
      </c>
      <c r="R511" s="165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6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41.946107784431135</v>
      </c>
    </row>
    <row r="512" spans="2:19" ht="14.1" customHeight="1" x14ac:dyDescent="0.2">
      <c r="B512" s="160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60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60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61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52.13</v>
      </c>
      <c r="F512" s="161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58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11.260310761557646</v>
      </c>
      <c r="H512" s="162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84919.77</v>
      </c>
      <c r="I512" s="163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11</v>
      </c>
      <c r="J512" s="163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63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30</v>
      </c>
      <c r="L512" s="164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11.942726231386025</v>
      </c>
      <c r="M512" s="164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11.100936967632029</v>
      </c>
      <c r="N512" s="165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-29.693658239085707</v>
      </c>
      <c r="O512" s="164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64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65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65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3.0500671398427008</v>
      </c>
      <c r="S512" s="16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19.659090909090899</v>
      </c>
    </row>
    <row r="513" spans="2:19" ht="14.1" customHeight="1" x14ac:dyDescent="0.2">
      <c r="B513" s="160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60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60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61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128.94</v>
      </c>
      <c r="F513" s="161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154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19.435396308360488</v>
      </c>
      <c r="H513" s="162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103164.0281679</v>
      </c>
      <c r="I513" s="163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14</v>
      </c>
      <c r="J513" s="163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1</v>
      </c>
      <c r="K513" s="163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22</v>
      </c>
      <c r="L513" s="164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16.352568167406467</v>
      </c>
      <c r="M513" s="164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14.84286865431104</v>
      </c>
      <c r="N513" s="165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-3.7330987940683458</v>
      </c>
      <c r="O513" s="164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9.9316037018899923</v>
      </c>
      <c r="P513" s="164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9.4171428132206003</v>
      </c>
      <c r="Q513" s="165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-14.034990761683485</v>
      </c>
      <c r="R513" s="165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2.3313168915774782</v>
      </c>
      <c r="S513" s="16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4.9132947976878594</v>
      </c>
    </row>
    <row r="514" spans="2:19" ht="14.1" customHeight="1" x14ac:dyDescent="0.2">
      <c r="B514" s="160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60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60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61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139.29</v>
      </c>
      <c r="F514" s="161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164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17.739966975375122</v>
      </c>
      <c r="H514" s="162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283350.88655984995</v>
      </c>
      <c r="I514" s="163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37</v>
      </c>
      <c r="J514" s="163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63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64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26.133208255159474</v>
      </c>
      <c r="M514" s="164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22.516973811833171</v>
      </c>
      <c r="N514" s="165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53.845130106708929</v>
      </c>
      <c r="O514" s="164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17.511564509123211</v>
      </c>
      <c r="P514" s="164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15.718194576135192</v>
      </c>
      <c r="Q514" s="165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51.574896662225569</v>
      </c>
      <c r="R514" s="165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0.68059444324790019</v>
      </c>
      <c r="S514" s="16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33</v>
      </c>
    </row>
    <row r="515" spans="2:19" ht="14.1" customHeight="1" x14ac:dyDescent="0.2">
      <c r="B515" s="160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60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60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61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105.85</v>
      </c>
      <c r="F515" s="161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117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10.533774208786028</v>
      </c>
      <c r="H515" s="162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9690.2999111999998</v>
      </c>
      <c r="I515" s="163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3</v>
      </c>
      <c r="J515" s="163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63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64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22.237394957983192</v>
      </c>
      <c r="M515" s="164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20.169588414634145</v>
      </c>
      <c r="N515" s="165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30.910636273285231</v>
      </c>
      <c r="O515" s="164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14.740166181849139</v>
      </c>
      <c r="P515" s="164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13.770708283313327</v>
      </c>
      <c r="Q515" s="165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27.586496605361365</v>
      </c>
      <c r="R515" s="165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6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9.8165137614678883</v>
      </c>
    </row>
    <row r="516" spans="2:19" ht="14.1" customHeight="1" x14ac:dyDescent="0.2">
      <c r="B516" s="160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60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60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61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87.09</v>
      </c>
      <c r="F516" s="161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105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20.564932828108851</v>
      </c>
      <c r="H516" s="162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34527.790405980006</v>
      </c>
      <c r="I516" s="163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63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63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64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24.024827586206897</v>
      </c>
      <c r="M516" s="164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21.046399226679558</v>
      </c>
      <c r="N516" s="165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41.433179183483105</v>
      </c>
      <c r="O516" s="164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17.419264309210451</v>
      </c>
      <c r="P516" s="164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16.0045208762246</v>
      </c>
      <c r="Q516" s="165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50.775973570208819</v>
      </c>
      <c r="R516" s="165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2.0473073831668391</v>
      </c>
      <c r="S516" s="16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6.6666666666666723</v>
      </c>
    </row>
    <row r="517" spans="2:19" ht="14.1" customHeight="1" x14ac:dyDescent="0.2">
      <c r="B517" s="160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60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60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61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33.729999999999997</v>
      </c>
      <c r="F517" s="161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0.80047435517345278</v>
      </c>
      <c r="H517" s="162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13756.667054939999</v>
      </c>
      <c r="I517" s="163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63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2</v>
      </c>
      <c r="K517" s="163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64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7.6606858959800119</v>
      </c>
      <c r="M517" s="164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7.5155971479500874</v>
      </c>
      <c r="N517" s="165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-54.901854878801871</v>
      </c>
      <c r="O517" s="164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7.4042124853912465</v>
      </c>
      <c r="P517" s="164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7.3177820620712843</v>
      </c>
      <c r="Q517" s="165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-35.911337804589408</v>
      </c>
      <c r="R517" s="165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2.4488585828639198</v>
      </c>
      <c r="S517" s="16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8.2954545454545539</v>
      </c>
    </row>
    <row r="518" spans="2:19" ht="14.1" customHeight="1" x14ac:dyDescent="0.2">
      <c r="B518" s="160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60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60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61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103.39</v>
      </c>
      <c r="F518" s="161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133.5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29.122739143050591</v>
      </c>
      <c r="H518" s="162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44188.68201153</v>
      </c>
      <c r="I518" s="163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13</v>
      </c>
      <c r="J518" s="163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63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64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10.075034106412005</v>
      </c>
      <c r="M518" s="164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7.4237093415667408</v>
      </c>
      <c r="N518" s="165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-40.688685530048929</v>
      </c>
      <c r="O518" s="164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6.0789618659574991</v>
      </c>
      <c r="P518" s="164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4.9058447283146682</v>
      </c>
      <c r="Q518" s="165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-47.382313204164269</v>
      </c>
      <c r="R518" s="165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3.3968468904149338</v>
      </c>
      <c r="S518" s="16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2.7748691099476521</v>
      </c>
    </row>
    <row r="519" spans="2:19" ht="14.1" customHeight="1" x14ac:dyDescent="0.2">
      <c r="B519" s="160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60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60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61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94.13</v>
      </c>
      <c r="F519" s="161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130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38.106873472856684</v>
      </c>
      <c r="H519" s="162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12450.404630569999</v>
      </c>
      <c r="I519" s="163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13</v>
      </c>
      <c r="J519" s="163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1</v>
      </c>
      <c r="K519" s="163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15</v>
      </c>
      <c r="L519" s="164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18.628537502473776</v>
      </c>
      <c r="M519" s="164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15.055982085732566</v>
      </c>
      <c r="N519" s="165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9.6654397647471626</v>
      </c>
      <c r="O519" s="164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11.620152962555371</v>
      </c>
      <c r="P519" s="164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9.7381034482758615</v>
      </c>
      <c r="Q519" s="165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0.5805896772368202</v>
      </c>
      <c r="R519" s="165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1.2429618612557103</v>
      </c>
      <c r="S519" s="16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34.423076923076927</v>
      </c>
    </row>
    <row r="520" spans="2:19" ht="14.1" customHeight="1" x14ac:dyDescent="0.2">
      <c r="B520" s="160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60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60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61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67.900000000000006</v>
      </c>
      <c r="F520" s="161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81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19.293078055964653</v>
      </c>
      <c r="H520" s="162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12917.1572803</v>
      </c>
      <c r="I520" s="163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63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1</v>
      </c>
      <c r="K520" s="163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64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NA</v>
      </c>
      <c r="M520" s="164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NA</v>
      </c>
      <c r="N520" s="165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64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20.571039692701667</v>
      </c>
      <c r="P520" s="164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19.362825807488349</v>
      </c>
      <c r="Q520" s="165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78.056804349568296</v>
      </c>
      <c r="R520" s="165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3.7967599410898378</v>
      </c>
      <c r="S520" s="16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460.35616165096525</v>
      </c>
    </row>
    <row r="521" spans="2:19" ht="14.1" customHeight="1" x14ac:dyDescent="0.2">
      <c r="B521" s="160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60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60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61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115.64</v>
      </c>
      <c r="F521" s="161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125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8.0940850916637821</v>
      </c>
      <c r="H521" s="162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19046.880648040002</v>
      </c>
      <c r="I521" s="163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10</v>
      </c>
      <c r="J521" s="163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63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17</v>
      </c>
      <c r="L521" s="164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25.584070796460175</v>
      </c>
      <c r="M521" s="164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23.160424594432204</v>
      </c>
      <c r="N521" s="165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50.612380305949877</v>
      </c>
      <c r="O521" s="164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17.573270089963827</v>
      </c>
      <c r="P521" s="164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16.270152634539659</v>
      </c>
      <c r="Q521" s="165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52.10900182653149</v>
      </c>
      <c r="R521" s="165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6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27.261904761904759</v>
      </c>
    </row>
    <row r="522" spans="2:19" ht="14.1" customHeight="1" x14ac:dyDescent="0.2">
      <c r="B522" s="160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60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60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61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142.19999999999999</v>
      </c>
      <c r="F522" s="161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153.5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7.9465541490858049</v>
      </c>
      <c r="H522" s="162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17336.822644799999</v>
      </c>
      <c r="I522" s="163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0</v>
      </c>
      <c r="J522" s="163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2</v>
      </c>
      <c r="K522" s="163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5</v>
      </c>
      <c r="L522" s="164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27.346153846153843</v>
      </c>
      <c r="M522" s="164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25.302491103202843</v>
      </c>
      <c r="N522" s="165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60.985691282241049</v>
      </c>
      <c r="O522" s="164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19.595344978165937</v>
      </c>
      <c r="P522" s="164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18.466395061728395</v>
      </c>
      <c r="Q522" s="165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69.611480948990106</v>
      </c>
      <c r="R522" s="165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6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19.500000000000007</v>
      </c>
    </row>
    <row r="523" spans="2:19" ht="14.1" customHeight="1" x14ac:dyDescent="0.2">
      <c r="B523" s="160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60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60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61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178.9</v>
      </c>
      <c r="F523" s="161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11.794298490776978</v>
      </c>
      <c r="H523" s="162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45719.673087100004</v>
      </c>
      <c r="I523" s="163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63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63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64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38.589301121656604</v>
      </c>
      <c r="M523" s="164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25.674512055109069</v>
      </c>
      <c r="N523" s="165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127.17364029026679</v>
      </c>
      <c r="O523" s="164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31.308447761194028</v>
      </c>
      <c r="P523" s="164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20.834376453488371</v>
      </c>
      <c r="Q523" s="165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170.99661664069555</v>
      </c>
      <c r="R523" s="165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6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90.377358490566053</v>
      </c>
    </row>
    <row r="524" spans="2:19" ht="14.1" customHeight="1" x14ac:dyDescent="0.2">
      <c r="B524" s="160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60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60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61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55.34</v>
      </c>
      <c r="F524" s="161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56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1.1926273942898469</v>
      </c>
      <c r="H524" s="162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19725.33531146</v>
      </c>
      <c r="I524" s="163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3</v>
      </c>
      <c r="J524" s="163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63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21</v>
      </c>
      <c r="L524" s="164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34.892812105926858</v>
      </c>
      <c r="M524" s="164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33.397706698853348</v>
      </c>
      <c r="N524" s="165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>105.41256036428078</v>
      </c>
      <c r="O524" s="164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15.825510136807395</v>
      </c>
      <c r="P524" s="164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14.967208709637511</v>
      </c>
      <c r="Q524" s="165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36.980911235194228</v>
      </c>
      <c r="R524" s="165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5.8926635345139138</v>
      </c>
      <c r="S524" s="16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-79.559226848196289</v>
      </c>
    </row>
    <row r="525" spans="2:19" ht="14.1" customHeight="1" x14ac:dyDescent="0.2">
      <c r="B525" s="160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60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60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61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54.65</v>
      </c>
      <c r="F525" s="161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6.1299176578225145</v>
      </c>
      <c r="H525" s="162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225810.2808679</v>
      </c>
      <c r="I525" s="163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15</v>
      </c>
      <c r="J525" s="163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63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64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11.54171066525871</v>
      </c>
      <c r="M525" s="164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11.196476131940175</v>
      </c>
      <c r="N525" s="165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-32.054420505367808</v>
      </c>
      <c r="O525" s="164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6.996701661353101</v>
      </c>
      <c r="P525" s="164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6.902528809251419</v>
      </c>
      <c r="Q525" s="165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-39.438630355185907</v>
      </c>
      <c r="R525" s="165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4.4830741079597445</v>
      </c>
      <c r="S525" s="16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21.224489795918362</v>
      </c>
    </row>
    <row r="526" spans="2:19" ht="14.1" customHeight="1" x14ac:dyDescent="0.2">
      <c r="B526" s="160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60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60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61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187.72</v>
      </c>
      <c r="F526" s="161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207.5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10.536969955252506</v>
      </c>
      <c r="H526" s="162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14467.017803159999</v>
      </c>
      <c r="I526" s="163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63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1</v>
      </c>
      <c r="K526" s="163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64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21.002461400760794</v>
      </c>
      <c r="M526" s="164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18.792671939133044</v>
      </c>
      <c r="N526" s="165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23.640632838230104</v>
      </c>
      <c r="O526" s="164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14.761982330204308</v>
      </c>
      <c r="P526" s="164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13.929736348478533</v>
      </c>
      <c r="Q526" s="165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27.77533070015512</v>
      </c>
      <c r="R526" s="165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6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7.5141242937853114</v>
      </c>
    </row>
    <row r="527" spans="2:19" ht="14.1" customHeight="1" x14ac:dyDescent="0.2">
      <c r="B527" s="160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60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60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61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76.58</v>
      </c>
      <c r="F527" s="161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-2.0632018803865226</v>
      </c>
      <c r="H527" s="162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72687.018482120009</v>
      </c>
      <c r="I527" s="163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63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1</v>
      </c>
      <c r="K527" s="163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28</v>
      </c>
      <c r="L527" s="164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11.845320959010055</v>
      </c>
      <c r="M527" s="164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10.89641434262948</v>
      </c>
      <c r="N527" s="165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-30.267079100980922</v>
      </c>
      <c r="O527" s="164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9.3911103351857292</v>
      </c>
      <c r="P527" s="164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9.0128074038030324</v>
      </c>
      <c r="Q527" s="165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-18.71334066937651</v>
      </c>
      <c r="R527" s="165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2.2669104204753201</v>
      </c>
      <c r="S527" s="16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11.484375</v>
      </c>
    </row>
    <row r="528" spans="2:19" ht="14.1" customHeight="1" x14ac:dyDescent="0.2">
      <c r="B528" s="160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WDC UW Equity</v>
      </c>
      <c r="C528" s="160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Western Digital Corp</v>
      </c>
      <c r="D528" s="160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Information Technology</v>
      </c>
      <c r="E528" s="161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55.83</v>
      </c>
      <c r="F528" s="161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94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68.368260791689053</v>
      </c>
      <c r="H528" s="162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16202.148946439998</v>
      </c>
      <c r="I528" s="163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17</v>
      </c>
      <c r="J528" s="163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63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30</v>
      </c>
      <c r="L528" s="164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5.0579815183910126</v>
      </c>
      <c r="M528" s="164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4.8836599020293905</v>
      </c>
      <c r="N528" s="165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-70.223869293944603</v>
      </c>
      <c r="O528" s="164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3.6943878511618689</v>
      </c>
      <c r="P528" s="164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3.9158247702407003</v>
      </c>
      <c r="Q528" s="165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-68.022477004935553</v>
      </c>
      <c r="R528" s="165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>3.5823034210997671</v>
      </c>
      <c r="S528" s="16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-14.915730337078656</v>
      </c>
    </row>
    <row r="529" spans="2:19" ht="14.1" customHeight="1" x14ac:dyDescent="0.2">
      <c r="B529" s="160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WEC UN Equity</v>
      </c>
      <c r="C529" s="160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WEC Energy Group Inc</v>
      </c>
      <c r="D529" s="160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Utilities</v>
      </c>
      <c r="E529" s="161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69.27</v>
      </c>
      <c r="F529" s="161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68.5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-1.1115923199076061</v>
      </c>
      <c r="H529" s="162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21857.00194296</v>
      </c>
      <c r="I529" s="163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5</v>
      </c>
      <c r="J529" s="163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0</v>
      </c>
      <c r="K529" s="163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16</v>
      </c>
      <c r="L529" s="164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19.802744425385931</v>
      </c>
      <c r="M529" s="164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18.511491181186532</v>
      </c>
      <c r="N529" s="165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16.577947982790153</v>
      </c>
      <c r="O529" s="164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12.771060578097023</v>
      </c>
      <c r="P529" s="164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12.215571396581325</v>
      </c>
      <c r="Q529" s="165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10.542503862723196</v>
      </c>
      <c r="R529" s="165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3.3795293777970268</v>
      </c>
      <c r="S529" s="16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7.0125658694771023</v>
      </c>
    </row>
    <row r="530" spans="2:19" ht="14.1" customHeight="1" x14ac:dyDescent="0.2">
      <c r="B530" s="160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WFC UN Equity</v>
      </c>
      <c r="C530" s="160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Wells Fargo &amp; Co</v>
      </c>
      <c r="D530" s="160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Financials</v>
      </c>
      <c r="E530" s="161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53.1</v>
      </c>
      <c r="F530" s="161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62.5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17.702448210922796</v>
      </c>
      <c r="H530" s="162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250185.96000000002</v>
      </c>
      <c r="I530" s="163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20</v>
      </c>
      <c r="J530" s="163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5</v>
      </c>
      <c r="K530" s="163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36</v>
      </c>
      <c r="L530" s="164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10.354914196567863</v>
      </c>
      <c r="M530" s="164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9.1678176795580111</v>
      </c>
      <c r="N530" s="165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-39.041042865440225</v>
      </c>
      <c r="O530" s="164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NA</v>
      </c>
      <c r="P530" s="164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NA</v>
      </c>
      <c r="Q530" s="165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65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3.4199623352165722</v>
      </c>
      <c r="S530" s="16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38.402480022817699</v>
      </c>
    </row>
    <row r="531" spans="2:19" ht="14.1" customHeight="1" x14ac:dyDescent="0.2">
      <c r="B531" s="160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WHR UN Equity</v>
      </c>
      <c r="C531" s="160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Whirlpool Corp</v>
      </c>
      <c r="D531" s="160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Consumer Discretionary</v>
      </c>
      <c r="E531" s="161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107</v>
      </c>
      <c r="F531" s="161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125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16.822429906542059</v>
      </c>
      <c r="H531" s="162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6908.2676430000001</v>
      </c>
      <c r="I531" s="163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3</v>
      </c>
      <c r="J531" s="163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63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11</v>
      </c>
      <c r="L531" s="164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6.6418373680943512</v>
      </c>
      <c r="M531" s="164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5.8836467612449139</v>
      </c>
      <c r="N531" s="165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-60.89977456784932</v>
      </c>
      <c r="O531" s="164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6.3903032007123102</v>
      </c>
      <c r="P531" s="164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6.3347895568150143</v>
      </c>
      <c r="Q531" s="165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-44.687435164137987</v>
      </c>
      <c r="R531" s="165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4.6990654205607481</v>
      </c>
      <c r="S531" s="16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-1.5665796344647531</v>
      </c>
    </row>
    <row r="532" spans="2:19" ht="14.1" customHeight="1" x14ac:dyDescent="0.2">
      <c r="B532" s="160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WLTW UW Equity</v>
      </c>
      <c r="C532" s="160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Willis Towers Watson PLC</v>
      </c>
      <c r="D532" s="160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61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138.72999999999999</v>
      </c>
      <c r="F532" s="161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166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19.656887479276296</v>
      </c>
      <c r="H532" s="162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18141.655787059997</v>
      </c>
      <c r="I532" s="163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13</v>
      </c>
      <c r="J532" s="163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63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21</v>
      </c>
      <c r="L532" s="164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12.931580909768829</v>
      </c>
      <c r="M532" s="164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11.903045903045903</v>
      </c>
      <c r="N532" s="165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-23.872311117559008</v>
      </c>
      <c r="O532" s="164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10.013921889191643</v>
      </c>
      <c r="P532" s="164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9.6265851741901685</v>
      </c>
      <c r="Q532" s="165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>-13.322469003438009</v>
      </c>
      <c r="R532" s="165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1.8575650544222591</v>
      </c>
      <c r="S532" s="16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1.8749999999999916</v>
      </c>
    </row>
    <row r="533" spans="2:19" ht="14.1" customHeight="1" x14ac:dyDescent="0.2">
      <c r="B533" s="160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WM UN Equity</v>
      </c>
      <c r="C533" s="160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Waste Management Inc</v>
      </c>
      <c r="D533" s="160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Industrials</v>
      </c>
      <c r="E533" s="161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90.11</v>
      </c>
      <c r="F533" s="161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96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6.5364554433470223</v>
      </c>
      <c r="H533" s="162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38631.685265599997</v>
      </c>
      <c r="I533" s="163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7</v>
      </c>
      <c r="J533" s="163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63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12</v>
      </c>
      <c r="L533" s="164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20.400724473624631</v>
      </c>
      <c r="M533" s="164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18.741680532445923</v>
      </c>
      <c r="N533" s="165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20.098232114162972</v>
      </c>
      <c r="O533" s="164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10.995022744435355</v>
      </c>
      <c r="P533" s="164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10.472896012814406</v>
      </c>
      <c r="Q533" s="165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-4.8303516559953348</v>
      </c>
      <c r="R533" s="165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2.1529242037509713</v>
      </c>
      <c r="S533" s="16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23.444444444444439</v>
      </c>
    </row>
    <row r="534" spans="2:19" ht="14.1" customHeight="1" x14ac:dyDescent="0.2">
      <c r="B534" s="160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WMB UN Equity</v>
      </c>
      <c r="C534" s="160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Williams Cos Inc/The</v>
      </c>
      <c r="D534" s="160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Energy</v>
      </c>
      <c r="E534" s="161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26.65</v>
      </c>
      <c r="F534" s="161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34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27.579737335834899</v>
      </c>
      <c r="H534" s="162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32258.445622650001</v>
      </c>
      <c r="I534" s="163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16</v>
      </c>
      <c r="J534" s="163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0</v>
      </c>
      <c r="K534" s="163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22</v>
      </c>
      <c r="L534" s="164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26</v>
      </c>
      <c r="M534" s="164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23.922800718132851</v>
      </c>
      <c r="N534" s="165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53.060938546828361</v>
      </c>
      <c r="O534" s="164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11.897340343498072</v>
      </c>
      <c r="P534" s="164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11.427375438214433</v>
      </c>
      <c r="Q534" s="165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2.9798412461399915</v>
      </c>
      <c r="R534" s="165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5.7373358348968111</v>
      </c>
      <c r="S534" s="16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40.666666666666664</v>
      </c>
    </row>
    <row r="535" spans="2:19" ht="14.1" customHeight="1" x14ac:dyDescent="0.2">
      <c r="B535" s="160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WMT UN Equity</v>
      </c>
      <c r="C535" s="160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Walmart Inc</v>
      </c>
      <c r="D535" s="160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Consumer Staples</v>
      </c>
      <c r="E535" s="161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96.17</v>
      </c>
      <c r="F535" s="161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102.5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6.5820942081730172</v>
      </c>
      <c r="H535" s="162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281656.40417391999</v>
      </c>
      <c r="I535" s="163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15</v>
      </c>
      <c r="J535" s="163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0</v>
      </c>
      <c r="K535" s="163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37</v>
      </c>
      <c r="L535" s="164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20.089826613745561</v>
      </c>
      <c r="M535" s="164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20.405262041162743</v>
      </c>
      <c r="N535" s="165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18.267989105497939</v>
      </c>
      <c r="O535" s="164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9.7644895318063192</v>
      </c>
      <c r="P535" s="164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9.824348876177778</v>
      </c>
      <c r="Q535" s="165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-15.481481339268921</v>
      </c>
      <c r="R535" s="165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2.2013101798897785</v>
      </c>
      <c r="S535" s="16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1.3000000000000123</v>
      </c>
    </row>
    <row r="536" spans="2:19" ht="14.1" customHeight="1" x14ac:dyDescent="0.2">
      <c r="B536" s="160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WRK UN Equity</v>
      </c>
      <c r="C536" s="160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WestRock Co</v>
      </c>
      <c r="D536" s="160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Materials</v>
      </c>
      <c r="E536" s="161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42.69</v>
      </c>
      <c r="F536" s="161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59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38.205668774888736</v>
      </c>
      <c r="H536" s="162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10890.74511156</v>
      </c>
      <c r="I536" s="163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9</v>
      </c>
      <c r="J536" s="163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63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15</v>
      </c>
      <c r="L536" s="164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9.5546105640107424</v>
      </c>
      <c r="M536" s="164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8.7086903304773546</v>
      </c>
      <c r="N536" s="165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-43.752397677810563</v>
      </c>
      <c r="O536" s="164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5.0507925051208664</v>
      </c>
      <c r="P536" s="164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4.7088442813272415</v>
      </c>
      <c r="Q536" s="165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-56.281841543787323</v>
      </c>
      <c r="R536" s="165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4.1040056219255092</v>
      </c>
      <c r="S536" s="16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43.103448275862085</v>
      </c>
    </row>
    <row r="537" spans="2:19" ht="14.1" customHeight="1" x14ac:dyDescent="0.2">
      <c r="B537" s="160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WU UN Equity</v>
      </c>
      <c r="C537" s="160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Western Union Co/The</v>
      </c>
      <c r="D537" s="160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Information Technology</v>
      </c>
      <c r="E537" s="161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18.34</v>
      </c>
      <c r="F537" s="161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20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9.0512540894220237</v>
      </c>
      <c r="H537" s="162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8202.5769576799994</v>
      </c>
      <c r="I537" s="163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4</v>
      </c>
      <c r="J537" s="163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6</v>
      </c>
      <c r="K537" s="163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20</v>
      </c>
      <c r="L537" s="164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9.5421436004162334</v>
      </c>
      <c r="M537" s="164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9.1791791791791795</v>
      </c>
      <c r="N537" s="165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-43.825790183526124</v>
      </c>
      <c r="O537" s="164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7.3960501637854437</v>
      </c>
      <c r="P537" s="164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7.2308427733042162</v>
      </c>
      <c r="Q537" s="165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-35.981988433965149</v>
      </c>
      <c r="R537" s="165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4.1603053435114505</v>
      </c>
      <c r="S537" s="16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-9.811320754716979</v>
      </c>
    </row>
    <row r="538" spans="2:19" ht="14.1" customHeight="1" x14ac:dyDescent="0.2">
      <c r="B538" s="160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WY UN Equity</v>
      </c>
      <c r="C538" s="160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Weyerhaeuser Co</v>
      </c>
      <c r="D538" s="160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Real Estate</v>
      </c>
      <c r="E538" s="161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27.86</v>
      </c>
      <c r="F538" s="161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36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29.217516152189525</v>
      </c>
      <c r="H538" s="162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21108.952569460002</v>
      </c>
      <c r="I538" s="163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63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1</v>
      </c>
      <c r="K538" s="163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13</v>
      </c>
      <c r="L538" s="164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18.723118279569892</v>
      </c>
      <c r="M538" s="164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15.938215102974828</v>
      </c>
      <c r="N538" s="165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10.222232938240229</v>
      </c>
      <c r="O538" s="164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11.462718399648274</v>
      </c>
      <c r="P538" s="164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10.462260433386838</v>
      </c>
      <c r="Q538" s="165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-0.7821170981214598</v>
      </c>
      <c r="R538" s="165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4.7882268485283568</v>
      </c>
      <c r="S538" s="16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11.635845042433317</v>
      </c>
    </row>
    <row r="539" spans="2:19" ht="14.1" customHeight="1" x14ac:dyDescent="0.2">
      <c r="B539" s="160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WYN UN Equity</v>
      </c>
      <c r="C539" s="160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Wyndham Destinations Inc</v>
      </c>
      <c r="D539" s="160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Consumer Discretionary</v>
      </c>
      <c r="E539" s="161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#N/A N/A</v>
      </c>
      <c r="F539" s="161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59.5</v>
      </c>
      <c r="G539" s="139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2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#N/A N/A</v>
      </c>
      <c r="I539" s="163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7</v>
      </c>
      <c r="J539" s="163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1</v>
      </c>
      <c r="K539" s="163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14</v>
      </c>
      <c r="L539" s="164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NA</v>
      </c>
      <c r="M539" s="164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NA</v>
      </c>
      <c r="N539" s="165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64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NA</v>
      </c>
      <c r="P539" s="164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NA</v>
      </c>
      <c r="Q539" s="165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65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6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-29.605911330049249</v>
      </c>
    </row>
    <row r="540" spans="2:19" ht="14.1" customHeight="1" x14ac:dyDescent="0.2">
      <c r="B540" s="160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WYNN UW Equity</v>
      </c>
      <c r="C540" s="160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Wynn Resorts Ltd</v>
      </c>
      <c r="D540" s="160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Consumer Discretionary</v>
      </c>
      <c r="E540" s="161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113.87</v>
      </c>
      <c r="F540" s="161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175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53.684025643277408</v>
      </c>
      <c r="H540" s="162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12371.28100687</v>
      </c>
      <c r="I540" s="163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9</v>
      </c>
      <c r="J540" s="163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63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19</v>
      </c>
      <c r="L540" s="164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13.676435263031468</v>
      </c>
      <c r="M540" s="164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11.151699147977672</v>
      </c>
      <c r="N540" s="165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-19.487383948671688</v>
      </c>
      <c r="O540" s="164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8.9626640381524929</v>
      </c>
      <c r="P540" s="164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7.8849237499488938</v>
      </c>
      <c r="Q540" s="165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-22.421844450651594</v>
      </c>
      <c r="R540" s="165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2.7891455168174235</v>
      </c>
      <c r="S540" s="16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10.263157894736837</v>
      </c>
    </row>
    <row r="541" spans="2:19" ht="14.1" customHeight="1" x14ac:dyDescent="0.2">
      <c r="B541" s="160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XEC UN Equity</v>
      </c>
      <c r="C541" s="160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Cimarex Energy Co</v>
      </c>
      <c r="D541" s="160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Energy</v>
      </c>
      <c r="E541" s="161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90.89</v>
      </c>
      <c r="F541" s="161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121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33.127956870942896</v>
      </c>
      <c r="H541" s="162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8666.9135658600007</v>
      </c>
      <c r="I541" s="163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17</v>
      </c>
      <c r="J541" s="163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63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26</v>
      </c>
      <c r="L541" s="164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11.073343079922028</v>
      </c>
      <c r="M541" s="164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8.6200682852807287</v>
      </c>
      <c r="N541" s="165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-34.811681359081049</v>
      </c>
      <c r="O541" s="164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5.5326519603668052</v>
      </c>
      <c r="P541" s="164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4.5327159974079709</v>
      </c>
      <c r="Q541" s="165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-52.111009343353821</v>
      </c>
      <c r="R541" s="165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0.74595665089668839</v>
      </c>
      <c r="S541" s="16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43.394495412844023</v>
      </c>
    </row>
    <row r="542" spans="2:19" ht="14.1" customHeight="1" x14ac:dyDescent="0.2">
      <c r="B542" s="160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XEL UN Equity</v>
      </c>
      <c r="C542" s="160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Xcel Energy Inc</v>
      </c>
      <c r="D542" s="160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Utilities</v>
      </c>
      <c r="E542" s="161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48.32</v>
      </c>
      <c r="F542" s="161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48.5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0.37251655629138014</v>
      </c>
      <c r="H542" s="162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24599.089010240001</v>
      </c>
      <c r="I542" s="163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5</v>
      </c>
      <c r="J542" s="163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1</v>
      </c>
      <c r="K542" s="163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17</v>
      </c>
      <c r="L542" s="164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18.613251155624038</v>
      </c>
      <c r="M542" s="164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17.539019963702358</v>
      </c>
      <c r="N542" s="165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9.5754496649097298</v>
      </c>
      <c r="O542" s="164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10.470513399551608</v>
      </c>
      <c r="P542" s="164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9.9651734916404173</v>
      </c>
      <c r="Q542" s="165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-9.3703486224403498</v>
      </c>
      <c r="R542" s="165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3.3174668874172188</v>
      </c>
      <c r="S542" s="16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1.1340206185567021</v>
      </c>
    </row>
    <row r="543" spans="2:19" ht="14.1" customHeight="1" x14ac:dyDescent="0.2">
      <c r="B543" s="160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XL UN Equity</v>
      </c>
      <c r="C543" s="160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XL Group Ltd</v>
      </c>
      <c r="D543" s="160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Financials</v>
      </c>
      <c r="E543" s="161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57.59</v>
      </c>
      <c r="F543" s="161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57.599998474121094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1.7361476160959732E-2</v>
      </c>
      <c r="H543" s="162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14903.962239659999</v>
      </c>
      <c r="I543" s="163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0</v>
      </c>
      <c r="J543" s="163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0</v>
      </c>
      <c r="K543" s="163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3</v>
      </c>
      <c r="L543" s="164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15.275862068965518</v>
      </c>
      <c r="M543" s="164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15.255629139072848</v>
      </c>
      <c r="N543" s="165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-10.071623638932403</v>
      </c>
      <c r="O543" s="164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NA</v>
      </c>
      <c r="P543" s="164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NA</v>
      </c>
      <c r="Q543" s="165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65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1.5974995658968569</v>
      </c>
      <c r="S543" s="16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118.675</v>
      </c>
    </row>
    <row r="544" spans="2:19" ht="14.1" customHeight="1" x14ac:dyDescent="0.2">
      <c r="B544" s="160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60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60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61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75.91</v>
      </c>
      <c r="F544" s="161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80.5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6.0466341720458505</v>
      </c>
      <c r="H544" s="162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19198.66811187</v>
      </c>
      <c r="I544" s="163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13</v>
      </c>
      <c r="J544" s="163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2</v>
      </c>
      <c r="K544" s="163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28</v>
      </c>
      <c r="L544" s="164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21.788174512055107</v>
      </c>
      <c r="M544" s="164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19.819843342036553</v>
      </c>
      <c r="N544" s="165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28.266093847586117</v>
      </c>
      <c r="O544" s="164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18.700707889125798</v>
      </c>
      <c r="P544" s="164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17.058740467146297</v>
      </c>
      <c r="Q544" s="165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61.867768258396083</v>
      </c>
      <c r="R544" s="165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1.899617968647082</v>
      </c>
      <c r="S544" s="16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35.38461538461538</v>
      </c>
    </row>
    <row r="545" spans="2:19" ht="14.1" customHeight="1" x14ac:dyDescent="0.2">
      <c r="B545" s="160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60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60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61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81.849999999999994</v>
      </c>
      <c r="F545" s="161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87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6.2919975565058017</v>
      </c>
      <c r="H545" s="162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346537.37698379997</v>
      </c>
      <c r="I545" s="163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8</v>
      </c>
      <c r="J545" s="163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4</v>
      </c>
      <c r="K545" s="163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64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14.217474379016847</v>
      </c>
      <c r="M545" s="164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13.689580197357417</v>
      </c>
      <c r="N545" s="165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-16.302308760853677</v>
      </c>
      <c r="O545" s="164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6.595272015834257</v>
      </c>
      <c r="P545" s="164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6.3746731505921623</v>
      </c>
      <c r="Q545" s="165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-42.913286032294174</v>
      </c>
      <c r="R545" s="165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4.111178985949909</v>
      </c>
      <c r="S545" s="16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30.389177267959433</v>
      </c>
    </row>
    <row r="546" spans="2:19" ht="14.1" customHeight="1" x14ac:dyDescent="0.2">
      <c r="B546" s="160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60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60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61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35.67</v>
      </c>
      <c r="F546" s="161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41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14.942528735632177</v>
      </c>
      <c r="H546" s="162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7931.0416555800002</v>
      </c>
      <c r="I546" s="163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5</v>
      </c>
      <c r="J546" s="163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63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64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15.211087420042643</v>
      </c>
      <c r="M546" s="164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13.793503480278424</v>
      </c>
      <c r="N546" s="165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-10.452949352708419</v>
      </c>
      <c r="O546" s="164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11.412351635163517</v>
      </c>
      <c r="P546" s="164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10.438355653128431</v>
      </c>
      <c r="Q546" s="165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-1.2180768387837215</v>
      </c>
      <c r="R546" s="165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1.0372862349313148</v>
      </c>
      <c r="S546" s="16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-31.142857142857139</v>
      </c>
    </row>
    <row r="547" spans="2:19" ht="14.1" customHeight="1" x14ac:dyDescent="0.2">
      <c r="B547" s="160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60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60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61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26.71</v>
      </c>
      <c r="F547" s="161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37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38.524897042306236</v>
      </c>
      <c r="H547" s="162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6813.76728843</v>
      </c>
      <c r="I547" s="163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63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63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64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7.5601471836965759</v>
      </c>
      <c r="M547" s="164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7.8099415204678371</v>
      </c>
      <c r="N547" s="165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-55.493722173509262</v>
      </c>
      <c r="O547" s="164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6.7444855739717617</v>
      </c>
      <c r="P547" s="164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7.3736691275167781</v>
      </c>
      <c r="Q547" s="165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-41.621737830332428</v>
      </c>
      <c r="R547" s="165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3.8562336203669036</v>
      </c>
      <c r="S547" s="16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-12.359550561797752</v>
      </c>
    </row>
    <row r="548" spans="2:19" ht="14.1" customHeight="1" x14ac:dyDescent="0.2">
      <c r="B548" s="160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60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60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61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69.89</v>
      </c>
      <c r="F548" s="161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84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20.188868221490907</v>
      </c>
      <c r="H548" s="162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12553.481122890002</v>
      </c>
      <c r="I548" s="163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63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63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64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20.543797766019988</v>
      </c>
      <c r="M548" s="164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17.833631028323552</v>
      </c>
      <c r="N548" s="165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20.940498745509828</v>
      </c>
      <c r="O548" s="164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13.512187344386019</v>
      </c>
      <c r="P548" s="164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11.976903016805021</v>
      </c>
      <c r="Q548" s="165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16.957476834175232</v>
      </c>
      <c r="R548" s="165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1.3506939476319932</v>
      </c>
      <c r="S548" s="16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18.615384615384613</v>
      </c>
    </row>
    <row r="549" spans="2:19" ht="14.1" customHeight="1" x14ac:dyDescent="0.2">
      <c r="B549" s="160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60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60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61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89.82</v>
      </c>
      <c r="F549" s="161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90.5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0.75706969494544474</v>
      </c>
      <c r="H549" s="162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28504.887536879996</v>
      </c>
      <c r="I549" s="163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13</v>
      </c>
      <c r="J549" s="163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0</v>
      </c>
      <c r="K549" s="163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26</v>
      </c>
      <c r="L549" s="164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23.661749209694413</v>
      </c>
      <c r="M549" s="164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21.513772455089821</v>
      </c>
      <c r="N549" s="165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39.295751603673132</v>
      </c>
      <c r="O549" s="164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18.199560224867966</v>
      </c>
      <c r="P549" s="164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17.44201243953006</v>
      </c>
      <c r="Q549" s="165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57.529983054634172</v>
      </c>
      <c r="R549" s="165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1.7579603651747941</v>
      </c>
      <c r="S549" s="16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24.558823529411754</v>
      </c>
    </row>
    <row r="550" spans="2:19" ht="14.1" customHeight="1" x14ac:dyDescent="0.2">
      <c r="B550" s="160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60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60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61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126.32</v>
      </c>
      <c r="F550" s="161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139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10.037998733375563</v>
      </c>
      <c r="H550" s="162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25704.316024079999</v>
      </c>
      <c r="I550" s="163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17</v>
      </c>
      <c r="J550" s="163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2</v>
      </c>
      <c r="K550" s="163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30</v>
      </c>
      <c r="L550" s="164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15.921351146962438</v>
      </c>
      <c r="M550" s="164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14.829772247006337</v>
      </c>
      <c r="N550" s="165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-6.2716557889348827</v>
      </c>
      <c r="O550" s="164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12.433422742979124</v>
      </c>
      <c r="P550" s="164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11.898039457459927</v>
      </c>
      <c r="Q550" s="165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7.6200111328137421</v>
      </c>
      <c r="R550" s="165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0.82963901203293233</v>
      </c>
      <c r="S550" s="16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-6.6860465116279064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55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47.35</v>
      </c>
      <c r="F551" s="155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59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24.604012671594511</v>
      </c>
      <c r="H551" s="156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9204.9731008500003</v>
      </c>
      <c r="I551" s="157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10</v>
      </c>
      <c r="J551" s="157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1</v>
      </c>
      <c r="K551" s="157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22</v>
      </c>
      <c r="L551" s="158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11.415139826422374</v>
      </c>
      <c r="M551" s="158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10.169673539518902</v>
      </c>
      <c r="N551" s="159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-32.799537866327391</v>
      </c>
      <c r="O551" s="158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58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59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59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2.6568109820485741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33.333333333333329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55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91.83</v>
      </c>
      <c r="F552" s="155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97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5.6299684199063504</v>
      </c>
      <c r="H552" s="156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44245.879829489997</v>
      </c>
      <c r="I552" s="157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57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57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17</v>
      </c>
      <c r="L552" s="158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26.718068082630197</v>
      </c>
      <c r="M552" s="158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23.938998957247129</v>
      </c>
      <c r="N552" s="159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57.288176034055269</v>
      </c>
      <c r="O552" s="158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19.149495835160018</v>
      </c>
      <c r="P552" s="158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17.556755195475276</v>
      </c>
      <c r="Q552" s="159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65.752343306385043</v>
      </c>
      <c r="R552" s="159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0.61200043558749873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17.384615384615383</v>
      </c>
    </row>
    <row r="553" spans="2:19" ht="14.1" customHeight="1" x14ac:dyDescent="0.2">
      <c r="B553" s="167"/>
      <c r="D553" s="167"/>
      <c r="E553" s="118"/>
      <c r="F553" s="118"/>
      <c r="H553" s="168"/>
      <c r="K553" s="169"/>
      <c r="L553" s="169"/>
      <c r="M553" s="169"/>
      <c r="N553" s="169"/>
      <c r="O553" s="169"/>
      <c r="P553" s="169"/>
      <c r="R553" s="169"/>
      <c r="S553" s="169"/>
    </row>
    <row r="554" spans="2:19" ht="14.1" customHeight="1" x14ac:dyDescent="0.2">
      <c r="B554" s="167"/>
      <c r="D554" s="167"/>
      <c r="E554" s="118"/>
      <c r="F554" s="118"/>
      <c r="H554" s="168"/>
      <c r="K554" s="169"/>
      <c r="L554" s="169"/>
      <c r="M554" s="169"/>
      <c r="N554" s="169"/>
      <c r="O554" s="169"/>
      <c r="P554" s="169"/>
      <c r="R554" s="169"/>
      <c r="S554" s="169"/>
    </row>
    <row r="555" spans="2:19" ht="14.1" customHeight="1" x14ac:dyDescent="0.2">
      <c r="B555" s="167"/>
      <c r="D555" s="167"/>
      <c r="E555" s="118"/>
      <c r="F555" s="118"/>
      <c r="H555" s="168"/>
      <c r="K555" s="169"/>
      <c r="L555" s="169"/>
      <c r="M555" s="169"/>
      <c r="N555" s="169"/>
      <c r="O555" s="169"/>
      <c r="P555" s="169"/>
      <c r="R555" s="169"/>
      <c r="S555" s="169"/>
    </row>
    <row r="556" spans="2:19" ht="14.1" customHeight="1" x14ac:dyDescent="0.2">
      <c r="B556" s="167"/>
      <c r="D556" s="167"/>
      <c r="E556" s="118"/>
      <c r="F556" s="118"/>
      <c r="H556" s="168"/>
      <c r="K556" s="169"/>
      <c r="L556" s="169"/>
      <c r="M556" s="169"/>
      <c r="N556" s="169"/>
      <c r="O556" s="169"/>
      <c r="P556" s="169"/>
      <c r="R556" s="169"/>
      <c r="S556" s="169"/>
    </row>
    <row r="557" spans="2:19" ht="14.1" customHeight="1" x14ac:dyDescent="0.2">
      <c r="B557" s="167"/>
      <c r="D557" s="167"/>
      <c r="E557" s="118"/>
      <c r="F557" s="118"/>
      <c r="H557" s="168"/>
      <c r="K557" s="169"/>
      <c r="L557" s="169"/>
      <c r="M557" s="169"/>
      <c r="N557" s="169"/>
      <c r="O557" s="169"/>
      <c r="P557" s="169"/>
      <c r="R557" s="169"/>
      <c r="S557" s="169"/>
    </row>
    <row r="558" spans="2:19" ht="14.1" customHeight="1" x14ac:dyDescent="0.2">
      <c r="B558" s="167"/>
      <c r="D558" s="167"/>
      <c r="E558" s="118"/>
      <c r="F558" s="118"/>
      <c r="H558" s="168"/>
      <c r="K558" s="169"/>
      <c r="L558" s="169"/>
      <c r="M558" s="169"/>
      <c r="N558" s="169"/>
      <c r="O558" s="169"/>
      <c r="P558" s="169"/>
      <c r="R558" s="169"/>
      <c r="S558" s="169"/>
    </row>
    <row r="559" spans="2:19" ht="14.1" customHeight="1" x14ac:dyDescent="0.2">
      <c r="B559" s="167"/>
      <c r="D559" s="167"/>
      <c r="E559" s="118"/>
      <c r="F559" s="118"/>
      <c r="H559" s="168"/>
      <c r="K559" s="169"/>
      <c r="L559" s="169"/>
      <c r="M559" s="169"/>
      <c r="N559" s="169"/>
      <c r="O559" s="169"/>
      <c r="P559" s="169"/>
      <c r="R559" s="169"/>
      <c r="S559" s="169"/>
    </row>
    <row r="560" spans="2:19" ht="14.1" customHeight="1" x14ac:dyDescent="0.2">
      <c r="B560" s="167"/>
      <c r="D560" s="167"/>
      <c r="E560" s="118"/>
      <c r="F560" s="118"/>
      <c r="H560" s="168"/>
      <c r="K560" s="169"/>
      <c r="L560" s="169"/>
      <c r="M560" s="169"/>
      <c r="N560" s="169"/>
      <c r="O560" s="169"/>
      <c r="P560" s="169"/>
      <c r="R560" s="169"/>
      <c r="S560" s="169"/>
    </row>
    <row r="561" spans="2:19" ht="14.1" customHeight="1" x14ac:dyDescent="0.2">
      <c r="B561" s="167"/>
      <c r="D561" s="167"/>
      <c r="E561" s="118"/>
      <c r="F561" s="118"/>
      <c r="H561" s="168"/>
      <c r="K561" s="169"/>
      <c r="L561" s="169"/>
      <c r="M561" s="169"/>
      <c r="N561" s="169"/>
      <c r="O561" s="169"/>
      <c r="P561" s="169"/>
      <c r="R561" s="169"/>
      <c r="S561" s="169"/>
    </row>
    <row r="562" spans="2:19" ht="14.1" customHeight="1" x14ac:dyDescent="0.2">
      <c r="B562" s="167"/>
      <c r="D562" s="167"/>
      <c r="E562" s="118"/>
      <c r="F562" s="118"/>
      <c r="H562" s="168"/>
      <c r="K562" s="169"/>
      <c r="L562" s="169"/>
      <c r="M562" s="169"/>
      <c r="N562" s="169"/>
      <c r="O562" s="169"/>
      <c r="P562" s="169"/>
      <c r="R562" s="169"/>
      <c r="S562" s="169"/>
    </row>
    <row r="563" spans="2:19" ht="14.1" customHeight="1" x14ac:dyDescent="0.2">
      <c r="B563" s="167"/>
      <c r="D563" s="167"/>
      <c r="E563" s="118"/>
      <c r="F563" s="118"/>
      <c r="H563" s="168"/>
      <c r="K563" s="169"/>
      <c r="L563" s="169"/>
      <c r="M563" s="169"/>
      <c r="N563" s="169"/>
      <c r="O563" s="169"/>
      <c r="P563" s="169"/>
      <c r="R563" s="169"/>
      <c r="S563" s="169"/>
    </row>
    <row r="564" spans="2:19" ht="14.1" customHeight="1" x14ac:dyDescent="0.2">
      <c r="B564" s="167"/>
      <c r="D564" s="167"/>
      <c r="E564" s="118"/>
      <c r="F564" s="118"/>
      <c r="H564" s="168"/>
      <c r="K564" s="169"/>
      <c r="L564" s="169"/>
      <c r="M564" s="169"/>
      <c r="N564" s="169"/>
      <c r="O564" s="169"/>
      <c r="P564" s="169"/>
      <c r="R564" s="169"/>
      <c r="S564" s="169"/>
    </row>
    <row r="565" spans="2:19" ht="14.1" customHeight="1" x14ac:dyDescent="0.2">
      <c r="B565" s="167"/>
      <c r="D565" s="167"/>
      <c r="E565" s="118"/>
      <c r="F565" s="118"/>
      <c r="H565" s="168"/>
      <c r="K565" s="169"/>
      <c r="L565" s="169"/>
      <c r="M565" s="169"/>
      <c r="N565" s="169"/>
      <c r="O565" s="169"/>
      <c r="P565" s="169"/>
      <c r="R565" s="169"/>
      <c r="S565" s="169"/>
    </row>
    <row r="566" spans="2:19" ht="14.1" customHeight="1" x14ac:dyDescent="0.2">
      <c r="B566" s="167"/>
      <c r="D566" s="167"/>
      <c r="E566" s="118"/>
      <c r="F566" s="118"/>
      <c r="H566" s="168"/>
      <c r="K566" s="169"/>
      <c r="L566" s="169"/>
      <c r="M566" s="169"/>
      <c r="N566" s="169"/>
      <c r="O566" s="169"/>
      <c r="P566" s="169"/>
      <c r="R566" s="169"/>
      <c r="S566" s="169"/>
    </row>
    <row r="567" spans="2:19" ht="14.1" customHeight="1" x14ac:dyDescent="0.2">
      <c r="B567" s="167"/>
      <c r="D567" s="167"/>
      <c r="E567" s="118"/>
      <c r="F567" s="118"/>
      <c r="H567" s="168"/>
      <c r="K567" s="169"/>
      <c r="L567" s="169"/>
      <c r="M567" s="169"/>
      <c r="N567" s="169"/>
      <c r="O567" s="169"/>
      <c r="P567" s="169"/>
      <c r="R567" s="169"/>
      <c r="S567" s="169"/>
    </row>
    <row r="568" spans="2:19" ht="14.1" customHeight="1" x14ac:dyDescent="0.2">
      <c r="B568" s="167"/>
      <c r="D568" s="167"/>
      <c r="E568" s="118"/>
      <c r="F568" s="118"/>
      <c r="H568" s="168"/>
      <c r="K568" s="169"/>
      <c r="L568" s="169"/>
      <c r="M568" s="169"/>
      <c r="N568" s="169"/>
      <c r="O568" s="169"/>
      <c r="P568" s="169"/>
      <c r="R568" s="169"/>
      <c r="S568" s="169"/>
    </row>
    <row r="569" spans="2:19" ht="14.1" customHeight="1" x14ac:dyDescent="0.2">
      <c r="B569" s="167"/>
      <c r="D569" s="167"/>
      <c r="E569" s="118"/>
      <c r="F569" s="118"/>
      <c r="H569" s="168"/>
      <c r="K569" s="169"/>
      <c r="L569" s="169"/>
      <c r="M569" s="169"/>
      <c r="N569" s="169"/>
      <c r="O569" s="169"/>
      <c r="P569" s="169"/>
      <c r="R569" s="169"/>
      <c r="S569" s="169"/>
    </row>
    <row r="570" spans="2:19" ht="14.1" customHeight="1" x14ac:dyDescent="0.2">
      <c r="B570" s="167"/>
      <c r="D570" s="167"/>
      <c r="E570" s="118"/>
      <c r="F570" s="118"/>
      <c r="H570" s="168"/>
      <c r="K570" s="169"/>
      <c r="L570" s="169"/>
      <c r="M570" s="169"/>
      <c r="N570" s="169"/>
      <c r="O570" s="169"/>
      <c r="P570" s="169"/>
      <c r="R570" s="169"/>
      <c r="S570" s="169"/>
    </row>
    <row r="571" spans="2:19" ht="14.1" customHeight="1" x14ac:dyDescent="0.2">
      <c r="B571" s="167"/>
      <c r="D571" s="167"/>
      <c r="E571" s="118"/>
      <c r="F571" s="118"/>
      <c r="H571" s="168"/>
      <c r="K571" s="169"/>
      <c r="L571" s="169"/>
      <c r="M571" s="169"/>
      <c r="N571" s="169"/>
      <c r="O571" s="169"/>
      <c r="P571" s="169"/>
      <c r="R571" s="169"/>
      <c r="S571" s="169"/>
    </row>
    <row r="572" spans="2:19" ht="14.1" customHeight="1" x14ac:dyDescent="0.2">
      <c r="B572" s="167"/>
      <c r="D572" s="167"/>
      <c r="E572" s="118"/>
      <c r="F572" s="118"/>
      <c r="H572" s="168"/>
      <c r="K572" s="169"/>
      <c r="L572" s="169"/>
      <c r="M572" s="169"/>
      <c r="N572" s="169"/>
      <c r="O572" s="169"/>
      <c r="P572" s="169"/>
      <c r="R572" s="169"/>
      <c r="S572" s="169"/>
    </row>
    <row r="573" spans="2:19" ht="14.1" customHeight="1" x14ac:dyDescent="0.2">
      <c r="B573" s="167"/>
      <c r="D573" s="167"/>
      <c r="E573" s="118"/>
      <c r="F573" s="118"/>
      <c r="H573" s="168"/>
      <c r="K573" s="169"/>
      <c r="L573" s="169"/>
      <c r="M573" s="169"/>
      <c r="N573" s="169"/>
      <c r="O573" s="169"/>
      <c r="P573" s="169"/>
      <c r="R573" s="169"/>
      <c r="S573" s="169"/>
    </row>
    <row r="574" spans="2:19" ht="14.1" customHeight="1" x14ac:dyDescent="0.2">
      <c r="B574" s="167"/>
      <c r="D574" s="167"/>
      <c r="E574" s="118"/>
      <c r="F574" s="118"/>
      <c r="H574" s="168"/>
      <c r="K574" s="169"/>
      <c r="L574" s="169"/>
      <c r="M574" s="169"/>
      <c r="N574" s="169"/>
      <c r="O574" s="169"/>
      <c r="P574" s="169"/>
      <c r="R574" s="169"/>
      <c r="S574" s="169"/>
    </row>
    <row r="575" spans="2:19" ht="14.1" customHeight="1" x14ac:dyDescent="0.2">
      <c r="B575" s="167"/>
      <c r="D575" s="167"/>
      <c r="E575" s="118"/>
      <c r="F575" s="118"/>
      <c r="H575" s="168"/>
      <c r="K575" s="169"/>
      <c r="L575" s="169"/>
      <c r="M575" s="169"/>
      <c r="N575" s="169"/>
      <c r="O575" s="169"/>
      <c r="P575" s="169"/>
      <c r="R575" s="169"/>
      <c r="S575" s="169"/>
    </row>
    <row r="576" spans="2:19" ht="14.1" customHeight="1" x14ac:dyDescent="0.2">
      <c r="B576" s="167"/>
      <c r="D576" s="167"/>
      <c r="E576" s="118"/>
      <c r="F576" s="118"/>
      <c r="H576" s="168"/>
      <c r="K576" s="169"/>
      <c r="L576" s="169"/>
      <c r="M576" s="169"/>
      <c r="N576" s="169"/>
      <c r="O576" s="169"/>
      <c r="P576" s="169"/>
      <c r="R576" s="169"/>
      <c r="S576" s="169"/>
    </row>
    <row r="577" spans="2:19" ht="14.1" customHeight="1" x14ac:dyDescent="0.2">
      <c r="B577" s="167"/>
      <c r="D577" s="167"/>
      <c r="E577" s="118"/>
      <c r="F577" s="118"/>
      <c r="H577" s="168"/>
      <c r="K577" s="169"/>
      <c r="L577" s="169"/>
      <c r="M577" s="169"/>
      <c r="N577" s="169"/>
      <c r="O577" s="169"/>
      <c r="P577" s="169"/>
      <c r="R577" s="169"/>
      <c r="S577" s="169"/>
    </row>
    <row r="578" spans="2:19" ht="14.1" customHeight="1" x14ac:dyDescent="0.2">
      <c r="B578" s="167"/>
      <c r="D578" s="167"/>
      <c r="E578" s="118"/>
      <c r="F578" s="118"/>
      <c r="H578" s="168"/>
      <c r="K578" s="169"/>
      <c r="L578" s="169"/>
      <c r="M578" s="169"/>
      <c r="N578" s="169"/>
      <c r="O578" s="169"/>
      <c r="P578" s="169"/>
      <c r="Q578" s="169"/>
      <c r="R578" s="169"/>
      <c r="S578" s="169"/>
    </row>
    <row r="579" spans="2:19" ht="14.1" customHeight="1" x14ac:dyDescent="0.2">
      <c r="B579" s="167"/>
      <c r="D579" s="167"/>
      <c r="E579" s="118"/>
      <c r="F579" s="118"/>
      <c r="H579" s="168"/>
      <c r="K579" s="169"/>
      <c r="L579" s="169"/>
      <c r="M579" s="169"/>
      <c r="N579" s="169"/>
      <c r="O579" s="169"/>
      <c r="P579" s="169"/>
      <c r="Q579" s="169"/>
      <c r="R579" s="169"/>
      <c r="S579" s="169"/>
    </row>
    <row r="580" spans="2:19" ht="14.1" customHeight="1" x14ac:dyDescent="0.2">
      <c r="B580" s="167"/>
      <c r="D580" s="167"/>
      <c r="E580" s="118"/>
      <c r="F580" s="118"/>
      <c r="H580" s="168"/>
      <c r="K580" s="169"/>
      <c r="L580" s="169"/>
      <c r="M580" s="169"/>
      <c r="N580" s="169"/>
      <c r="O580" s="169"/>
      <c r="P580" s="169"/>
      <c r="Q580" s="169"/>
      <c r="R580" s="169"/>
      <c r="S580" s="169"/>
    </row>
    <row r="581" spans="2:19" ht="14.1" customHeight="1" x14ac:dyDescent="0.2">
      <c r="B581" s="167"/>
      <c r="D581" s="167"/>
      <c r="E581" s="118"/>
      <c r="F581" s="118"/>
      <c r="H581" s="168"/>
      <c r="K581" s="169"/>
      <c r="L581" s="169"/>
      <c r="M581" s="169"/>
      <c r="N581" s="169"/>
      <c r="O581" s="169"/>
      <c r="P581" s="169"/>
      <c r="Q581" s="169"/>
      <c r="R581" s="169"/>
      <c r="S581" s="169"/>
    </row>
    <row r="582" spans="2:19" ht="14.1" customHeight="1" x14ac:dyDescent="0.2">
      <c r="B582" s="167"/>
      <c r="D582" s="167"/>
      <c r="E582" s="118"/>
      <c r="F582" s="118"/>
      <c r="H582" s="168"/>
      <c r="K582" s="169"/>
      <c r="L582" s="169"/>
      <c r="M582" s="169"/>
      <c r="N582" s="169"/>
      <c r="O582" s="169"/>
      <c r="P582" s="169"/>
      <c r="Q582" s="169"/>
      <c r="R582" s="169"/>
      <c r="S582" s="169"/>
    </row>
    <row r="583" spans="2:19" ht="14.1" customHeight="1" x14ac:dyDescent="0.2">
      <c r="B583" s="167"/>
      <c r="D583" s="167"/>
      <c r="E583" s="118"/>
      <c r="F583" s="118"/>
      <c r="H583" s="168"/>
      <c r="K583" s="169"/>
      <c r="L583" s="169"/>
      <c r="M583" s="169"/>
      <c r="N583" s="169"/>
      <c r="O583" s="169"/>
      <c r="P583" s="169"/>
      <c r="Q583" s="169"/>
      <c r="R583" s="169"/>
      <c r="S583" s="169"/>
    </row>
    <row r="584" spans="2:19" ht="14.1" customHeight="1" x14ac:dyDescent="0.2">
      <c r="B584" s="167"/>
      <c r="D584" s="167"/>
      <c r="E584" s="118"/>
      <c r="F584" s="118"/>
      <c r="H584" s="168"/>
      <c r="K584" s="169"/>
      <c r="L584" s="169"/>
      <c r="M584" s="169"/>
      <c r="N584" s="169"/>
      <c r="O584" s="169"/>
      <c r="P584" s="169"/>
      <c r="Q584" s="169"/>
      <c r="R584" s="169"/>
      <c r="S584" s="169"/>
    </row>
    <row r="585" spans="2:19" ht="14.1" customHeight="1" x14ac:dyDescent="0.2">
      <c r="B585" s="167"/>
      <c r="D585" s="167"/>
      <c r="E585" s="118"/>
      <c r="F585" s="118"/>
      <c r="H585" s="168"/>
      <c r="K585" s="169"/>
      <c r="L585" s="169"/>
      <c r="M585" s="169"/>
      <c r="N585" s="169"/>
      <c r="O585" s="169"/>
      <c r="P585" s="169"/>
      <c r="Q585" s="169"/>
      <c r="R585" s="169"/>
      <c r="S585" s="169"/>
    </row>
    <row r="586" spans="2:19" ht="14.1" customHeight="1" x14ac:dyDescent="0.2">
      <c r="B586" s="167"/>
      <c r="D586" s="167"/>
      <c r="E586" s="118"/>
      <c r="F586" s="118"/>
      <c r="H586" s="168"/>
      <c r="K586" s="169"/>
      <c r="L586" s="169"/>
      <c r="M586" s="169"/>
      <c r="N586" s="169"/>
      <c r="O586" s="169"/>
      <c r="P586" s="169"/>
      <c r="Q586" s="169"/>
      <c r="R586" s="169"/>
      <c r="S586" s="169"/>
    </row>
    <row r="587" spans="2:19" ht="14.1" customHeight="1" x14ac:dyDescent="0.2">
      <c r="B587" s="167"/>
      <c r="D587" s="167"/>
      <c r="E587" s="118"/>
      <c r="F587" s="118"/>
      <c r="H587" s="168"/>
      <c r="K587" s="169"/>
      <c r="L587" s="169"/>
      <c r="M587" s="169"/>
      <c r="N587" s="169"/>
      <c r="O587" s="169"/>
      <c r="P587" s="169"/>
      <c r="Q587" s="169"/>
      <c r="R587" s="169"/>
      <c r="S587" s="169"/>
    </row>
    <row r="588" spans="2:19" ht="14.1" customHeight="1" x14ac:dyDescent="0.2">
      <c r="B588" s="167"/>
      <c r="D588" s="167"/>
      <c r="E588" s="118"/>
      <c r="F588" s="118"/>
      <c r="H588" s="168"/>
      <c r="K588" s="169"/>
      <c r="L588" s="169"/>
      <c r="M588" s="169"/>
      <c r="N588" s="169"/>
      <c r="O588" s="169"/>
      <c r="P588" s="169"/>
      <c r="Q588" s="169"/>
      <c r="R588" s="169"/>
      <c r="S588" s="169"/>
    </row>
    <row r="589" spans="2:19" ht="14.1" customHeight="1" x14ac:dyDescent="0.2">
      <c r="B589" s="167"/>
      <c r="D589" s="167"/>
      <c r="E589" s="118"/>
      <c r="F589" s="118"/>
      <c r="H589" s="168"/>
      <c r="K589" s="169"/>
      <c r="L589" s="169"/>
      <c r="M589" s="169"/>
      <c r="N589" s="169"/>
      <c r="O589" s="169"/>
      <c r="P589" s="169"/>
      <c r="Q589" s="169"/>
      <c r="R589" s="169"/>
      <c r="S589" s="169"/>
    </row>
    <row r="590" spans="2:19" ht="14.1" customHeight="1" x14ac:dyDescent="0.2">
      <c r="B590" s="167"/>
      <c r="D590" s="167"/>
      <c r="E590" s="118"/>
      <c r="F590" s="118"/>
      <c r="H590" s="168"/>
      <c r="K590" s="169"/>
      <c r="L590" s="169"/>
      <c r="M590" s="169"/>
      <c r="N590" s="169"/>
      <c r="O590" s="169"/>
      <c r="P590" s="169"/>
      <c r="Q590" s="169"/>
      <c r="R590" s="169"/>
      <c r="S590" s="169"/>
    </row>
    <row r="591" spans="2:19" ht="14.1" customHeight="1" x14ac:dyDescent="0.2">
      <c r="B591" s="167"/>
      <c r="D591" s="167"/>
      <c r="E591" s="118"/>
      <c r="F591" s="118"/>
      <c r="H591" s="168"/>
      <c r="K591" s="169"/>
      <c r="L591" s="169"/>
      <c r="M591" s="169"/>
      <c r="N591" s="169"/>
      <c r="O591" s="169"/>
      <c r="P591" s="169"/>
      <c r="Q591" s="169"/>
      <c r="R591" s="169"/>
      <c r="S591" s="169"/>
    </row>
    <row r="592" spans="2:19" ht="14.1" customHeight="1" x14ac:dyDescent="0.2">
      <c r="B592" s="167"/>
      <c r="D592" s="167"/>
      <c r="E592" s="118"/>
      <c r="F592" s="118"/>
      <c r="H592" s="168"/>
      <c r="K592" s="169"/>
      <c r="L592" s="169"/>
      <c r="M592" s="169"/>
      <c r="N592" s="169"/>
      <c r="O592" s="169"/>
      <c r="P592" s="169"/>
      <c r="Q592" s="169"/>
      <c r="R592" s="169"/>
      <c r="S592" s="169"/>
    </row>
    <row r="593" spans="2:19" ht="14.1" customHeight="1" x14ac:dyDescent="0.2">
      <c r="B593" s="167"/>
      <c r="D593" s="167"/>
      <c r="E593" s="118"/>
      <c r="F593" s="118"/>
      <c r="H593" s="168"/>
      <c r="K593" s="169"/>
      <c r="L593" s="169"/>
      <c r="M593" s="169"/>
      <c r="N593" s="169"/>
      <c r="O593" s="169"/>
      <c r="P593" s="169"/>
      <c r="Q593" s="169"/>
      <c r="R593" s="169"/>
      <c r="S593" s="169"/>
    </row>
    <row r="594" spans="2:19" ht="14.1" customHeight="1" x14ac:dyDescent="0.2">
      <c r="B594" s="167"/>
      <c r="D594" s="167"/>
      <c r="E594" s="118"/>
      <c r="F594" s="118"/>
      <c r="H594" s="168"/>
      <c r="K594" s="169"/>
      <c r="L594" s="169"/>
      <c r="M594" s="169"/>
      <c r="N594" s="169"/>
      <c r="O594" s="169"/>
      <c r="P594" s="169"/>
      <c r="Q594" s="169"/>
      <c r="R594" s="169"/>
      <c r="S594" s="169"/>
    </row>
    <row r="595" spans="2:19" ht="14.1" customHeight="1" x14ac:dyDescent="0.2">
      <c r="B595" s="167"/>
      <c r="D595" s="167"/>
      <c r="E595" s="118"/>
      <c r="F595" s="118"/>
      <c r="H595" s="168"/>
      <c r="K595" s="169"/>
      <c r="L595" s="169"/>
      <c r="M595" s="169"/>
      <c r="N595" s="169"/>
      <c r="O595" s="169"/>
      <c r="P595" s="169"/>
      <c r="Q595" s="169"/>
      <c r="R595" s="169"/>
      <c r="S595" s="169"/>
    </row>
    <row r="596" spans="2:19" ht="14.1" customHeight="1" x14ac:dyDescent="0.2">
      <c r="B596" s="167"/>
      <c r="D596" s="167"/>
      <c r="E596" s="118"/>
      <c r="F596" s="118"/>
      <c r="H596" s="168"/>
      <c r="K596" s="169"/>
      <c r="L596" s="169"/>
      <c r="M596" s="169"/>
      <c r="N596" s="169"/>
      <c r="O596" s="169"/>
      <c r="P596" s="169"/>
      <c r="Q596" s="169"/>
      <c r="R596" s="169"/>
      <c r="S596" s="169"/>
    </row>
    <row r="597" spans="2:19" ht="14.1" customHeight="1" x14ac:dyDescent="0.2">
      <c r="B597" s="167"/>
      <c r="D597" s="167"/>
      <c r="E597" s="118"/>
      <c r="F597" s="118"/>
      <c r="H597" s="168"/>
      <c r="K597" s="169"/>
      <c r="L597" s="169"/>
      <c r="M597" s="169"/>
      <c r="N597" s="169"/>
      <c r="O597" s="169"/>
      <c r="P597" s="169"/>
      <c r="Q597" s="169"/>
      <c r="R597" s="169"/>
      <c r="S597" s="169"/>
    </row>
    <row r="598" spans="2:19" ht="14.1" customHeight="1" x14ac:dyDescent="0.2">
      <c r="B598" s="167"/>
      <c r="D598" s="167"/>
      <c r="E598" s="118"/>
      <c r="F598" s="118"/>
      <c r="H598" s="168"/>
      <c r="K598" s="169"/>
      <c r="L598" s="169"/>
      <c r="M598" s="169"/>
      <c r="N598" s="169"/>
      <c r="O598" s="169"/>
      <c r="P598" s="169"/>
      <c r="Q598" s="169"/>
      <c r="R598" s="169"/>
      <c r="S598" s="169"/>
    </row>
    <row r="599" spans="2:19" ht="14.1" customHeight="1" x14ac:dyDescent="0.2">
      <c r="B599" s="167"/>
      <c r="D599" s="167"/>
      <c r="E599" s="118"/>
      <c r="F599" s="118"/>
      <c r="H599" s="168"/>
      <c r="K599" s="169"/>
      <c r="L599" s="169"/>
      <c r="M599" s="169"/>
      <c r="N599" s="169"/>
      <c r="O599" s="169"/>
      <c r="P599" s="169"/>
      <c r="Q599" s="169"/>
      <c r="R599" s="169"/>
      <c r="S599" s="169"/>
    </row>
    <row r="600" spans="2:19" ht="14.1" customHeight="1" x14ac:dyDescent="0.2">
      <c r="B600" s="167"/>
      <c r="D600" s="167"/>
      <c r="E600" s="118"/>
      <c r="F600" s="118"/>
      <c r="H600" s="168"/>
      <c r="K600" s="169"/>
      <c r="L600" s="169"/>
      <c r="M600" s="169"/>
      <c r="N600" s="169"/>
      <c r="O600" s="169"/>
      <c r="P600" s="169"/>
      <c r="Q600" s="169"/>
      <c r="R600" s="169"/>
      <c r="S600" s="169"/>
    </row>
    <row r="601" spans="2:19" ht="14.1" customHeight="1" x14ac:dyDescent="0.2">
      <c r="B601" s="167"/>
      <c r="D601" s="167"/>
      <c r="E601" s="118"/>
      <c r="F601" s="118"/>
      <c r="H601" s="168"/>
      <c r="K601" s="169"/>
      <c r="L601" s="169"/>
      <c r="M601" s="169"/>
      <c r="N601" s="169"/>
      <c r="O601" s="169"/>
      <c r="P601" s="169"/>
      <c r="Q601" s="169"/>
      <c r="R601" s="169"/>
      <c r="S601" s="169"/>
    </row>
    <row r="602" spans="2:19" ht="14.1" customHeight="1" x14ac:dyDescent="0.2">
      <c r="B602" s="167"/>
      <c r="D602" s="167"/>
      <c r="E602" s="118"/>
      <c r="F602" s="118"/>
      <c r="H602" s="168"/>
      <c r="K602" s="169"/>
      <c r="L602" s="169"/>
      <c r="M602" s="169"/>
      <c r="N602" s="169"/>
      <c r="O602" s="169"/>
      <c r="P602" s="169"/>
      <c r="Q602" s="169"/>
      <c r="R602" s="169"/>
      <c r="S602" s="169"/>
    </row>
    <row r="603" spans="2:19" ht="14.1" customHeight="1" x14ac:dyDescent="0.2">
      <c r="B603" s="167"/>
      <c r="D603" s="167"/>
      <c r="E603" s="118"/>
      <c r="F603" s="118"/>
      <c r="H603" s="168"/>
      <c r="K603" s="169"/>
      <c r="L603" s="169"/>
      <c r="M603" s="169"/>
      <c r="N603" s="169"/>
      <c r="O603" s="169"/>
      <c r="P603" s="169"/>
      <c r="Q603" s="169"/>
      <c r="R603" s="169"/>
      <c r="S603" s="169"/>
    </row>
    <row r="604" spans="2:19" ht="14.1" customHeight="1" x14ac:dyDescent="0.2">
      <c r="B604" s="167"/>
      <c r="D604" s="167"/>
      <c r="E604" s="118"/>
      <c r="F604" s="118"/>
      <c r="H604" s="168"/>
      <c r="K604" s="169"/>
      <c r="L604" s="169"/>
      <c r="M604" s="169"/>
      <c r="N604" s="169"/>
      <c r="O604" s="169"/>
      <c r="P604" s="169"/>
      <c r="Q604" s="169"/>
      <c r="R604" s="169"/>
      <c r="S604" s="169"/>
    </row>
    <row r="605" spans="2:19" ht="14.1" customHeight="1" x14ac:dyDescent="0.2">
      <c r="B605" s="167"/>
      <c r="D605" s="167"/>
      <c r="E605" s="118"/>
      <c r="F605" s="118"/>
      <c r="H605" s="168"/>
      <c r="K605" s="169"/>
      <c r="L605" s="169"/>
      <c r="M605" s="169"/>
      <c r="N605" s="169"/>
      <c r="O605" s="169"/>
      <c r="P605" s="169"/>
      <c r="Q605" s="169"/>
      <c r="R605" s="169"/>
      <c r="S605" s="169"/>
    </row>
    <row r="606" spans="2:19" ht="14.1" customHeight="1" x14ac:dyDescent="0.2">
      <c r="B606" s="167"/>
      <c r="D606" s="167"/>
      <c r="E606" s="118"/>
      <c r="F606" s="118"/>
      <c r="H606" s="168"/>
      <c r="K606" s="169"/>
      <c r="L606" s="169"/>
      <c r="M606" s="169"/>
      <c r="N606" s="169"/>
      <c r="O606" s="169"/>
      <c r="P606" s="169"/>
      <c r="Q606" s="169"/>
      <c r="R606" s="169"/>
      <c r="S606" s="169"/>
    </row>
    <row r="607" spans="2:19" ht="14.1" customHeight="1" x14ac:dyDescent="0.2">
      <c r="B607" s="167"/>
      <c r="D607" s="167"/>
      <c r="E607" s="118"/>
      <c r="F607" s="118"/>
      <c r="H607" s="168"/>
      <c r="K607" s="169"/>
      <c r="L607" s="169"/>
      <c r="M607" s="169"/>
      <c r="N607" s="169"/>
      <c r="O607" s="169"/>
      <c r="P607" s="169"/>
      <c r="Q607" s="169"/>
      <c r="R607" s="169"/>
      <c r="S607" s="169"/>
    </row>
    <row r="608" spans="2:19" ht="14.1" customHeight="1" x14ac:dyDescent="0.2">
      <c r="B608" s="167"/>
      <c r="D608" s="167"/>
      <c r="E608" s="118"/>
      <c r="F608" s="118"/>
      <c r="H608" s="168"/>
      <c r="K608" s="169"/>
      <c r="L608" s="169"/>
      <c r="M608" s="169"/>
      <c r="N608" s="169"/>
      <c r="O608" s="169"/>
      <c r="P608" s="169"/>
      <c r="Q608" s="169"/>
      <c r="R608" s="169"/>
      <c r="S608" s="169"/>
    </row>
    <row r="609" spans="2:19" ht="14.1" customHeight="1" x14ac:dyDescent="0.2">
      <c r="B609" s="167"/>
      <c r="D609" s="167"/>
      <c r="E609" s="118"/>
      <c r="F609" s="118"/>
      <c r="H609" s="168"/>
      <c r="K609" s="169"/>
      <c r="L609" s="169"/>
      <c r="M609" s="169"/>
      <c r="N609" s="169"/>
      <c r="O609" s="169"/>
      <c r="P609" s="169"/>
      <c r="Q609" s="169"/>
      <c r="R609" s="169"/>
      <c r="S609" s="169"/>
    </row>
    <row r="610" spans="2:19" ht="14.1" customHeight="1" x14ac:dyDescent="0.2">
      <c r="B610" s="167"/>
      <c r="D610" s="167"/>
      <c r="E610" s="118"/>
      <c r="F610" s="118"/>
      <c r="H610" s="168"/>
      <c r="K610" s="169"/>
      <c r="L610" s="169"/>
      <c r="M610" s="169"/>
      <c r="N610" s="169"/>
      <c r="O610" s="169"/>
      <c r="P610" s="169"/>
      <c r="Q610" s="169"/>
      <c r="R610" s="169"/>
      <c r="S610" s="169"/>
    </row>
    <row r="611" spans="2:19" ht="14.1" customHeight="1" x14ac:dyDescent="0.2">
      <c r="B611" s="167"/>
      <c r="D611" s="167"/>
      <c r="E611" s="118"/>
      <c r="F611" s="118"/>
      <c r="H611" s="168"/>
      <c r="K611" s="169"/>
      <c r="L611" s="169"/>
      <c r="M611" s="169"/>
      <c r="N611" s="169"/>
      <c r="O611" s="169"/>
      <c r="P611" s="169"/>
      <c r="Q611" s="169"/>
      <c r="R611" s="169"/>
      <c r="S611" s="169"/>
    </row>
    <row r="612" spans="2:19" ht="14.1" customHeight="1" x14ac:dyDescent="0.2">
      <c r="B612" s="167"/>
      <c r="D612" s="167"/>
      <c r="E612" s="118"/>
      <c r="F612" s="118"/>
      <c r="H612" s="168"/>
      <c r="K612" s="169"/>
      <c r="L612" s="169"/>
      <c r="M612" s="169"/>
      <c r="N612" s="169"/>
      <c r="O612" s="169"/>
      <c r="P612" s="169"/>
      <c r="Q612" s="169"/>
      <c r="R612" s="169"/>
      <c r="S612" s="169"/>
    </row>
    <row r="613" spans="2:19" ht="14.1" customHeight="1" x14ac:dyDescent="0.2">
      <c r="B613" s="167"/>
      <c r="D613" s="167"/>
      <c r="E613" s="118"/>
      <c r="F613" s="118"/>
      <c r="H613" s="168"/>
      <c r="K613" s="169"/>
      <c r="L613" s="169"/>
      <c r="M613" s="169"/>
      <c r="N613" s="169"/>
      <c r="O613" s="169"/>
      <c r="P613" s="169"/>
      <c r="Q613" s="169"/>
      <c r="R613" s="169"/>
      <c r="S613" s="169"/>
    </row>
    <row r="614" spans="2:19" ht="14.1" customHeight="1" x14ac:dyDescent="0.2">
      <c r="B614" s="167"/>
      <c r="D614" s="167"/>
      <c r="E614" s="118"/>
      <c r="F614" s="118"/>
      <c r="H614" s="168"/>
      <c r="K614" s="169"/>
      <c r="L614" s="169"/>
      <c r="M614" s="169"/>
      <c r="N614" s="169"/>
      <c r="O614" s="169"/>
      <c r="P614" s="169"/>
      <c r="Q614" s="169"/>
      <c r="R614" s="169"/>
      <c r="S614" s="169"/>
    </row>
    <row r="615" spans="2:19" ht="14.1" customHeight="1" x14ac:dyDescent="0.2">
      <c r="B615" s="167"/>
      <c r="D615" s="167"/>
      <c r="E615" s="118"/>
      <c r="F615" s="118"/>
      <c r="H615" s="168"/>
      <c r="K615" s="169"/>
      <c r="L615" s="169"/>
      <c r="M615" s="169"/>
      <c r="N615" s="169"/>
      <c r="O615" s="169"/>
      <c r="P615" s="169"/>
      <c r="Q615" s="169"/>
      <c r="R615" s="169"/>
      <c r="S615" s="169"/>
    </row>
    <row r="616" spans="2:19" ht="14.1" customHeight="1" x14ac:dyDescent="0.2">
      <c r="B616" s="167"/>
      <c r="D616" s="167"/>
      <c r="E616" s="118"/>
      <c r="F616" s="118"/>
      <c r="H616" s="168"/>
      <c r="K616" s="169"/>
      <c r="L616" s="169"/>
      <c r="M616" s="169"/>
      <c r="N616" s="169"/>
      <c r="O616" s="169"/>
      <c r="P616" s="169"/>
      <c r="Q616" s="169"/>
      <c r="R616" s="169"/>
      <c r="S616" s="169"/>
    </row>
    <row r="617" spans="2:19" ht="14.1" customHeight="1" x14ac:dyDescent="0.2">
      <c r="B617" s="167"/>
      <c r="D617" s="167"/>
      <c r="E617" s="118"/>
      <c r="F617" s="118"/>
      <c r="H617" s="168"/>
      <c r="K617" s="169"/>
      <c r="L617" s="169"/>
      <c r="M617" s="169"/>
      <c r="N617" s="169"/>
      <c r="O617" s="169"/>
      <c r="P617" s="169"/>
      <c r="Q617" s="169"/>
      <c r="R617" s="169"/>
      <c r="S617" s="169"/>
    </row>
    <row r="618" spans="2:19" ht="14.1" customHeight="1" x14ac:dyDescent="0.2">
      <c r="B618" s="167"/>
      <c r="D618" s="167"/>
      <c r="E618" s="118"/>
      <c r="F618" s="118"/>
      <c r="H618" s="168"/>
      <c r="K618" s="169"/>
      <c r="L618" s="169"/>
      <c r="M618" s="169"/>
      <c r="N618" s="169"/>
      <c r="O618" s="169"/>
      <c r="P618" s="169"/>
      <c r="Q618" s="169"/>
      <c r="R618" s="169"/>
      <c r="S618" s="169"/>
    </row>
    <row r="619" spans="2:19" ht="14.1" customHeight="1" x14ac:dyDescent="0.2">
      <c r="B619" s="167"/>
      <c r="D619" s="167"/>
      <c r="E619" s="118"/>
      <c r="F619" s="118"/>
      <c r="H619" s="168"/>
      <c r="K619" s="169"/>
      <c r="L619" s="169"/>
      <c r="M619" s="169"/>
      <c r="N619" s="169"/>
      <c r="O619" s="169"/>
      <c r="P619" s="169"/>
      <c r="Q619" s="169"/>
      <c r="R619" s="169"/>
      <c r="S619" s="169"/>
    </row>
    <row r="620" spans="2:19" ht="14.1" customHeight="1" x14ac:dyDescent="0.2">
      <c r="B620" s="167"/>
      <c r="D620" s="167"/>
      <c r="E620" s="118"/>
      <c r="F620" s="118"/>
      <c r="H620" s="168"/>
      <c r="K620" s="169"/>
      <c r="L620" s="169"/>
      <c r="M620" s="169"/>
      <c r="N620" s="169"/>
      <c r="O620" s="169"/>
      <c r="P620" s="169"/>
      <c r="Q620" s="169"/>
      <c r="R620" s="169"/>
      <c r="S620" s="169"/>
    </row>
    <row r="621" spans="2:19" ht="14.1" customHeight="1" x14ac:dyDescent="0.2">
      <c r="B621" s="167"/>
      <c r="D621" s="167"/>
      <c r="E621" s="118"/>
      <c r="F621" s="118"/>
      <c r="H621" s="168"/>
      <c r="K621" s="169"/>
      <c r="L621" s="169"/>
      <c r="M621" s="169"/>
      <c r="N621" s="169"/>
      <c r="O621" s="169"/>
      <c r="P621" s="169"/>
      <c r="Q621" s="169"/>
      <c r="R621" s="169"/>
      <c r="S621" s="169"/>
    </row>
    <row r="622" spans="2:19" ht="14.1" customHeight="1" x14ac:dyDescent="0.2">
      <c r="B622" s="167"/>
      <c r="D622" s="167"/>
      <c r="E622" s="118"/>
      <c r="F622" s="118"/>
      <c r="H622" s="168"/>
      <c r="K622" s="169"/>
      <c r="L622" s="169"/>
      <c r="M622" s="169"/>
      <c r="N622" s="169"/>
      <c r="O622" s="169"/>
      <c r="P622" s="169"/>
      <c r="Q622" s="169"/>
      <c r="R622" s="169"/>
      <c r="S622" s="169"/>
    </row>
    <row r="623" spans="2:19" ht="14.1" customHeight="1" x14ac:dyDescent="0.2">
      <c r="B623" s="167"/>
      <c r="D623" s="167"/>
      <c r="E623" s="118"/>
      <c r="F623" s="118"/>
      <c r="H623" s="168"/>
      <c r="K623" s="169"/>
      <c r="L623" s="169"/>
      <c r="M623" s="169"/>
      <c r="N623" s="169"/>
      <c r="O623" s="169"/>
      <c r="P623" s="169"/>
      <c r="Q623" s="169"/>
      <c r="R623" s="169"/>
      <c r="S623" s="169"/>
    </row>
    <row r="624" spans="2:19" ht="14.1" customHeight="1" x14ac:dyDescent="0.2">
      <c r="B624" s="167"/>
      <c r="D624" s="167"/>
      <c r="E624" s="118"/>
      <c r="F624" s="118"/>
      <c r="H624" s="168"/>
      <c r="K624" s="169"/>
      <c r="L624" s="169"/>
      <c r="M624" s="169"/>
      <c r="N624" s="169"/>
      <c r="O624" s="169"/>
      <c r="P624" s="169"/>
      <c r="Q624" s="169"/>
      <c r="R624" s="169"/>
      <c r="S624" s="169"/>
    </row>
    <row r="625" spans="2:19" ht="14.1" customHeight="1" x14ac:dyDescent="0.2">
      <c r="B625" s="167"/>
      <c r="C625" s="167"/>
      <c r="D625" s="118"/>
      <c r="E625" s="118"/>
      <c r="G625" s="168"/>
      <c r="K625" s="169"/>
      <c r="L625" s="169"/>
      <c r="M625" s="169"/>
      <c r="N625" s="169"/>
      <c r="O625" s="169"/>
      <c r="P625" s="169"/>
      <c r="Q625" s="169"/>
      <c r="R625" s="169"/>
      <c r="S625" s="169"/>
    </row>
    <row r="626" spans="2:19" ht="14.1" customHeight="1" x14ac:dyDescent="0.2">
      <c r="B626" s="167"/>
      <c r="C626" s="167"/>
      <c r="D626" s="118"/>
      <c r="E626" s="118"/>
      <c r="G626" s="168"/>
      <c r="K626" s="169"/>
      <c r="L626" s="169"/>
      <c r="M626" s="169"/>
      <c r="N626" s="169"/>
      <c r="O626" s="169"/>
      <c r="P626" s="169"/>
      <c r="Q626" s="169"/>
      <c r="R626" s="169"/>
      <c r="S626" s="169"/>
    </row>
    <row r="627" spans="2:19" ht="14.1" customHeight="1" x14ac:dyDescent="0.2">
      <c r="B627" s="167"/>
      <c r="C627" s="167"/>
      <c r="D627" s="118"/>
      <c r="E627" s="118"/>
      <c r="G627" s="168"/>
      <c r="K627" s="169"/>
      <c r="L627" s="169"/>
      <c r="M627" s="169"/>
      <c r="N627" s="169"/>
      <c r="O627" s="169"/>
      <c r="P627" s="169"/>
      <c r="Q627" s="169"/>
      <c r="R627" s="169"/>
      <c r="S627" s="169"/>
    </row>
    <row r="628" spans="2:19" ht="14.1" customHeight="1" x14ac:dyDescent="0.2">
      <c r="B628" s="167"/>
      <c r="C628" s="167"/>
      <c r="D628" s="118"/>
      <c r="E628" s="118"/>
      <c r="G628" s="168"/>
      <c r="K628" s="169"/>
      <c r="L628" s="169"/>
      <c r="M628" s="169"/>
      <c r="N628" s="169"/>
      <c r="O628" s="169"/>
      <c r="P628" s="169"/>
      <c r="Q628" s="169"/>
      <c r="R628" s="169"/>
      <c r="S628" s="169"/>
    </row>
    <row r="629" spans="2:19" ht="14.1" customHeight="1" x14ac:dyDescent="0.2">
      <c r="B629" s="167"/>
      <c r="C629" s="167"/>
      <c r="D629" s="118"/>
      <c r="E629" s="118"/>
      <c r="G629" s="168"/>
      <c r="K629" s="169"/>
      <c r="L629" s="169"/>
      <c r="M629" s="169"/>
      <c r="N629" s="169"/>
      <c r="O629" s="169"/>
      <c r="P629" s="169"/>
      <c r="Q629" s="169"/>
      <c r="R629" s="169"/>
      <c r="S629" s="169"/>
    </row>
    <row r="630" spans="2:19" ht="14.1" customHeight="1" x14ac:dyDescent="0.2">
      <c r="B630" s="167"/>
      <c r="C630" s="167"/>
      <c r="D630" s="118"/>
      <c r="E630" s="118"/>
      <c r="G630" s="168"/>
      <c r="K630" s="169"/>
      <c r="L630" s="169"/>
      <c r="M630" s="169"/>
      <c r="N630" s="169"/>
      <c r="O630" s="169"/>
      <c r="P630" s="169"/>
      <c r="Q630" s="169"/>
      <c r="R630" s="169"/>
      <c r="S630" s="169"/>
    </row>
    <row r="631" spans="2:19" ht="14.1" customHeight="1" x14ac:dyDescent="0.2">
      <c r="B631" s="167"/>
      <c r="C631" s="167"/>
      <c r="D631" s="118"/>
      <c r="E631" s="118"/>
      <c r="G631" s="168"/>
      <c r="K631" s="169"/>
      <c r="L631" s="169"/>
      <c r="M631" s="169"/>
      <c r="N631" s="169"/>
      <c r="O631" s="169"/>
      <c r="P631" s="169"/>
      <c r="Q631" s="169"/>
      <c r="R631" s="169"/>
      <c r="S631" s="169"/>
    </row>
    <row r="632" spans="2:19" ht="14.1" customHeight="1" x14ac:dyDescent="0.2">
      <c r="B632" s="167"/>
      <c r="C632" s="167"/>
      <c r="D632" s="118"/>
      <c r="E632" s="118"/>
      <c r="G632" s="168"/>
      <c r="K632" s="169"/>
      <c r="L632" s="169"/>
      <c r="M632" s="169"/>
      <c r="N632" s="169"/>
      <c r="O632" s="169"/>
      <c r="P632" s="169"/>
      <c r="Q632" s="169"/>
      <c r="R632" s="169"/>
      <c r="S632" s="169"/>
    </row>
    <row r="633" spans="2:19" ht="14.1" customHeight="1" x14ac:dyDescent="0.2">
      <c r="B633" s="167"/>
      <c r="C633" s="167"/>
      <c r="D633" s="118"/>
      <c r="E633" s="118"/>
      <c r="G633" s="168"/>
      <c r="K633" s="169"/>
      <c r="L633" s="169"/>
      <c r="M633" s="169"/>
      <c r="N633" s="169"/>
      <c r="O633" s="169"/>
      <c r="P633" s="169"/>
      <c r="Q633" s="169"/>
      <c r="R633" s="169"/>
      <c r="S633" s="169"/>
    </row>
    <row r="634" spans="2:19" ht="14.1" customHeight="1" x14ac:dyDescent="0.2">
      <c r="B634" s="167"/>
      <c r="C634" s="167"/>
      <c r="D634" s="118"/>
      <c r="E634" s="118"/>
      <c r="G634" s="168"/>
      <c r="K634" s="169"/>
      <c r="L634" s="169"/>
      <c r="M634" s="169"/>
      <c r="N634" s="169"/>
      <c r="O634" s="169"/>
      <c r="P634" s="169"/>
      <c r="Q634" s="169"/>
      <c r="R634" s="169"/>
      <c r="S634" s="169"/>
    </row>
    <row r="635" spans="2:19" ht="14.1" customHeight="1" x14ac:dyDescent="0.2">
      <c r="B635" s="167"/>
      <c r="C635" s="167"/>
      <c r="D635" s="118"/>
      <c r="E635" s="118"/>
      <c r="G635" s="168"/>
      <c r="K635" s="169"/>
      <c r="L635" s="169"/>
      <c r="M635" s="169"/>
      <c r="N635" s="169"/>
      <c r="O635" s="169"/>
      <c r="P635" s="169"/>
      <c r="Q635" s="169"/>
      <c r="R635" s="169"/>
      <c r="S635" s="169"/>
    </row>
    <row r="636" spans="2:19" ht="14.1" customHeight="1" x14ac:dyDescent="0.2">
      <c r="B636" s="167"/>
      <c r="C636" s="167"/>
      <c r="D636" s="118"/>
      <c r="E636" s="118"/>
      <c r="G636" s="168"/>
      <c r="K636" s="169"/>
      <c r="L636" s="169"/>
      <c r="M636" s="169"/>
      <c r="N636" s="169"/>
      <c r="O636" s="169"/>
      <c r="P636" s="169"/>
      <c r="Q636" s="169"/>
      <c r="R636" s="169"/>
      <c r="S636" s="169"/>
    </row>
    <row r="637" spans="2:19" ht="14.1" customHeight="1" x14ac:dyDescent="0.2">
      <c r="B637" s="167"/>
      <c r="C637" s="167"/>
      <c r="D637" s="118"/>
      <c r="E637" s="118"/>
      <c r="G637" s="168"/>
      <c r="K637" s="169"/>
      <c r="L637" s="169"/>
      <c r="M637" s="169"/>
      <c r="N637" s="169"/>
      <c r="O637" s="169"/>
      <c r="P637" s="169"/>
      <c r="Q637" s="169"/>
      <c r="R637" s="169"/>
      <c r="S637" s="169"/>
    </row>
    <row r="638" spans="2:19" ht="14.1" customHeight="1" x14ac:dyDescent="0.2">
      <c r="B638" s="167"/>
      <c r="C638" s="167"/>
      <c r="D638" s="118"/>
      <c r="E638" s="118"/>
      <c r="G638" s="168"/>
      <c r="K638" s="169"/>
      <c r="L638" s="169"/>
      <c r="M638" s="169"/>
      <c r="N638" s="169"/>
      <c r="O638" s="169"/>
      <c r="P638" s="169"/>
      <c r="Q638" s="169"/>
      <c r="R638" s="169"/>
      <c r="S638" s="169"/>
    </row>
    <row r="639" spans="2:19" ht="14.1" customHeight="1" x14ac:dyDescent="0.2">
      <c r="B639" s="167"/>
      <c r="C639" s="167"/>
      <c r="D639" s="118"/>
      <c r="E639" s="118"/>
      <c r="G639" s="168"/>
      <c r="K639" s="169"/>
      <c r="L639" s="169"/>
      <c r="M639" s="169"/>
      <c r="N639" s="169"/>
      <c r="O639" s="169"/>
      <c r="P639" s="169"/>
      <c r="Q639" s="169"/>
      <c r="R639" s="169"/>
      <c r="S639" s="169"/>
    </row>
    <row r="640" spans="2:19" ht="14.1" customHeight="1" x14ac:dyDescent="0.2">
      <c r="B640" s="167"/>
      <c r="C640" s="167"/>
      <c r="D640" s="118"/>
      <c r="E640" s="118"/>
      <c r="G640" s="168"/>
      <c r="K640" s="169"/>
      <c r="L640" s="169"/>
      <c r="M640" s="169"/>
      <c r="N640" s="169"/>
      <c r="O640" s="169"/>
      <c r="P640" s="169"/>
      <c r="Q640" s="169"/>
      <c r="R640" s="169"/>
      <c r="S640" s="169"/>
    </row>
    <row r="641" spans="2:19" x14ac:dyDescent="0.2">
      <c r="B641" s="167"/>
      <c r="C641" s="167"/>
      <c r="D641" s="118"/>
      <c r="E641" s="118"/>
      <c r="G641" s="168"/>
      <c r="K641" s="169"/>
      <c r="L641" s="169"/>
      <c r="M641" s="169"/>
      <c r="N641" s="169"/>
      <c r="O641" s="169"/>
      <c r="P641" s="169"/>
      <c r="Q641" s="169"/>
      <c r="R641" s="169"/>
      <c r="S641" s="169"/>
    </row>
    <row r="642" spans="2:19" x14ac:dyDescent="0.2">
      <c r="B642" s="167"/>
      <c r="C642" s="167"/>
      <c r="D642" s="118"/>
      <c r="E642" s="118"/>
      <c r="G642" s="168"/>
      <c r="K642" s="169"/>
      <c r="L642" s="169"/>
      <c r="M642" s="169"/>
      <c r="N642" s="169"/>
      <c r="O642" s="169"/>
      <c r="P642" s="169"/>
      <c r="Q642" s="169"/>
      <c r="R642" s="169"/>
      <c r="S642" s="169"/>
    </row>
    <row r="643" spans="2:19" x14ac:dyDescent="0.2">
      <c r="B643" s="167"/>
      <c r="C643" s="167"/>
      <c r="D643" s="118"/>
      <c r="E643" s="118"/>
      <c r="G643" s="168"/>
      <c r="K643" s="169"/>
      <c r="L643" s="169"/>
      <c r="M643" s="169"/>
      <c r="N643" s="169"/>
      <c r="O643" s="169"/>
      <c r="P643" s="169"/>
      <c r="Q643" s="169"/>
      <c r="R643" s="169"/>
      <c r="S643" s="169"/>
    </row>
    <row r="644" spans="2:19" x14ac:dyDescent="0.2">
      <c r="B644" s="167"/>
      <c r="C644" s="167"/>
      <c r="D644" s="118"/>
      <c r="E644" s="118"/>
      <c r="G644" s="168"/>
      <c r="K644" s="169"/>
      <c r="L644" s="169"/>
      <c r="M644" s="169"/>
      <c r="N644" s="169"/>
      <c r="O644" s="169"/>
      <c r="P644" s="169"/>
      <c r="Q644" s="169"/>
      <c r="R644" s="169"/>
      <c r="S644" s="169"/>
    </row>
    <row r="645" spans="2:19" x14ac:dyDescent="0.2">
      <c r="B645" s="167"/>
      <c r="C645" s="167"/>
      <c r="D645" s="118"/>
      <c r="E645" s="118"/>
      <c r="G645" s="168"/>
      <c r="K645" s="169"/>
      <c r="L645" s="169"/>
      <c r="M645" s="169"/>
      <c r="N645" s="169"/>
      <c r="O645" s="169"/>
      <c r="P645" s="169"/>
      <c r="Q645" s="169"/>
      <c r="R645" s="169"/>
      <c r="S645" s="169"/>
    </row>
    <row r="646" spans="2:19" x14ac:dyDescent="0.2">
      <c r="B646" s="167"/>
      <c r="C646" s="167"/>
      <c r="D646" s="118"/>
      <c r="E646" s="118"/>
      <c r="G646" s="168"/>
      <c r="K646" s="169"/>
      <c r="L646" s="169"/>
      <c r="M646" s="169"/>
      <c r="N646" s="169"/>
      <c r="O646" s="169"/>
      <c r="P646" s="169"/>
      <c r="Q646" s="169"/>
      <c r="R646" s="169"/>
      <c r="S646" s="169"/>
    </row>
    <row r="647" spans="2:19" x14ac:dyDescent="0.2">
      <c r="B647" s="167"/>
      <c r="C647" s="167"/>
      <c r="D647" s="118"/>
      <c r="E647" s="118"/>
      <c r="G647" s="168"/>
      <c r="K647" s="169"/>
      <c r="L647" s="169"/>
      <c r="M647" s="169"/>
      <c r="N647" s="169"/>
      <c r="O647" s="169"/>
      <c r="P647" s="169"/>
      <c r="Q647" s="169"/>
      <c r="R647" s="169"/>
      <c r="S647" s="169"/>
    </row>
    <row r="648" spans="2:19" x14ac:dyDescent="0.2">
      <c r="B648" s="167"/>
      <c r="C648" s="167"/>
      <c r="D648" s="118"/>
      <c r="E648" s="118"/>
      <c r="G648" s="168"/>
      <c r="K648" s="169"/>
      <c r="L648" s="169"/>
      <c r="M648" s="169"/>
      <c r="N648" s="169"/>
      <c r="O648" s="169"/>
      <c r="P648" s="169"/>
      <c r="Q648" s="169"/>
      <c r="R648" s="169"/>
      <c r="S648" s="169"/>
    </row>
    <row r="649" spans="2:19" x14ac:dyDescent="0.2">
      <c r="B649" s="167"/>
      <c r="C649" s="167"/>
      <c r="D649" s="118"/>
      <c r="E649" s="118"/>
      <c r="G649" s="168"/>
      <c r="K649" s="169"/>
      <c r="L649" s="169"/>
      <c r="M649" s="169"/>
      <c r="N649" s="169"/>
      <c r="O649" s="169"/>
      <c r="P649" s="169"/>
      <c r="Q649" s="169"/>
      <c r="R649" s="169"/>
      <c r="S649" s="169"/>
    </row>
    <row r="650" spans="2:19" x14ac:dyDescent="0.2">
      <c r="B650" s="167"/>
      <c r="C650" s="167"/>
      <c r="D650" s="118"/>
      <c r="E650" s="118"/>
      <c r="G650" s="168"/>
      <c r="K650" s="169"/>
      <c r="L650" s="169"/>
      <c r="M650" s="169"/>
      <c r="N650" s="169"/>
      <c r="O650" s="169"/>
      <c r="P650" s="169"/>
      <c r="Q650" s="169"/>
      <c r="R650" s="169"/>
      <c r="S650" s="169"/>
    </row>
    <row r="651" spans="2:19" x14ac:dyDescent="0.2">
      <c r="B651" s="167"/>
      <c r="C651" s="167"/>
      <c r="D651" s="118"/>
      <c r="E651" s="118"/>
      <c r="G651" s="168"/>
      <c r="K651" s="169"/>
      <c r="L651" s="169"/>
      <c r="M651" s="169"/>
      <c r="N651" s="169"/>
      <c r="O651" s="169"/>
      <c r="P651" s="169"/>
      <c r="Q651" s="169"/>
      <c r="R651" s="169"/>
      <c r="S651" s="169"/>
    </row>
    <row r="652" spans="2:19" x14ac:dyDescent="0.2">
      <c r="B652" s="167"/>
      <c r="C652" s="167"/>
      <c r="D652" s="118"/>
      <c r="E652" s="118"/>
      <c r="G652" s="168"/>
      <c r="K652" s="169"/>
      <c r="L652" s="169"/>
      <c r="M652" s="169"/>
      <c r="N652" s="169"/>
      <c r="O652" s="169"/>
      <c r="P652" s="169"/>
      <c r="Q652" s="169"/>
      <c r="R652" s="169"/>
      <c r="S652" s="169"/>
    </row>
    <row r="653" spans="2:19" x14ac:dyDescent="0.2">
      <c r="B653" s="167"/>
      <c r="C653" s="167"/>
      <c r="D653" s="118"/>
      <c r="E653" s="118"/>
      <c r="G653" s="168"/>
      <c r="K653" s="169"/>
      <c r="L653" s="169"/>
      <c r="M653" s="169"/>
      <c r="N653" s="169"/>
      <c r="O653" s="169"/>
      <c r="P653" s="169"/>
      <c r="Q653" s="169"/>
      <c r="R653" s="169"/>
      <c r="S653" s="169"/>
    </row>
    <row r="654" spans="2:19" x14ac:dyDescent="0.2">
      <c r="B654" s="167"/>
      <c r="C654" s="167"/>
      <c r="D654" s="118"/>
      <c r="E654" s="118"/>
      <c r="G654" s="168"/>
      <c r="K654" s="169"/>
      <c r="L654" s="169"/>
      <c r="M654" s="169"/>
      <c r="N654" s="169"/>
      <c r="O654" s="169"/>
      <c r="P654" s="169"/>
      <c r="Q654" s="169"/>
      <c r="R654" s="169"/>
      <c r="S654" s="169"/>
    </row>
    <row r="655" spans="2:19" x14ac:dyDescent="0.2">
      <c r="B655" s="167"/>
      <c r="C655" s="167"/>
      <c r="D655" s="118"/>
      <c r="E655" s="118"/>
      <c r="G655" s="168"/>
      <c r="K655" s="169"/>
      <c r="L655" s="169"/>
      <c r="M655" s="169"/>
      <c r="N655" s="169"/>
      <c r="O655" s="169"/>
      <c r="P655" s="169"/>
      <c r="Q655" s="169"/>
      <c r="R655" s="169"/>
      <c r="S655" s="169"/>
    </row>
    <row r="656" spans="2:19" x14ac:dyDescent="0.2">
      <c r="B656" s="167"/>
      <c r="C656" s="167"/>
      <c r="D656" s="118"/>
      <c r="E656" s="118"/>
      <c r="G656" s="168"/>
      <c r="K656" s="169"/>
      <c r="L656" s="169"/>
      <c r="M656" s="169"/>
      <c r="N656" s="169"/>
      <c r="O656" s="169"/>
      <c r="P656" s="169"/>
      <c r="Q656" s="169"/>
      <c r="R656" s="169"/>
      <c r="S656" s="169"/>
    </row>
    <row r="657" spans="2:19" x14ac:dyDescent="0.2">
      <c r="B657" s="167"/>
      <c r="C657" s="167"/>
      <c r="D657" s="118"/>
      <c r="E657" s="118"/>
      <c r="G657" s="168"/>
      <c r="K657" s="169"/>
      <c r="L657" s="169"/>
      <c r="M657" s="169"/>
      <c r="N657" s="169"/>
      <c r="O657" s="169"/>
      <c r="P657" s="169"/>
      <c r="Q657" s="169"/>
      <c r="R657" s="169"/>
      <c r="S657" s="169"/>
    </row>
    <row r="658" spans="2:19" x14ac:dyDescent="0.2">
      <c r="B658" s="167"/>
      <c r="C658" s="167"/>
      <c r="D658" s="118"/>
      <c r="E658" s="118"/>
      <c r="G658" s="168"/>
      <c r="K658" s="169"/>
      <c r="L658" s="169"/>
      <c r="M658" s="169"/>
      <c r="N658" s="169"/>
      <c r="O658" s="169"/>
      <c r="P658" s="169"/>
      <c r="Q658" s="169"/>
      <c r="R658" s="169"/>
      <c r="S658" s="169"/>
    </row>
    <row r="659" spans="2:19" x14ac:dyDescent="0.2">
      <c r="B659" s="167"/>
      <c r="C659" s="167"/>
      <c r="D659" s="118"/>
      <c r="E659" s="118"/>
      <c r="G659" s="168"/>
      <c r="K659" s="169"/>
      <c r="L659" s="169"/>
      <c r="M659" s="169"/>
      <c r="N659" s="169"/>
      <c r="O659" s="169"/>
      <c r="P659" s="169"/>
      <c r="Q659" s="169"/>
      <c r="R659" s="169"/>
      <c r="S659" s="169"/>
    </row>
    <row r="660" spans="2:19" x14ac:dyDescent="0.2">
      <c r="B660" s="167"/>
      <c r="C660" s="167"/>
      <c r="D660" s="118"/>
      <c r="E660" s="118"/>
      <c r="G660" s="168"/>
      <c r="K660" s="169"/>
      <c r="L660" s="169"/>
      <c r="M660" s="169"/>
      <c r="N660" s="169"/>
      <c r="O660" s="169"/>
      <c r="P660" s="169"/>
      <c r="Q660" s="169"/>
      <c r="R660" s="169"/>
      <c r="S660" s="169"/>
    </row>
    <row r="661" spans="2:19" x14ac:dyDescent="0.2">
      <c r="B661" s="167"/>
      <c r="C661" s="167"/>
      <c r="D661" s="118"/>
      <c r="E661" s="118"/>
      <c r="G661" s="168"/>
      <c r="K661" s="169"/>
      <c r="L661" s="169"/>
      <c r="M661" s="169"/>
      <c r="N661" s="169"/>
      <c r="O661" s="169"/>
      <c r="P661" s="169"/>
      <c r="Q661" s="169"/>
      <c r="R661" s="169"/>
      <c r="S661" s="169"/>
    </row>
    <row r="662" spans="2:19" x14ac:dyDescent="0.2">
      <c r="B662" s="167"/>
      <c r="C662" s="167"/>
      <c r="D662" s="118"/>
      <c r="E662" s="118"/>
      <c r="G662" s="168"/>
      <c r="K662" s="169"/>
      <c r="L662" s="169"/>
      <c r="M662" s="169"/>
      <c r="N662" s="169"/>
      <c r="O662" s="169"/>
      <c r="P662" s="169"/>
      <c r="Q662" s="169"/>
      <c r="R662" s="169"/>
      <c r="S662" s="169"/>
    </row>
    <row r="663" spans="2:19" x14ac:dyDescent="0.2">
      <c r="B663" s="167"/>
      <c r="C663" s="167"/>
      <c r="D663" s="118"/>
      <c r="E663" s="118"/>
      <c r="G663" s="168"/>
      <c r="K663" s="169"/>
      <c r="L663" s="169"/>
      <c r="M663" s="169"/>
      <c r="N663" s="169"/>
      <c r="O663" s="169"/>
      <c r="P663" s="169"/>
      <c r="Q663" s="169"/>
      <c r="R663" s="169"/>
      <c r="S663" s="169"/>
    </row>
    <row r="664" spans="2:19" x14ac:dyDescent="0.2">
      <c r="B664" s="167"/>
      <c r="C664" s="167"/>
      <c r="D664" s="118"/>
      <c r="E664" s="118"/>
      <c r="G664" s="168"/>
      <c r="K664" s="169"/>
      <c r="L664" s="169"/>
      <c r="M664" s="169"/>
      <c r="N664" s="169"/>
      <c r="O664" s="169"/>
      <c r="P664" s="169"/>
      <c r="Q664" s="169"/>
      <c r="R664" s="169"/>
      <c r="S664" s="169"/>
    </row>
    <row r="665" spans="2:19" x14ac:dyDescent="0.2">
      <c r="B665" s="167"/>
      <c r="C665" s="167"/>
      <c r="D665" s="118"/>
      <c r="E665" s="118"/>
      <c r="G665" s="168"/>
      <c r="K665" s="169"/>
      <c r="L665" s="169"/>
      <c r="M665" s="169"/>
      <c r="N665" s="169"/>
      <c r="O665" s="169"/>
      <c r="P665" s="169"/>
      <c r="Q665" s="169"/>
      <c r="R665" s="169"/>
      <c r="S665" s="169"/>
    </row>
    <row r="666" spans="2:19" x14ac:dyDescent="0.2">
      <c r="B666" s="167"/>
      <c r="C666" s="167"/>
      <c r="D666" s="118"/>
      <c r="E666" s="118"/>
      <c r="G666" s="168"/>
      <c r="K666" s="169"/>
      <c r="L666" s="169"/>
      <c r="M666" s="169"/>
      <c r="N666" s="169"/>
      <c r="O666" s="169"/>
      <c r="P666" s="169"/>
      <c r="Q666" s="169"/>
      <c r="R666" s="169"/>
      <c r="S666" s="169"/>
    </row>
    <row r="667" spans="2:19" x14ac:dyDescent="0.2">
      <c r="B667" s="167"/>
      <c r="C667" s="167"/>
      <c r="D667" s="118"/>
      <c r="E667" s="118"/>
      <c r="G667" s="168"/>
      <c r="K667" s="169"/>
      <c r="L667" s="169"/>
      <c r="M667" s="169"/>
      <c r="N667" s="169"/>
      <c r="O667" s="169"/>
      <c r="P667" s="169"/>
      <c r="Q667" s="169"/>
      <c r="R667" s="169"/>
      <c r="S667" s="169"/>
    </row>
    <row r="668" spans="2:19" x14ac:dyDescent="0.2">
      <c r="B668" s="167"/>
      <c r="C668" s="167"/>
      <c r="D668" s="118"/>
      <c r="E668" s="118"/>
      <c r="G668" s="168"/>
      <c r="K668" s="169"/>
      <c r="L668" s="169"/>
      <c r="M668" s="169"/>
      <c r="N668" s="169"/>
      <c r="O668" s="169"/>
      <c r="P668" s="169"/>
      <c r="Q668" s="169"/>
      <c r="R668" s="169"/>
      <c r="S668" s="169"/>
    </row>
    <row r="669" spans="2:19" x14ac:dyDescent="0.2">
      <c r="B669" s="167"/>
      <c r="C669" s="167"/>
      <c r="D669" s="118"/>
      <c r="E669" s="118"/>
      <c r="G669" s="168"/>
      <c r="K669" s="169"/>
      <c r="L669" s="169"/>
      <c r="M669" s="169"/>
      <c r="N669" s="169"/>
      <c r="O669" s="169"/>
      <c r="P669" s="169"/>
      <c r="Q669" s="169"/>
      <c r="R669" s="169"/>
      <c r="S669" s="169"/>
    </row>
    <row r="670" spans="2:19" x14ac:dyDescent="0.2">
      <c r="B670" s="167"/>
      <c r="C670" s="167"/>
      <c r="D670" s="118"/>
      <c r="E670" s="118"/>
      <c r="G670" s="168"/>
      <c r="K670" s="169"/>
      <c r="L670" s="169"/>
      <c r="M670" s="169"/>
      <c r="N670" s="169"/>
      <c r="O670" s="169"/>
      <c r="P670" s="169"/>
      <c r="Q670" s="169"/>
      <c r="R670" s="169"/>
      <c r="S670" s="169"/>
    </row>
    <row r="671" spans="2:19" x14ac:dyDescent="0.2">
      <c r="B671" s="167"/>
      <c r="C671" s="167"/>
      <c r="D671" s="118"/>
      <c r="E671" s="118"/>
      <c r="G671" s="168"/>
      <c r="K671" s="169"/>
      <c r="L671" s="169"/>
      <c r="M671" s="169"/>
      <c r="N671" s="169"/>
      <c r="O671" s="169"/>
      <c r="P671" s="169"/>
      <c r="Q671" s="169"/>
      <c r="R671" s="169"/>
      <c r="S671" s="169"/>
    </row>
    <row r="672" spans="2:19" x14ac:dyDescent="0.2">
      <c r="B672" s="167"/>
      <c r="C672" s="167"/>
      <c r="D672" s="118"/>
      <c r="E672" s="118"/>
      <c r="G672" s="168"/>
      <c r="K672" s="169"/>
      <c r="L672" s="169"/>
      <c r="M672" s="169"/>
      <c r="N672" s="169"/>
      <c r="O672" s="169"/>
      <c r="P672" s="169"/>
      <c r="Q672" s="169"/>
      <c r="R672" s="169"/>
      <c r="S672" s="169"/>
    </row>
    <row r="673" spans="2:19" x14ac:dyDescent="0.2">
      <c r="B673" s="167"/>
      <c r="C673" s="167"/>
      <c r="D673" s="118"/>
      <c r="E673" s="118"/>
      <c r="G673" s="168"/>
      <c r="K673" s="169"/>
      <c r="L673" s="169"/>
      <c r="M673" s="169"/>
      <c r="N673" s="169"/>
      <c r="O673" s="169"/>
      <c r="P673" s="169"/>
      <c r="Q673" s="169"/>
      <c r="R673" s="169"/>
      <c r="S673" s="169"/>
    </row>
    <row r="674" spans="2:19" x14ac:dyDescent="0.2">
      <c r="B674" s="167"/>
      <c r="C674" s="167"/>
      <c r="D674" s="118"/>
      <c r="E674" s="118"/>
      <c r="G674" s="168"/>
      <c r="K674" s="169"/>
      <c r="L674" s="169"/>
      <c r="M674" s="169"/>
      <c r="N674" s="169"/>
      <c r="O674" s="169"/>
      <c r="P674" s="169"/>
      <c r="Q674" s="169"/>
      <c r="R674" s="169"/>
      <c r="S674" s="169"/>
    </row>
    <row r="675" spans="2:19" x14ac:dyDescent="0.2">
      <c r="B675" s="167"/>
      <c r="C675" s="167"/>
      <c r="D675" s="118"/>
      <c r="E675" s="118"/>
      <c r="G675" s="168"/>
      <c r="K675" s="169"/>
      <c r="L675" s="169"/>
      <c r="M675" s="169"/>
      <c r="N675" s="169"/>
      <c r="O675" s="169"/>
      <c r="P675" s="169"/>
      <c r="Q675" s="169"/>
      <c r="R675" s="169"/>
      <c r="S675" s="169"/>
    </row>
    <row r="676" spans="2:19" x14ac:dyDescent="0.2">
      <c r="B676" s="167"/>
      <c r="C676" s="167"/>
      <c r="D676" s="118"/>
      <c r="E676" s="118"/>
      <c r="G676" s="168"/>
      <c r="K676" s="169"/>
      <c r="L676" s="169"/>
      <c r="M676" s="169"/>
      <c r="N676" s="169"/>
      <c r="O676" s="169"/>
      <c r="P676" s="169"/>
      <c r="Q676" s="169"/>
      <c r="R676" s="169"/>
      <c r="S676" s="169"/>
    </row>
    <row r="677" spans="2:19" x14ac:dyDescent="0.2">
      <c r="B677" s="167"/>
      <c r="C677" s="167"/>
      <c r="D677" s="118"/>
      <c r="E677" s="118"/>
      <c r="G677" s="168"/>
      <c r="K677" s="169"/>
      <c r="L677" s="169"/>
      <c r="M677" s="169"/>
      <c r="N677" s="169"/>
      <c r="O677" s="169"/>
      <c r="P677" s="169"/>
      <c r="Q677" s="169"/>
      <c r="R677" s="169"/>
      <c r="S677" s="169"/>
    </row>
    <row r="678" spans="2:19" x14ac:dyDescent="0.2">
      <c r="B678" s="167"/>
      <c r="C678" s="167"/>
      <c r="D678" s="118"/>
      <c r="E678" s="118"/>
      <c r="G678" s="168"/>
      <c r="K678" s="169"/>
      <c r="L678" s="169"/>
      <c r="M678" s="169"/>
      <c r="N678" s="169"/>
      <c r="O678" s="169"/>
      <c r="P678" s="169"/>
      <c r="Q678" s="169"/>
      <c r="R678" s="169"/>
      <c r="S678" s="169"/>
    </row>
    <row r="679" spans="2:19" x14ac:dyDescent="0.2">
      <c r="B679" s="167"/>
      <c r="C679" s="167"/>
      <c r="D679" s="118"/>
      <c r="E679" s="118"/>
      <c r="G679" s="168"/>
      <c r="K679" s="169"/>
      <c r="L679" s="169"/>
      <c r="M679" s="169"/>
      <c r="N679" s="169"/>
      <c r="O679" s="169"/>
      <c r="P679" s="169"/>
      <c r="Q679" s="169"/>
      <c r="R679" s="169"/>
      <c r="S679" s="169"/>
    </row>
    <row r="683" spans="2:19" x14ac:dyDescent="0.2">
      <c r="B683" s="167"/>
      <c r="C683" s="167"/>
      <c r="D683" s="118"/>
      <c r="E683" s="118"/>
      <c r="G683" s="168"/>
      <c r="K683" s="169"/>
      <c r="L683" s="169"/>
      <c r="M683" s="169"/>
      <c r="N683" s="169"/>
      <c r="O683" s="169"/>
      <c r="P683" s="169"/>
      <c r="Q683" s="169"/>
      <c r="R683" s="169"/>
      <c r="S683" s="169"/>
    </row>
    <row r="684" spans="2:19" x14ac:dyDescent="0.2">
      <c r="B684" s="167"/>
      <c r="C684" s="167"/>
      <c r="D684" s="118"/>
      <c r="E684" s="118"/>
      <c r="G684" s="168"/>
      <c r="K684" s="169"/>
      <c r="L684" s="169"/>
      <c r="M684" s="169"/>
      <c r="N684" s="169"/>
      <c r="O684" s="169"/>
      <c r="P684" s="169"/>
      <c r="Q684" s="169"/>
      <c r="R684" s="169"/>
      <c r="S684" s="169"/>
    </row>
    <row r="685" spans="2:19" x14ac:dyDescent="0.2">
      <c r="B685" s="167"/>
      <c r="C685" s="167"/>
      <c r="D685" s="118"/>
      <c r="E685" s="118"/>
      <c r="G685" s="168"/>
      <c r="K685" s="169"/>
      <c r="L685" s="169"/>
      <c r="M685" s="169"/>
      <c r="N685" s="169"/>
      <c r="O685" s="169"/>
      <c r="P685" s="169"/>
      <c r="Q685" s="169"/>
      <c r="R685" s="169"/>
      <c r="S685" s="169"/>
    </row>
    <row r="686" spans="2:19" x14ac:dyDescent="0.2">
      <c r="B686" s="167"/>
      <c r="C686" s="167"/>
      <c r="D686" s="118"/>
      <c r="E686" s="118"/>
      <c r="G686" s="168"/>
      <c r="K686" s="169"/>
      <c r="L686" s="169"/>
      <c r="M686" s="169"/>
      <c r="N686" s="169"/>
      <c r="O686" s="169"/>
      <c r="P686" s="169"/>
      <c r="Q686" s="169"/>
      <c r="R686" s="169"/>
      <c r="S686" s="169"/>
    </row>
    <row r="687" spans="2:19" x14ac:dyDescent="0.2">
      <c r="B687" s="167"/>
      <c r="C687" s="167"/>
      <c r="D687" s="118"/>
      <c r="E687" s="118"/>
      <c r="G687" s="168"/>
      <c r="K687" s="169"/>
      <c r="L687" s="169"/>
      <c r="M687" s="169"/>
      <c r="N687" s="169"/>
      <c r="O687" s="169"/>
      <c r="P687" s="169"/>
      <c r="Q687" s="169"/>
      <c r="R687" s="169"/>
      <c r="S687" s="169"/>
    </row>
    <row r="688" spans="2:19" x14ac:dyDescent="0.2">
      <c r="B688" s="167"/>
      <c r="C688" s="167"/>
      <c r="D688" s="118"/>
      <c r="E688" s="118"/>
      <c r="G688" s="168"/>
      <c r="K688" s="169"/>
      <c r="L688" s="169"/>
      <c r="M688" s="169"/>
      <c r="N688" s="169"/>
      <c r="O688" s="169"/>
      <c r="P688" s="169"/>
      <c r="Q688" s="169"/>
      <c r="R688" s="169"/>
      <c r="S688" s="169"/>
    </row>
    <row r="689" spans="2:19" x14ac:dyDescent="0.2">
      <c r="B689" s="167"/>
      <c r="C689" s="167"/>
      <c r="D689" s="118"/>
      <c r="E689" s="118"/>
      <c r="G689" s="168"/>
      <c r="K689" s="169"/>
      <c r="L689" s="169"/>
      <c r="M689" s="169"/>
      <c r="N689" s="169"/>
      <c r="O689" s="169"/>
      <c r="P689" s="169"/>
      <c r="Q689" s="169"/>
      <c r="R689" s="169"/>
      <c r="S689" s="169"/>
    </row>
    <row r="690" spans="2:19" x14ac:dyDescent="0.2">
      <c r="B690" s="167"/>
      <c r="C690" s="167"/>
      <c r="D690" s="118"/>
      <c r="E690" s="118"/>
      <c r="G690" s="168"/>
      <c r="K690" s="169"/>
      <c r="L690" s="169"/>
      <c r="M690" s="169"/>
      <c r="N690" s="169"/>
      <c r="O690" s="169"/>
      <c r="P690" s="169"/>
      <c r="Q690" s="169"/>
      <c r="R690" s="169"/>
      <c r="S690" s="169"/>
    </row>
    <row r="691" spans="2:19" x14ac:dyDescent="0.2">
      <c r="B691" s="167"/>
      <c r="C691" s="167"/>
      <c r="D691" s="118"/>
      <c r="E691" s="118"/>
      <c r="G691" s="168"/>
      <c r="K691" s="169"/>
      <c r="L691" s="169"/>
      <c r="M691" s="169"/>
      <c r="N691" s="169"/>
      <c r="O691" s="169"/>
      <c r="P691" s="169"/>
      <c r="Q691" s="169"/>
      <c r="R691" s="169"/>
      <c r="S691" s="169"/>
    </row>
    <row r="692" spans="2:19" x14ac:dyDescent="0.2">
      <c r="B692" s="167"/>
      <c r="C692" s="167"/>
      <c r="D692" s="118"/>
      <c r="E692" s="118"/>
      <c r="G692" s="168"/>
      <c r="K692" s="169"/>
      <c r="L692" s="169"/>
      <c r="M692" s="169"/>
      <c r="N692" s="169"/>
      <c r="O692" s="169"/>
      <c r="P692" s="169"/>
      <c r="Q692" s="169"/>
      <c r="R692" s="169"/>
      <c r="S692" s="169"/>
    </row>
    <row r="693" spans="2:19" x14ac:dyDescent="0.2">
      <c r="B693" s="167"/>
      <c r="C693" s="167"/>
      <c r="D693" s="118"/>
      <c r="E693" s="118"/>
      <c r="G693" s="168"/>
      <c r="K693" s="169"/>
      <c r="L693" s="169"/>
      <c r="M693" s="169"/>
      <c r="N693" s="169"/>
      <c r="O693" s="169"/>
      <c r="P693" s="169"/>
      <c r="Q693" s="169"/>
      <c r="R693" s="169"/>
      <c r="S693" s="169"/>
    </row>
    <row r="694" spans="2:19" x14ac:dyDescent="0.2">
      <c r="B694" s="167"/>
      <c r="C694" s="167"/>
      <c r="D694" s="118"/>
      <c r="E694" s="118"/>
      <c r="G694" s="168"/>
      <c r="K694" s="169"/>
      <c r="L694" s="169"/>
      <c r="M694" s="169"/>
      <c r="N694" s="169"/>
      <c r="O694" s="169"/>
      <c r="P694" s="169"/>
      <c r="Q694" s="169"/>
      <c r="R694" s="169"/>
      <c r="S694" s="169"/>
    </row>
    <row r="695" spans="2:19" x14ac:dyDescent="0.2">
      <c r="B695" s="167"/>
      <c r="C695" s="167"/>
      <c r="D695" s="118"/>
      <c r="E695" s="118"/>
      <c r="G695" s="168"/>
      <c r="K695" s="169"/>
      <c r="L695" s="169"/>
      <c r="M695" s="169"/>
      <c r="N695" s="169"/>
      <c r="O695" s="169"/>
      <c r="P695" s="169"/>
      <c r="Q695" s="169"/>
      <c r="R695" s="169"/>
      <c r="S695" s="169"/>
    </row>
    <row r="696" spans="2:19" x14ac:dyDescent="0.2">
      <c r="B696" s="167"/>
      <c r="C696" s="167"/>
      <c r="D696" s="118"/>
      <c r="E696" s="118"/>
      <c r="G696" s="168"/>
      <c r="K696" s="169"/>
      <c r="L696" s="169"/>
      <c r="M696" s="169"/>
      <c r="N696" s="169"/>
      <c r="O696" s="169"/>
      <c r="P696" s="169"/>
      <c r="Q696" s="169"/>
      <c r="R696" s="169"/>
      <c r="S696" s="169"/>
    </row>
    <row r="697" spans="2:19" x14ac:dyDescent="0.2">
      <c r="B697" s="167"/>
      <c r="C697" s="167"/>
      <c r="D697" s="118"/>
      <c r="E697" s="118"/>
      <c r="G697" s="168"/>
      <c r="K697" s="169"/>
      <c r="L697" s="169"/>
      <c r="M697" s="169"/>
      <c r="N697" s="169"/>
      <c r="O697" s="169"/>
      <c r="P697" s="169"/>
      <c r="Q697" s="169"/>
      <c r="R697" s="169"/>
      <c r="S697" s="169"/>
    </row>
    <row r="698" spans="2:19" x14ac:dyDescent="0.2">
      <c r="B698" s="167"/>
      <c r="C698" s="167"/>
      <c r="D698" s="118"/>
      <c r="E698" s="118"/>
      <c r="G698" s="168"/>
      <c r="K698" s="169"/>
      <c r="L698" s="169"/>
      <c r="M698" s="169"/>
      <c r="N698" s="169"/>
      <c r="O698" s="169"/>
      <c r="P698" s="169"/>
      <c r="Q698" s="169"/>
      <c r="R698" s="169"/>
      <c r="S698" s="169"/>
    </row>
    <row r="699" spans="2:19" x14ac:dyDescent="0.2">
      <c r="B699" s="167"/>
      <c r="C699" s="167"/>
      <c r="D699" s="118"/>
      <c r="E699" s="118"/>
      <c r="G699" s="168"/>
      <c r="K699" s="169"/>
      <c r="L699" s="169"/>
      <c r="M699" s="169"/>
      <c r="N699" s="169"/>
      <c r="O699" s="169"/>
      <c r="P699" s="169"/>
      <c r="Q699" s="169"/>
      <c r="R699" s="169"/>
      <c r="S699" s="169"/>
    </row>
    <row r="700" spans="2:19" x14ac:dyDescent="0.2">
      <c r="B700" s="167"/>
      <c r="C700" s="167"/>
      <c r="D700" s="118"/>
      <c r="E700" s="118"/>
      <c r="G700" s="168"/>
      <c r="K700" s="169"/>
      <c r="L700" s="169"/>
      <c r="M700" s="169"/>
      <c r="N700" s="169"/>
      <c r="O700" s="169"/>
      <c r="P700" s="169"/>
      <c r="Q700" s="169"/>
      <c r="R700" s="169"/>
      <c r="S700" s="169"/>
    </row>
    <row r="701" spans="2:19" x14ac:dyDescent="0.2">
      <c r="B701" s="167"/>
      <c r="C701" s="167"/>
      <c r="D701" s="118"/>
      <c r="E701" s="118"/>
      <c r="G701" s="168"/>
      <c r="K701" s="169"/>
      <c r="L701" s="169"/>
      <c r="M701" s="169"/>
      <c r="N701" s="169"/>
      <c r="O701" s="169"/>
      <c r="P701" s="169"/>
      <c r="Q701" s="169"/>
      <c r="R701" s="169"/>
      <c r="S701" s="169"/>
    </row>
    <row r="702" spans="2:19" x14ac:dyDescent="0.2">
      <c r="B702" s="167"/>
      <c r="C702" s="167"/>
      <c r="D702" s="118"/>
      <c r="E702" s="118"/>
      <c r="G702" s="168"/>
      <c r="K702" s="169"/>
      <c r="L702" s="169"/>
      <c r="M702" s="169"/>
      <c r="N702" s="169"/>
      <c r="O702" s="169"/>
      <c r="P702" s="169"/>
      <c r="Q702" s="169"/>
      <c r="R702" s="169"/>
      <c r="S702" s="169"/>
    </row>
    <row r="703" spans="2:19" x14ac:dyDescent="0.2">
      <c r="B703" s="167"/>
      <c r="C703" s="167"/>
      <c r="D703" s="118"/>
      <c r="E703" s="118"/>
      <c r="G703" s="168"/>
      <c r="K703" s="169"/>
      <c r="L703" s="169"/>
      <c r="M703" s="169"/>
      <c r="N703" s="169"/>
      <c r="O703" s="169"/>
      <c r="P703" s="169"/>
      <c r="Q703" s="169"/>
      <c r="R703" s="169"/>
      <c r="S703" s="169"/>
    </row>
    <row r="704" spans="2:19" x14ac:dyDescent="0.2">
      <c r="B704" s="167"/>
      <c r="C704" s="167"/>
      <c r="D704" s="118"/>
      <c r="E704" s="118"/>
      <c r="G704" s="168"/>
      <c r="K704" s="169"/>
      <c r="L704" s="169"/>
      <c r="M704" s="169"/>
      <c r="N704" s="169"/>
      <c r="O704" s="169"/>
      <c r="P704" s="169"/>
      <c r="Q704" s="169"/>
      <c r="R704" s="169"/>
      <c r="S704" s="169"/>
    </row>
    <row r="705" spans="2:19" x14ac:dyDescent="0.2">
      <c r="B705" s="167"/>
      <c r="C705" s="167"/>
      <c r="D705" s="118"/>
      <c r="E705" s="118"/>
      <c r="G705" s="168"/>
      <c r="K705" s="169"/>
      <c r="L705" s="169"/>
      <c r="M705" s="169"/>
      <c r="N705" s="169"/>
      <c r="O705" s="169"/>
      <c r="P705" s="169"/>
      <c r="Q705" s="169"/>
      <c r="R705" s="169"/>
      <c r="S705" s="169"/>
    </row>
    <row r="706" spans="2:19" x14ac:dyDescent="0.2">
      <c r="B706" s="167"/>
      <c r="C706" s="167"/>
      <c r="D706" s="118"/>
      <c r="E706" s="118"/>
      <c r="G706" s="168"/>
      <c r="K706" s="169"/>
      <c r="L706" s="169"/>
      <c r="M706" s="169"/>
      <c r="N706" s="169"/>
      <c r="O706" s="169"/>
      <c r="P706" s="169"/>
      <c r="Q706" s="169"/>
      <c r="R706" s="169"/>
      <c r="S706" s="169"/>
    </row>
    <row r="707" spans="2:19" x14ac:dyDescent="0.2">
      <c r="B707" s="167"/>
      <c r="C707" s="167"/>
      <c r="D707" s="118"/>
      <c r="E707" s="118"/>
      <c r="G707" s="168"/>
      <c r="K707" s="169"/>
      <c r="L707" s="169"/>
      <c r="M707" s="169"/>
      <c r="N707" s="169"/>
      <c r="O707" s="169"/>
      <c r="P707" s="169"/>
      <c r="Q707" s="169"/>
      <c r="R707" s="169"/>
      <c r="S707" s="169"/>
    </row>
    <row r="708" spans="2:19" x14ac:dyDescent="0.2">
      <c r="B708" s="167"/>
      <c r="C708" s="167"/>
      <c r="D708" s="118"/>
      <c r="E708" s="118"/>
      <c r="G708" s="168"/>
      <c r="K708" s="169"/>
      <c r="L708" s="169"/>
      <c r="M708" s="169"/>
      <c r="N708" s="169"/>
      <c r="O708" s="169"/>
      <c r="P708" s="169"/>
      <c r="Q708" s="169"/>
      <c r="R708" s="169"/>
      <c r="S708" s="169"/>
    </row>
    <row r="709" spans="2:19" x14ac:dyDescent="0.2">
      <c r="B709" s="167"/>
      <c r="C709" s="167"/>
      <c r="D709" s="118"/>
      <c r="E709" s="118"/>
      <c r="G709" s="168"/>
      <c r="K709" s="169"/>
      <c r="L709" s="169"/>
      <c r="M709" s="169"/>
      <c r="N709" s="169"/>
      <c r="O709" s="169"/>
      <c r="P709" s="169"/>
      <c r="Q709" s="169"/>
      <c r="R709" s="169"/>
      <c r="S709" s="169"/>
    </row>
    <row r="710" spans="2:19" x14ac:dyDescent="0.2">
      <c r="B710" s="167"/>
      <c r="C710" s="167"/>
      <c r="D710" s="118"/>
      <c r="E710" s="118"/>
      <c r="G710" s="168"/>
      <c r="K710" s="169"/>
      <c r="L710" s="169"/>
      <c r="M710" s="169"/>
      <c r="N710" s="169"/>
      <c r="O710" s="169"/>
      <c r="P710" s="169"/>
      <c r="Q710" s="169"/>
      <c r="R710" s="169"/>
      <c r="S710" s="169"/>
    </row>
    <row r="711" spans="2:19" x14ac:dyDescent="0.2">
      <c r="B711" s="167"/>
      <c r="C711" s="167"/>
      <c r="D711" s="118"/>
      <c r="E711" s="118"/>
      <c r="G711" s="168"/>
      <c r="K711" s="169"/>
      <c r="L711" s="169"/>
      <c r="M711" s="169"/>
      <c r="N711" s="169"/>
      <c r="O711" s="169"/>
      <c r="P711" s="169"/>
      <c r="Q711" s="169"/>
      <c r="R711" s="169"/>
      <c r="S711" s="169"/>
    </row>
    <row r="712" spans="2:19" x14ac:dyDescent="0.2">
      <c r="B712" s="167"/>
      <c r="C712" s="167"/>
      <c r="D712" s="118"/>
      <c r="E712" s="118"/>
      <c r="G712" s="168"/>
      <c r="K712" s="169"/>
      <c r="L712" s="169"/>
      <c r="M712" s="169"/>
      <c r="N712" s="169"/>
      <c r="O712" s="169"/>
      <c r="P712" s="169"/>
      <c r="Q712" s="169"/>
      <c r="R712" s="169"/>
      <c r="S712" s="169"/>
    </row>
    <row r="713" spans="2:19" x14ac:dyDescent="0.2">
      <c r="B713" s="167"/>
      <c r="C713" s="167"/>
      <c r="D713" s="118"/>
      <c r="E713" s="118"/>
      <c r="G713" s="168"/>
      <c r="K713" s="169"/>
      <c r="L713" s="169"/>
      <c r="M713" s="169"/>
      <c r="N713" s="169"/>
      <c r="O713" s="169"/>
      <c r="P713" s="169"/>
      <c r="Q713" s="169"/>
      <c r="R713" s="169"/>
      <c r="S713" s="169"/>
    </row>
    <row r="714" spans="2:19" x14ac:dyDescent="0.2">
      <c r="B714" s="167"/>
      <c r="C714" s="167"/>
      <c r="D714" s="118"/>
      <c r="E714" s="118"/>
      <c r="G714" s="168"/>
      <c r="K714" s="169"/>
      <c r="L714" s="169"/>
      <c r="M714" s="169"/>
      <c r="N714" s="169"/>
      <c r="O714" s="169"/>
      <c r="P714" s="169"/>
      <c r="Q714" s="169"/>
      <c r="R714" s="169"/>
      <c r="S714" s="169"/>
    </row>
    <row r="715" spans="2:19" x14ac:dyDescent="0.2">
      <c r="B715" s="167"/>
      <c r="C715" s="167"/>
      <c r="D715" s="118"/>
      <c r="E715" s="118"/>
      <c r="G715" s="168"/>
      <c r="K715" s="169"/>
      <c r="L715" s="169"/>
      <c r="M715" s="169"/>
      <c r="N715" s="169"/>
      <c r="O715" s="169"/>
      <c r="P715" s="169"/>
      <c r="Q715" s="169"/>
      <c r="R715" s="169"/>
      <c r="S715" s="169"/>
    </row>
    <row r="716" spans="2:19" x14ac:dyDescent="0.2">
      <c r="B716" s="167"/>
      <c r="C716" s="167"/>
      <c r="D716" s="118"/>
      <c r="E716" s="118"/>
      <c r="G716" s="168"/>
      <c r="K716" s="169"/>
      <c r="L716" s="169"/>
      <c r="M716" s="169"/>
      <c r="N716" s="169"/>
      <c r="O716" s="169"/>
      <c r="P716" s="169"/>
      <c r="Q716" s="169"/>
      <c r="R716" s="169"/>
      <c r="S716" s="169"/>
    </row>
    <row r="717" spans="2:19" x14ac:dyDescent="0.2">
      <c r="B717" s="167"/>
      <c r="C717" s="167"/>
      <c r="D717" s="118"/>
      <c r="E717" s="118"/>
      <c r="G717" s="168"/>
      <c r="K717" s="169"/>
      <c r="L717" s="169"/>
      <c r="M717" s="169"/>
      <c r="N717" s="169"/>
      <c r="O717" s="169"/>
      <c r="P717" s="169"/>
      <c r="Q717" s="169"/>
      <c r="R717" s="169"/>
      <c r="S717" s="169"/>
    </row>
    <row r="718" spans="2:19" x14ac:dyDescent="0.2">
      <c r="B718" s="167"/>
      <c r="C718" s="167"/>
      <c r="D718" s="118"/>
      <c r="E718" s="118"/>
      <c r="G718" s="168"/>
      <c r="K718" s="169"/>
      <c r="L718" s="169"/>
      <c r="M718" s="169"/>
      <c r="N718" s="169"/>
      <c r="O718" s="169"/>
      <c r="P718" s="169"/>
      <c r="Q718" s="169"/>
      <c r="R718" s="169"/>
      <c r="S718" s="169"/>
    </row>
    <row r="719" spans="2:19" x14ac:dyDescent="0.2">
      <c r="B719" s="167"/>
      <c r="C719" s="167"/>
      <c r="D719" s="118"/>
      <c r="E719" s="118"/>
      <c r="G719" s="168"/>
      <c r="K719" s="169"/>
      <c r="L719" s="169"/>
      <c r="M719" s="169"/>
      <c r="N719" s="169"/>
      <c r="O719" s="169"/>
      <c r="P719" s="169"/>
      <c r="Q719" s="169"/>
      <c r="R719" s="169"/>
      <c r="S719" s="169"/>
    </row>
    <row r="720" spans="2:19" x14ac:dyDescent="0.2">
      <c r="B720" s="167"/>
      <c r="C720" s="167"/>
      <c r="D720" s="118"/>
      <c r="E720" s="118"/>
      <c r="G720" s="168"/>
      <c r="K720" s="169"/>
      <c r="L720" s="169"/>
      <c r="M720" s="169"/>
      <c r="N720" s="169"/>
      <c r="O720" s="169"/>
      <c r="P720" s="169"/>
      <c r="Q720" s="169"/>
      <c r="R720" s="169"/>
      <c r="S720" s="169"/>
    </row>
  </sheetData>
  <sheetProtection algorithmName="SHA-512" hashValue="64/hgAvukjKnIcDIsoicbLRW+OGNC5zdpN9jtrQWECoHvqOgdEl+0wusBmmrpg+6kgvgs6Y5Vuu8R0oKw328RA==" saltValue="9tnRvrdS1l0R/00BAVN5WQ==" spinCount="100000" sheet="1" objects="1" scenarios="1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3" priority="24">
      <formula>AND($AB$45=2)</formula>
    </cfRule>
    <cfRule type="expression" dxfId="1342" priority="1418">
      <formula>AND(($AE$45&lt;$Y$46),($AE$45&gt;$Y$45))</formula>
    </cfRule>
    <cfRule type="expression" dxfId="1341" priority="1419">
      <formula>AND(($AE$45&lt;$Y$47),($AE$45&gt;$Y$46))</formula>
    </cfRule>
    <cfRule type="expression" dxfId="1340" priority="1420">
      <formula>AND(($AE$45&lt;$Y$48),($AE$45&gt;$Y$47))</formula>
    </cfRule>
    <cfRule type="expression" dxfId="1339" priority="1421">
      <formula>AND(($AE$45&lt;$Y$49),($AE$45&gt;$Y$48))</formula>
    </cfRule>
    <cfRule type="expression" dxfId="1338" priority="1422">
      <formula>AND(($AE$45&lt;$Y$50),($AE$45&gt;$Y$49))</formula>
    </cfRule>
    <cfRule type="expression" dxfId="1337" priority="1423">
      <formula>AND(($AE$45&lt;$Y$51),($AE$45&gt;$Y$50))</formula>
    </cfRule>
    <cfRule type="expression" dxfId="1336" priority="1424">
      <formula>AND(($AE$45&lt;$Y$52),($AE$45&gt;$Y$51))</formula>
    </cfRule>
    <cfRule type="expression" dxfId="1335" priority="1425">
      <formula>AND(($AE$45&lt;$Y$52),($AE$45&gt;$Y$51))</formula>
    </cfRule>
    <cfRule type="expression" dxfId="1334" priority="1426">
      <formula>AND(($AE$45&lt;$Y$53),($AE$45&gt;$Y$52))</formula>
    </cfRule>
    <cfRule type="expression" dxfId="1333" priority="1427">
      <formula>AND(($AE$45&lt;$Y$54),($AE$45&gt;$Y$53))</formula>
    </cfRule>
    <cfRule type="expression" dxfId="1332" priority="1428">
      <formula>AND(($AE$45&lt;$Y$55),($AE$45&gt;$Y$54))</formula>
    </cfRule>
    <cfRule type="expression" dxfId="1331" priority="1429">
      <formula>AND(($AE$45&lt;$Y$56),($AE$45&gt;$Y$55))</formula>
    </cfRule>
    <cfRule type="expression" dxfId="1330" priority="1430">
      <formula>AND(($AE$45&lt;$Y$57),($AE$45&gt;$Y$56))</formula>
    </cfRule>
    <cfRule type="expression" dxfId="1329" priority="1431">
      <formula>AND(($AE$45&lt;$Y$58),($AE$45&gt;$Y$57))</formula>
    </cfRule>
    <cfRule type="expression" dxfId="1328" priority="1432">
      <formula>AND(($AE$45&lt;$Y$59),($AE$45&gt;$Y$58))</formula>
    </cfRule>
    <cfRule type="expression" dxfId="1327" priority="1433">
      <formula>AND(($AE$45&lt;$Y$60),($AE$45&gt;$Y$59))</formula>
    </cfRule>
    <cfRule type="expression" dxfId="1326" priority="1434">
      <formula>AND(($AE$45&lt;$Y$61),($AE$45&gt;$Y$60))</formula>
    </cfRule>
    <cfRule type="expression" dxfId="1325" priority="1435">
      <formula>AND(($AE$45&lt;$Y$62),($AE$45&gt;$Y$61))</formula>
    </cfRule>
    <cfRule type="expression" dxfId="1324" priority="1436">
      <formula>AND(($AE$45&lt;$Y$63),($AE$45&gt;$Y$62))</formula>
    </cfRule>
    <cfRule type="expression" dxfId="1323" priority="1437">
      <formula>AND(($AE$45&lt;$Y$64),($AE$45&gt;$Y$63))</formula>
    </cfRule>
    <cfRule type="expression" dxfId="1322" priority="1438">
      <formula>AND(($AE$45&lt;$Y$65),($AE$45&gt;$Y$64))</formula>
    </cfRule>
    <cfRule type="expression" dxfId="1321" priority="1439">
      <formula>AND(($AE$45&lt;$Y$66),($AE$45&gt;$Y$65))</formula>
    </cfRule>
    <cfRule type="expression" dxfId="1320" priority="1440">
      <formula>AND(($AE$45&lt;$Y$67),($AE$45&gt;$Y$66))</formula>
    </cfRule>
    <cfRule type="expression" dxfId="1319" priority="1441">
      <formula>AND(($AE$45&lt;$Y$68),($AE$45&gt;$Y$67))</formula>
    </cfRule>
    <cfRule type="expression" dxfId="1318" priority="1442">
      <formula>AND(($AE$45&lt;$Y$69),($AE$45&gt;$Y$68))</formula>
    </cfRule>
    <cfRule type="expression" dxfId="1317" priority="1443">
      <formula>AND(($AE$45&lt;$Y$70),($AE$45&gt;$Y$69))</formula>
    </cfRule>
    <cfRule type="expression" dxfId="1316" priority="1444">
      <formula>AND(($AE$45&lt;$Y$71),($AE$45&gt;$Y$70))</formula>
    </cfRule>
    <cfRule type="expression" dxfId="1315" priority="1445">
      <formula>AND(($AE$45&lt;$Y$72),($AE$45&gt;$Y$71))</formula>
    </cfRule>
    <cfRule type="expression" dxfId="1314" priority="1446">
      <formula>AND(($AE$45&lt;$Y$73),($AE$45&gt;$Y$72))</formula>
    </cfRule>
    <cfRule type="expression" dxfId="1313" priority="1447">
      <formula>AND(($AE$45&lt;$Y$74),($AE$45&gt;$Y$73))</formula>
    </cfRule>
    <cfRule type="expression" dxfId="1312" priority="1448">
      <formula>AND(($AE$45&lt;$Y$75),($AE$45&gt;$Y$74))</formula>
    </cfRule>
    <cfRule type="expression" dxfId="1311" priority="1449">
      <formula>AND(($AE$45&lt;$Y$76),($AE$45&gt;$Y$75))</formula>
    </cfRule>
    <cfRule type="expression" dxfId="1310" priority="1450">
      <formula>AND(($AE$45&lt;$Y$77),($AE$45&gt;$Y$76))</formula>
    </cfRule>
    <cfRule type="expression" dxfId="1309" priority="1451">
      <formula>AND(($AE$45&lt;$Y$78),($AE$45&gt;$Y$77))</formula>
    </cfRule>
    <cfRule type="expression" dxfId="1308" priority="1452">
      <formula>AND(($AE$45&lt;$Y$79),($AE$45&gt;$Y$78))</formula>
    </cfRule>
    <cfRule type="expression" dxfId="1307" priority="1453">
      <formula>AND(($AE$45&lt;$Y$80),($AE$45&gt;$Y$79))</formula>
    </cfRule>
  </conditionalFormatting>
  <conditionalFormatting sqref="E4:G8">
    <cfRule type="expression" dxfId="1306" priority="23">
      <formula>AND($AB$46=2)</formula>
    </cfRule>
    <cfRule type="expression" dxfId="1305" priority="1382">
      <formula>AND(($AE$46&lt;$Y$46),($AE$46&gt;$Y$45))</formula>
    </cfRule>
    <cfRule type="expression" dxfId="1304" priority="1383">
      <formula>AND(($AE$46&lt;$Y$47),($AE$46&gt;$Y$46))</formula>
    </cfRule>
    <cfRule type="expression" dxfId="1303" priority="1384">
      <formula>AND(($AE$46&lt;$Y$48),($AE$46&gt;$Y$47))</formula>
    </cfRule>
    <cfRule type="expression" dxfId="1302" priority="1385">
      <formula>AND(($AE$46&lt;$Y$49),($AE$46&gt;$Y$48))</formula>
    </cfRule>
    <cfRule type="expression" dxfId="1301" priority="1386">
      <formula>AND(($AE$46&lt;$Y$50),($AE$46&gt;$Y$49))</formula>
    </cfRule>
    <cfRule type="expression" dxfId="1300" priority="1387">
      <formula>AND(($AE$46&lt;$Y$51),($AE$46&gt;$Y$50))</formula>
    </cfRule>
    <cfRule type="expression" dxfId="1299" priority="1388">
      <formula>AND(($AE$46&lt;$Y$52),($AE$46&gt;$Y$51))</formula>
    </cfRule>
    <cfRule type="expression" dxfId="1298" priority="1389">
      <formula>AND(($AE$46&lt;$Y$52),($AE$46&gt;$Y$51))</formula>
    </cfRule>
    <cfRule type="expression" dxfId="1297" priority="1390">
      <formula>AND(($AE$46&lt;$Y$53),($AE$46&gt;$Y$52))</formula>
    </cfRule>
    <cfRule type="expression" dxfId="1296" priority="1391">
      <formula>AND(($AE$46&lt;$Y$54),($AE$46&gt;$Y$53))</formula>
    </cfRule>
    <cfRule type="expression" dxfId="1295" priority="1392">
      <formula>AND(($AE$46&lt;$Y$55),($AE$46&gt;$Y$54))</formula>
    </cfRule>
    <cfRule type="expression" dxfId="1294" priority="1393">
      <formula>AND(($AE$46&lt;$Y$56),($AE$46&gt;$Y$55))</formula>
    </cfRule>
    <cfRule type="expression" dxfId="1293" priority="1394">
      <formula>AND(($AE$46&lt;$Y$57),($AE$46&gt;$Y$56))</formula>
    </cfRule>
    <cfRule type="expression" dxfId="1292" priority="1395">
      <formula>AND(($AE$46&lt;$Y$58),($AE$46&gt;$Y$57))</formula>
    </cfRule>
    <cfRule type="expression" dxfId="1291" priority="1396">
      <formula>AND(($AE$46&lt;$Y$59),($AE$46&gt;$Y$58))</formula>
    </cfRule>
    <cfRule type="expression" dxfId="1290" priority="1397">
      <formula>AND(($AE$46&lt;$Y$60),($AE$46&gt;$Y$59))</formula>
    </cfRule>
    <cfRule type="expression" dxfId="1289" priority="1398">
      <formula>AND(($AE$46&lt;$Y$61),($AE$46&gt;$Y$60))</formula>
    </cfRule>
    <cfRule type="expression" dxfId="1288" priority="1399">
      <formula>AND(($AE$46&lt;$Y$62),($AE$46&gt;$Y$61))</formula>
    </cfRule>
    <cfRule type="expression" dxfId="1287" priority="1400">
      <formula>AND(($AE$46&lt;$Y$63),($AE$46&gt;$Y$62))</formula>
    </cfRule>
    <cfRule type="expression" dxfId="1286" priority="1401">
      <formula>AND(($AE$46&lt;$Y$64),($AE$46&gt;$Y$63))</formula>
    </cfRule>
    <cfRule type="expression" dxfId="1285" priority="1402">
      <formula>AND(($AE$46&lt;$Y$65),($AE$46&gt;$Y$64))</formula>
    </cfRule>
    <cfRule type="expression" dxfId="1284" priority="1403">
      <formula>AND(($AE$46&lt;$Y$66),($AE$46&gt;$Y$65))</formula>
    </cfRule>
    <cfRule type="expression" dxfId="1283" priority="1404">
      <formula>AND(($AE$46&lt;$Y$67),($AE$46&gt;$Y$66))</formula>
    </cfRule>
    <cfRule type="expression" dxfId="1282" priority="1405">
      <formula>AND(($AE$46&lt;$Y$68),($AE$46&gt;$Y$67))</formula>
    </cfRule>
    <cfRule type="expression" dxfId="1281" priority="1406">
      <formula>AND(($AE$46&lt;$Y$69),($AE$46&gt;$Y$68))</formula>
    </cfRule>
    <cfRule type="expression" dxfId="1280" priority="1407">
      <formula>AND(($AE$46&lt;$Y$70),($AE$46&gt;$Y$69))</formula>
    </cfRule>
    <cfRule type="expression" dxfId="1279" priority="1408">
      <formula>AND(($AE$46&lt;$Y$71),($AE$46&gt;$Y$70))</formula>
    </cfRule>
    <cfRule type="expression" dxfId="1278" priority="1409">
      <formula>AND(($AE$46&lt;$Y$72),($AE$46&gt;$Y$71))</formula>
    </cfRule>
    <cfRule type="expression" dxfId="1277" priority="1410">
      <formula>AND(($AE$46&lt;$Y$73),($AE$46&gt;$Y$72))</formula>
    </cfRule>
    <cfRule type="expression" dxfId="1276" priority="1411">
      <formula>AND(($AE$46&lt;$Y$74),($AE$46&gt;$Y$73))</formula>
    </cfRule>
    <cfRule type="expression" dxfId="1275" priority="1412">
      <formula>AND(($AE$46&lt;$Y$75),($AE$46&gt;$Y$74))</formula>
    </cfRule>
    <cfRule type="expression" dxfId="1274" priority="1413">
      <formula>AND(($AE$46&lt;$Y$76),($AE$46&gt;$Y$75))</formula>
    </cfRule>
    <cfRule type="expression" dxfId="1273" priority="1414">
      <formula>AND(($AE$46&lt;$Y$77),($AE$46&gt;$Y$76))</formula>
    </cfRule>
    <cfRule type="expression" dxfId="1272" priority="1415">
      <formula>AND(($AE$46&lt;$Y$78),($AE$46&gt;$Y$77))</formula>
    </cfRule>
    <cfRule type="expression" dxfId="1271" priority="1416">
      <formula>AND(($AE$46&lt;$Y$79),($AE$46&gt;$Y$78))</formula>
    </cfRule>
    <cfRule type="expression" dxfId="1270" priority="1417">
      <formula>AND(($AE$46&lt;$Y$80),($AE$46&gt;$Y$79))</formula>
    </cfRule>
  </conditionalFormatting>
  <conditionalFormatting sqref="H4:J8">
    <cfRule type="expression" dxfId="1269" priority="22">
      <formula>AND($AB$47=2)</formula>
    </cfRule>
    <cfRule type="expression" dxfId="1268" priority="1346">
      <formula>AND(($AE$47&lt;$Y$46),($AE$47&gt;$Y$45))</formula>
    </cfRule>
    <cfRule type="expression" dxfId="1267" priority="1347">
      <formula>AND(($AE$47&lt;$Y$47),($AE$47&gt;$Y$46))</formula>
    </cfRule>
    <cfRule type="expression" dxfId="1266" priority="1348">
      <formula>AND(($AE$47&lt;$Y$48),($AE$47&gt;$Y$47))</formula>
    </cfRule>
    <cfRule type="expression" dxfId="1265" priority="1349">
      <formula>AND(($AE$47&lt;$Y$49),($AE$47&gt;$Y$48))</formula>
    </cfRule>
    <cfRule type="expression" dxfId="1264" priority="1350">
      <formula>AND(($AE$47&lt;$Y$50),($AE$47&gt;$Y$49))</formula>
    </cfRule>
    <cfRule type="expression" dxfId="1263" priority="1351">
      <formula>AND(($AE$47&lt;$Y$51),($AE$47&gt;$Y$50))</formula>
    </cfRule>
    <cfRule type="expression" dxfId="1262" priority="1352">
      <formula>AND(($AE$47&lt;$Y$52),($AE$47&gt;$Y$51))</formula>
    </cfRule>
    <cfRule type="expression" dxfId="1261" priority="1353">
      <formula>AND(($AE$47&lt;$Y$52),($AE$47&gt;$Y$51))</formula>
    </cfRule>
    <cfRule type="expression" dxfId="1260" priority="1354">
      <formula>AND(($AE$47&lt;$Y$53),($AE$47&gt;$Y$52))</formula>
    </cfRule>
    <cfRule type="expression" dxfId="1259" priority="1355">
      <formula>AND(($AE$47&lt;$Y$54),($AE$47&gt;$Y$53))</formula>
    </cfRule>
    <cfRule type="expression" dxfId="1258" priority="1356">
      <formula>AND(($AE$47&lt;$Y$55),($AE$47&gt;$Y$54))</formula>
    </cfRule>
    <cfRule type="expression" dxfId="1257" priority="1357">
      <formula>AND(($AE$47&lt;$Y$56),($AE$47&gt;$Y$55))</formula>
    </cfRule>
    <cfRule type="expression" dxfId="1256" priority="1358">
      <formula>AND(($AE$47&lt;$Y$57),($AE$47&gt;$Y$56))</formula>
    </cfRule>
    <cfRule type="expression" dxfId="1255" priority="1359">
      <formula>AND(($AE$47&lt;$Y$58),($AE$47&gt;$Y$57))</formula>
    </cfRule>
    <cfRule type="expression" dxfId="1254" priority="1360">
      <formula>AND(($AE$47&lt;$Y$59),($AE$47&gt;$Y$58))</formula>
    </cfRule>
    <cfRule type="expression" dxfId="1253" priority="1361">
      <formula>AND(($AE$47&lt;$Y$60),($AE$47&gt;$Y$59))</formula>
    </cfRule>
    <cfRule type="expression" dxfId="1252" priority="1362">
      <formula>AND(($AE$47&lt;$Y$61),($AE$47&gt;$Y$60))</formula>
    </cfRule>
    <cfRule type="expression" dxfId="1251" priority="1363">
      <formula>AND(($AE$47&lt;$Y$62),($AE$47&gt;$Y$61))</formula>
    </cfRule>
    <cfRule type="expression" dxfId="1250" priority="1364">
      <formula>AND(($AE$47&lt;$Y$63),($AE$47&gt;$Y$62))</formula>
    </cfRule>
    <cfRule type="expression" dxfId="1249" priority="1365">
      <formula>AND(($AE$47&lt;$Y$64),($AE$47&gt;$Y$63))</formula>
    </cfRule>
    <cfRule type="expression" dxfId="1248" priority="1366">
      <formula>AND(($AE$47&lt;$Y$65),($AE$47&gt;$Y$64))</formula>
    </cfRule>
    <cfRule type="expression" dxfId="1247" priority="1367">
      <formula>AND(($AE$47&lt;$Y$66),($AE$47&gt;$Y$65))</formula>
    </cfRule>
    <cfRule type="expression" dxfId="1246" priority="1368">
      <formula>AND(($AE$47&lt;$Y$67),($AE$47&gt;$Y$66))</formula>
    </cfRule>
    <cfRule type="expression" dxfId="1245" priority="1369">
      <formula>AND(($AE$47&lt;$Y$68),($AE$47&gt;$Y$67))</formula>
    </cfRule>
    <cfRule type="expression" dxfId="1244" priority="1370">
      <formula>AND(($AE$47&lt;$Y$69),($AE$47&gt;$Y$68))</formula>
    </cfRule>
    <cfRule type="expression" dxfId="1243" priority="1371">
      <formula>AND(($AE$47&lt;$Y$70),($AE$47&gt;$Y$69))</formula>
    </cfRule>
    <cfRule type="expression" dxfId="1242" priority="1372">
      <formula>AND(($AE$47&lt;$Y$71),($AE$47&gt;$Y$70))</formula>
    </cfRule>
    <cfRule type="expression" dxfId="1241" priority="1373">
      <formula>AND(($AE$47&lt;$Y$72),($AE$47&gt;$Y$71))</formula>
    </cfRule>
    <cfRule type="expression" dxfId="1240" priority="1374">
      <formula>AND(($AE$47&lt;$Y$73),($AE$47&gt;$Y$72))</formula>
    </cfRule>
    <cfRule type="expression" dxfId="1239" priority="1375">
      <formula>AND(($AE$47&lt;$Y$74),($AE$47&gt;$Y$73))</formula>
    </cfRule>
    <cfRule type="expression" dxfId="1238" priority="1376">
      <formula>AND(($AE$47&lt;$Y$75),($AE$47&gt;$Y$74))</formula>
    </cfRule>
    <cfRule type="expression" dxfId="1237" priority="1377">
      <formula>AND(($AE$47&lt;$Y$76),($AE$47&gt;$Y$75))</formula>
    </cfRule>
    <cfRule type="expression" dxfId="1236" priority="1378">
      <formula>AND(($AE$47&lt;$Y$77),($AE$47&gt;$Y$76))</formula>
    </cfRule>
    <cfRule type="expression" dxfId="1235" priority="1379">
      <formula>AND(($AE$47&lt;$Y$78),($AE$47&gt;$Y$77))</formula>
    </cfRule>
    <cfRule type="expression" dxfId="1234" priority="1380">
      <formula>AND(($AE$47&lt;$Y$79),($AE$47&gt;$Y$78))</formula>
    </cfRule>
    <cfRule type="expression" dxfId="1233" priority="1381">
      <formula>AND(($AE$47&lt;$Y$80),($AE$47&gt;$Y$79))</formula>
    </cfRule>
  </conditionalFormatting>
  <conditionalFormatting sqref="K4:M8">
    <cfRule type="expression" dxfId="1232" priority="21">
      <formula>AND($AB$48=2)</formula>
    </cfRule>
    <cfRule type="expression" dxfId="1231" priority="1310">
      <formula>AND(($AE$48&lt;$Y$46),($AE$48&gt;$Y$45))</formula>
    </cfRule>
    <cfRule type="expression" dxfId="1230" priority="1311">
      <formula>AND(($AE$48&lt;$Y$47),($AE$48&gt;$Y$46))</formula>
    </cfRule>
    <cfRule type="expression" dxfId="1229" priority="1312">
      <formula>AND(($AE$48&lt;$Y$48),($AE$48&gt;$Y$47))</formula>
    </cfRule>
    <cfRule type="expression" dxfId="1228" priority="1313">
      <formula>AND(($AE$48&lt;$Y$49),($AE$48&gt;$Y$48))</formula>
    </cfRule>
    <cfRule type="expression" dxfId="1227" priority="1314">
      <formula>AND(($AE$48&lt;$Y$50),($AE$48&gt;$Y$49))</formula>
    </cfRule>
    <cfRule type="expression" dxfId="1226" priority="1315">
      <formula>AND(($AE$48&lt;$Y$51),($AE$48&gt;$Y$50))</formula>
    </cfRule>
    <cfRule type="expression" dxfId="1225" priority="1316">
      <formula>AND(($AE$48&lt;$Y$52),($AE$48&gt;$Y$51))</formula>
    </cfRule>
    <cfRule type="expression" dxfId="1224" priority="1317">
      <formula>AND(($AE$48&lt;$Y$52),($AE$48&gt;$Y$51))</formula>
    </cfRule>
    <cfRule type="expression" dxfId="1223" priority="1318">
      <formula>AND(($AE$48&lt;$Y$53),($AE$48&gt;$Y$52))</formula>
    </cfRule>
    <cfRule type="expression" dxfId="1222" priority="1319">
      <formula>AND(($AE$48&lt;$Y$54),($AE$48&gt;$Y$53))</formula>
    </cfRule>
    <cfRule type="expression" dxfId="1221" priority="1320">
      <formula>AND(($AE$48&lt;$Y$55),($AE$48&gt;$Y$54))</formula>
    </cfRule>
    <cfRule type="expression" dxfId="1220" priority="1321">
      <formula>AND(($AE$48&lt;$Y$56),($AE$48&gt;$Y$55))</formula>
    </cfRule>
    <cfRule type="expression" dxfId="1219" priority="1322">
      <formula>AND(($AE$48&lt;$Y$57),($AE$48&gt;$Y$56))</formula>
    </cfRule>
    <cfRule type="expression" dxfId="1218" priority="1323">
      <formula>AND(($AE$48&lt;$Y$58),($AE$48&gt;$Y$57))</formula>
    </cfRule>
    <cfRule type="expression" dxfId="1217" priority="1324">
      <formula>AND(($AE$48&lt;$Y$59),($AE$48&gt;$Y$58))</formula>
    </cfRule>
    <cfRule type="expression" dxfId="1216" priority="1325">
      <formula>AND(($AE$48&lt;$Y$60),($AE$48&gt;$Y$59))</formula>
    </cfRule>
    <cfRule type="expression" dxfId="1215" priority="1326">
      <formula>AND(($AE$48&lt;$Y$61),($AE$48&gt;$Y$60))</formula>
    </cfRule>
    <cfRule type="expression" dxfId="1214" priority="1327">
      <formula>AND(($AE$48&lt;$Y$62),($AE$48&gt;$Y$61))</formula>
    </cfRule>
    <cfRule type="expression" dxfId="1213" priority="1328">
      <formula>AND(($AE$48&lt;$Y$63),($AE$48&gt;$Y$62))</formula>
    </cfRule>
    <cfRule type="expression" dxfId="1212" priority="1329">
      <formula>AND(($AE$48&lt;$Y$64),($AE$48&gt;$Y$63))</formula>
    </cfRule>
    <cfRule type="expression" dxfId="1211" priority="1330">
      <formula>AND(($AE$48&lt;$Y$65),($AE$48&gt;$Y$64))</formula>
    </cfRule>
    <cfRule type="expression" dxfId="1210" priority="1331">
      <formula>AND(($AE$48&lt;$Y$66),($AE$48&gt;$Y$65))</formula>
    </cfRule>
    <cfRule type="expression" dxfId="1209" priority="1332">
      <formula>AND(($AE$48&lt;$Y$67),($AE$48&gt;$Y$66))</formula>
    </cfRule>
    <cfRule type="expression" dxfId="1208" priority="1333">
      <formula>AND(($AE$48&lt;$Y$68),($AE$48&gt;$Y$67))</formula>
    </cfRule>
    <cfRule type="expression" dxfId="1207" priority="1334">
      <formula>AND(($AE$48&lt;$Y$69),($AE$48&gt;$Y$68))</formula>
    </cfRule>
    <cfRule type="expression" dxfId="1206" priority="1335">
      <formula>AND(($AE$48&lt;$Y$70),($AE$48&gt;$Y$69))</formula>
    </cfRule>
    <cfRule type="expression" dxfId="1205" priority="1336">
      <formula>AND(($AE$48&lt;$Y$71),($AE$48&gt;$Y$70))</formula>
    </cfRule>
    <cfRule type="expression" dxfId="1204" priority="1337">
      <formula>AND(($AE$48&lt;$Y$72),($AE$48&gt;$Y$71))</formula>
    </cfRule>
    <cfRule type="expression" dxfId="1203" priority="1338">
      <formula>AND(($AE$48&lt;$Y$73),($AE$48&gt;$Y$72))</formula>
    </cfRule>
    <cfRule type="expression" dxfId="1202" priority="1339">
      <formula>AND(($AE$48&lt;$Y$74),($AE$48&gt;$Y$73))</formula>
    </cfRule>
    <cfRule type="expression" dxfId="1201" priority="1340">
      <formula>AND(($AE$48&lt;$Y$75),($AE$48&gt;$Y$74))</formula>
    </cfRule>
    <cfRule type="expression" dxfId="1200" priority="1341">
      <formula>AND(($AE$48&lt;$Y$76),($AE$48&gt;$Y$75))</formula>
    </cfRule>
    <cfRule type="expression" dxfId="1199" priority="1342">
      <formula>AND(($AE$48&lt;$Y$77),($AE$48&gt;$Y$76))</formula>
    </cfRule>
    <cfRule type="expression" dxfId="1198" priority="1343">
      <formula>AND(($AE$48&lt;$Y$78),($AE$48&gt;$Y$77))</formula>
    </cfRule>
    <cfRule type="expression" dxfId="1197" priority="1344">
      <formula>AND(($AE$48&lt;$Y$79),($AE$48&gt;$Y$78))</formula>
    </cfRule>
    <cfRule type="expression" dxfId="1196" priority="1345">
      <formula>AND(($AE$48&lt;$Y$80),($AE$48&gt;$Y$79))</formula>
    </cfRule>
  </conditionalFormatting>
  <conditionalFormatting sqref="Q4:S8">
    <cfRule type="expression" dxfId="1195" priority="19">
      <formula>AND($AB$50=2)</formula>
    </cfRule>
    <cfRule type="expression" dxfId="1194" priority="1238">
      <formula>AND(($AE$50&lt;$Y$46),($AE$50&gt;$Y$45))</formula>
    </cfRule>
    <cfRule type="expression" dxfId="1193" priority="1239">
      <formula>AND(($AE$50&lt;$Y$47),($AE$50&gt;$Y$46))</formula>
    </cfRule>
    <cfRule type="expression" dxfId="1192" priority="1240">
      <formula>AND(($AE$50&lt;$Y$48),($AE$50&gt;$Y$47))</formula>
    </cfRule>
    <cfRule type="expression" dxfId="1191" priority="1241">
      <formula>AND(($AE$50&lt;$Y$49),($AE$50&gt;$Y$48))</formula>
    </cfRule>
    <cfRule type="expression" dxfId="1190" priority="1242">
      <formula>AND(($AE$50&lt;$Y$50),($AE$50&gt;$Y$49))</formula>
    </cfRule>
    <cfRule type="expression" dxfId="1189" priority="1243">
      <formula>AND(($AE$50&lt;$Y$51),($AE$50&gt;$Y$50))</formula>
    </cfRule>
    <cfRule type="expression" dxfId="1188" priority="1244">
      <formula>AND(($AE$50&lt;$Y$52),($AE$50&gt;$Y$51))</formula>
    </cfRule>
    <cfRule type="expression" dxfId="1187" priority="1245">
      <formula>AND(($AE$50&lt;$Y$52),($AE$50&gt;$Y$51))</formula>
    </cfRule>
    <cfRule type="expression" dxfId="1186" priority="1246">
      <formula>AND(($AE$50&lt;$Y$53),($AE$50&gt;$Y$52))</formula>
    </cfRule>
    <cfRule type="expression" dxfId="1185" priority="1247">
      <formula>AND(($AE$50&lt;$Y$54),($AE$50&gt;$Y$53))</formula>
    </cfRule>
    <cfRule type="expression" dxfId="1184" priority="1248">
      <formula>AND(($AE$50&lt;$Y$55),($AE$50&gt;$Y$54))</formula>
    </cfRule>
    <cfRule type="expression" dxfId="1183" priority="1249">
      <formula>AND(($AE$50&lt;$Y$56),($AE$50&gt;$Y$55))</formula>
    </cfRule>
    <cfRule type="expression" dxfId="1182" priority="1250">
      <formula>AND(($AE$50&lt;$Y$57),($AE$50&gt;$Y$56))</formula>
    </cfRule>
    <cfRule type="expression" dxfId="1181" priority="1251">
      <formula>AND(($AE$50&lt;$Y$58),($AE$50&gt;$Y$57))</formula>
    </cfRule>
    <cfRule type="expression" dxfId="1180" priority="1252">
      <formula>AND(($AE$50&lt;$Y$59),($AE$50&gt;$Y$58))</formula>
    </cfRule>
    <cfRule type="expression" dxfId="1179" priority="1253">
      <formula>AND(($AE$50&lt;$Y$60),($AE$50&gt;$Y$59))</formula>
    </cfRule>
    <cfRule type="expression" dxfId="1178" priority="1254">
      <formula>AND(($AE$50&lt;$Y$61),($AE$50&gt;$Y$60))</formula>
    </cfRule>
    <cfRule type="expression" dxfId="1177" priority="1255">
      <formula>AND(($AE$50&lt;$Y$62),($AE$50&gt;$Y$61))</formula>
    </cfRule>
    <cfRule type="expression" dxfId="1176" priority="1256">
      <formula>AND(($AE$50&lt;$Y$63),($AE$50&gt;$Y$62))</formula>
    </cfRule>
    <cfRule type="expression" dxfId="1175" priority="1257">
      <formula>AND(($AE$50&lt;$Y$64),($AE$50&gt;$Y$63))</formula>
    </cfRule>
    <cfRule type="expression" dxfId="1174" priority="1258">
      <formula>AND(($AE$50&lt;$Y$65),($AE$50&gt;$Y$64))</formula>
    </cfRule>
    <cfRule type="expression" dxfId="1173" priority="1259">
      <formula>AND(($AE$50&lt;$Y$66),($AE$50&gt;$Y$65))</formula>
    </cfRule>
    <cfRule type="expression" dxfId="1172" priority="1260">
      <formula>AND(($AE$50&lt;$Y$67),($AE$50&gt;$Y$66))</formula>
    </cfRule>
    <cfRule type="expression" dxfId="1171" priority="1261">
      <formula>AND(($AE$50&lt;$Y$68),($AE$50&gt;$Y$67))</formula>
    </cfRule>
    <cfRule type="expression" dxfId="1170" priority="1262">
      <formula>AND(($AE$50&lt;$Y$69),($AE$50&gt;$Y$68))</formula>
    </cfRule>
    <cfRule type="expression" dxfId="1169" priority="1263">
      <formula>AND(($AE$50&lt;$Y$70),($AE$50&gt;$Y$69))</formula>
    </cfRule>
    <cfRule type="expression" dxfId="1168" priority="1264">
      <formula>AND(($AE$50&lt;$Y$71),($AE$50&gt;$Y$70))</formula>
    </cfRule>
    <cfRule type="expression" dxfId="1167" priority="1265">
      <formula>AND(($AE$50&lt;$Y$72),($AE$50&gt;$Y$71))</formula>
    </cfRule>
    <cfRule type="expression" dxfId="1166" priority="1266">
      <formula>AND(($AE$50&lt;$Y$73),($AE$50&gt;$Y$72))</formula>
    </cfRule>
    <cfRule type="expression" dxfId="1165" priority="1267">
      <formula>AND(($AE$50&lt;$Y$74),($AE$50&gt;$Y$73))</formula>
    </cfRule>
    <cfRule type="expression" dxfId="1164" priority="1268">
      <formula>AND(($AE$50&lt;$Y$75),($AE$50&gt;$Y$74))</formula>
    </cfRule>
    <cfRule type="expression" dxfId="1163" priority="1269">
      <formula>AND(($AE$50&lt;$Y$76),($AE$50&gt;$Y$75))</formula>
    </cfRule>
    <cfRule type="expression" dxfId="1162" priority="1270">
      <formula>AND(($AE$50&lt;$Y$77),($AE$50&gt;$Y$76))</formula>
    </cfRule>
    <cfRule type="expression" dxfId="1161" priority="1271">
      <formula>AND(($AE$50&lt;$Y$78),($AE$50&gt;$Y$77))</formula>
    </cfRule>
    <cfRule type="expression" dxfId="1160" priority="1272">
      <formula>AND(($AE$50&lt;$Y$79),($AE$50&gt;$Y$78))</formula>
    </cfRule>
    <cfRule type="expression" dxfId="1159" priority="1273">
      <formula>AND(($AE$50&lt;$Y$80),($AE$50&gt;$Y$79))</formula>
    </cfRule>
  </conditionalFormatting>
  <conditionalFormatting sqref="B9:D13">
    <cfRule type="expression" dxfId="1158" priority="18">
      <formula>AND($AB$51=2)</formula>
    </cfRule>
    <cfRule type="expression" dxfId="1157" priority="1202">
      <formula>AND(($AE$51&lt;$Y$46),($AE$51&gt;$Y$45))</formula>
    </cfRule>
    <cfRule type="expression" dxfId="1156" priority="1203">
      <formula>AND(($AE$51&lt;$Y$47),($AE$51&gt;$Y$46))</formula>
    </cfRule>
    <cfRule type="expression" dxfId="1155" priority="1204">
      <formula>AND(($AE$51&lt;$Y$48),($AE$51&gt;$Y$47))</formula>
    </cfRule>
    <cfRule type="expression" dxfId="1154" priority="1205">
      <formula>AND(($AE$51&lt;$Y$49),($AE$51&gt;$Y$48))</formula>
    </cfRule>
    <cfRule type="expression" dxfId="1153" priority="1206">
      <formula>AND(($AE$51&lt;$Y$50),($AE$51&gt;$Y$49))</formula>
    </cfRule>
    <cfRule type="expression" dxfId="1152" priority="1207">
      <formula>AND(($AE$51&lt;$Y$51),($AE$51&gt;$Y$50))</formula>
    </cfRule>
    <cfRule type="expression" dxfId="1151" priority="1208">
      <formula>AND(($AE$51&lt;$Y$52),($AE$51&gt;$Y$51))</formula>
    </cfRule>
    <cfRule type="expression" dxfId="1150" priority="1209">
      <formula>AND(($AE$51&lt;$Y$52),($AE$51&gt;$Y$51))</formula>
    </cfRule>
    <cfRule type="expression" dxfId="1149" priority="1210">
      <formula>AND(($AE$51&lt;$Y$53),($AE$51&gt;$Y$52))</formula>
    </cfRule>
    <cfRule type="expression" dxfId="1148" priority="1211">
      <formula>AND(($AE$51&lt;$Y$54),($AE$51&gt;$Y$53))</formula>
    </cfRule>
    <cfRule type="expression" dxfId="1147" priority="1212">
      <formula>AND(($AE$51&lt;$Y$55),($AE$51&gt;$Y$54))</formula>
    </cfRule>
    <cfRule type="expression" dxfId="1146" priority="1213">
      <formula>AND(($AE$51&lt;$Y$56),($AE$51&gt;$Y$55))</formula>
    </cfRule>
    <cfRule type="expression" dxfId="1145" priority="1214">
      <formula>AND(($AE$51&lt;$Y$57),($AE$51&gt;$Y$56))</formula>
    </cfRule>
    <cfRule type="expression" dxfId="1144" priority="1215">
      <formula>AND(($AE$51&lt;$Y$58),($AE$51&gt;$Y$57))</formula>
    </cfRule>
    <cfRule type="expression" dxfId="1143" priority="1216">
      <formula>AND(($AE$51&lt;$Y$59),($AE$51&gt;$Y$58))</formula>
    </cfRule>
    <cfRule type="expression" dxfId="1142" priority="1217">
      <formula>AND(($AE$51&lt;$Y$60),($AE$51&gt;$Y$59))</formula>
    </cfRule>
    <cfRule type="expression" dxfId="1141" priority="1218">
      <formula>AND(($AE$51&lt;$Y$61),($AE$51&gt;$Y$60))</formula>
    </cfRule>
    <cfRule type="expression" dxfId="1140" priority="1219">
      <formula>AND(($AE$51&lt;$Y$62),($AE$51&gt;$Y$61))</formula>
    </cfRule>
    <cfRule type="expression" dxfId="1139" priority="1220">
      <formula>AND(($AE$51&lt;$Y$63),($AE$51&gt;$Y$62))</formula>
    </cfRule>
    <cfRule type="expression" dxfId="1138" priority="1221">
      <formula>AND(($AE$51&lt;$Y$64),($AE$51&gt;$Y$63))</formula>
    </cfRule>
    <cfRule type="expression" dxfId="1137" priority="1222">
      <formula>AND(($AE$51&lt;$Y$65),($AE$51&gt;$Y$64))</formula>
    </cfRule>
    <cfRule type="expression" dxfId="1136" priority="1223">
      <formula>AND(($AE$51&lt;$Y$66),($AE$51&gt;$Y$65))</formula>
    </cfRule>
    <cfRule type="expression" dxfId="1135" priority="1224">
      <formula>AND(($AE$51&lt;$Y$67),($AE$51&gt;$Y$66))</formula>
    </cfRule>
    <cfRule type="expression" dxfId="1134" priority="1225">
      <formula>AND(($AE$51&lt;$Y$68),($AE$51&gt;$Y$67))</formula>
    </cfRule>
    <cfRule type="expression" dxfId="1133" priority="1226">
      <formula>AND(($AE$51&lt;$Y$69),($AE$51&gt;$Y$68))</formula>
    </cfRule>
    <cfRule type="expression" dxfId="1132" priority="1227">
      <formula>AND(($AE$51&lt;$Y$70),($AE$51&gt;$Y$69))</formula>
    </cfRule>
    <cfRule type="expression" dxfId="1131" priority="1228">
      <formula>AND(($AE$51&lt;$Y$71),($AE$51&gt;$Y$70))</formula>
    </cfRule>
    <cfRule type="expression" dxfId="1130" priority="1229">
      <formula>AND(($AE$51&lt;$Y$72),($AE$51&gt;$Y$71))</formula>
    </cfRule>
    <cfRule type="expression" dxfId="1129" priority="1230">
      <formula>AND(($AE$51&lt;$Y$73),($AE$51&gt;$Y$72))</formula>
    </cfRule>
    <cfRule type="expression" dxfId="1128" priority="1231">
      <formula>AND(($AE$51&lt;$Y$74),($AE$51&gt;$Y$73))</formula>
    </cfRule>
    <cfRule type="expression" dxfId="1127" priority="1232">
      <formula>AND(($AE$51&lt;$Y$75),($AE$51&gt;$Y$74))</formula>
    </cfRule>
    <cfRule type="expression" dxfId="1126" priority="1233">
      <formula>AND(($AE$51&lt;$Y$76),($AE$51&gt;$Y$75))</formula>
    </cfRule>
    <cfRule type="expression" dxfId="1125" priority="1234">
      <formula>AND(($AE$51&lt;$Y$77),($AE$51&gt;$Y$76))</formula>
    </cfRule>
    <cfRule type="expression" dxfId="1124" priority="1235">
      <formula>AND(($AE$51&lt;$Y$78),($AE$51&gt;$Y$77))</formula>
    </cfRule>
    <cfRule type="expression" dxfId="1123" priority="1236">
      <formula>AND(($AE$51&lt;$Y$79),($AE$51&gt;$Y$78))</formula>
    </cfRule>
    <cfRule type="expression" dxfId="1122" priority="1237">
      <formula>AND(($AE$51&lt;$Y$80),($AE$51&gt;$Y$79))</formula>
    </cfRule>
  </conditionalFormatting>
  <conditionalFormatting sqref="E9:G13">
    <cfRule type="expression" dxfId="1121" priority="17">
      <formula>AND($AB$52=2)</formula>
    </cfRule>
    <cfRule type="expression" dxfId="1120" priority="1166">
      <formula>AND(($AE$52&lt;$Y$46),($AE$52&gt;$Y$45))</formula>
    </cfRule>
    <cfRule type="expression" dxfId="1119" priority="1167">
      <formula>AND(($AE$52&lt;$Y$47),($AE$52&gt;$Y$46))</formula>
    </cfRule>
    <cfRule type="expression" dxfId="1118" priority="1168">
      <formula>AND(($AE$52&lt;$Y$48),($AE$52&gt;$Y$47))</formula>
    </cfRule>
    <cfRule type="expression" dxfId="1117" priority="1169">
      <formula>AND(($AE$52&lt;$Y$49),($AE$52&gt;$Y$48))</formula>
    </cfRule>
    <cfRule type="expression" dxfId="1116" priority="1170">
      <formula>AND(($AE$52&lt;$Y$50),($AE$52&gt;$Y$49))</formula>
    </cfRule>
    <cfRule type="expression" dxfId="1115" priority="1171">
      <formula>AND(($AE$52&lt;$Y$51),($AE$52&gt;$Y$50))</formula>
    </cfRule>
    <cfRule type="expression" dxfId="1114" priority="1172">
      <formula>AND(($AE$52&lt;$Y$52),($AE$52&gt;$Y$51))</formula>
    </cfRule>
    <cfRule type="expression" dxfId="1113" priority="1173">
      <formula>AND(($AE$52&lt;$Y$52),($AE$52&gt;$Y$51))</formula>
    </cfRule>
    <cfRule type="expression" dxfId="1112" priority="1174">
      <formula>AND(($AE$52&lt;$Y$53),($AE$52&gt;$Y$52))</formula>
    </cfRule>
    <cfRule type="expression" dxfId="1111" priority="1175">
      <formula>AND(($AE$52&lt;$Y$54),($AE$52&gt;$Y$53))</formula>
    </cfRule>
    <cfRule type="expression" dxfId="1110" priority="1176">
      <formula>AND(($AE$52&lt;$Y$55),($AE$52&gt;$Y$54))</formula>
    </cfRule>
    <cfRule type="expression" dxfId="1109" priority="1177">
      <formula>AND(($AE$52&lt;$Y$56),($AE$52&gt;$Y$55))</formula>
    </cfRule>
    <cfRule type="expression" dxfId="1108" priority="1178">
      <formula>AND(($AE$52&lt;$Y$57),($AE$52&gt;$Y$56))</formula>
    </cfRule>
    <cfRule type="expression" dxfId="1107" priority="1179">
      <formula>AND(($AE$52&lt;$Y$58),($AE$52&gt;$Y$57))</formula>
    </cfRule>
    <cfRule type="expression" dxfId="1106" priority="1180">
      <formula>AND(($AE$52&lt;$Y$59),($AE$52&gt;$Y$58))</formula>
    </cfRule>
    <cfRule type="expression" dxfId="1105" priority="1181">
      <formula>AND(($AE$52&lt;$Y$60),($AE$52&gt;$Y$59))</formula>
    </cfRule>
    <cfRule type="expression" dxfId="1104" priority="1182">
      <formula>AND(($AE$52&lt;$Y$61),($AE$52&gt;$Y$60))</formula>
    </cfRule>
    <cfRule type="expression" dxfId="1103" priority="1183">
      <formula>AND(($AE$52&lt;$Y$62),($AE$52&gt;$Y$61))</formula>
    </cfRule>
    <cfRule type="expression" dxfId="1102" priority="1184">
      <formula>AND(($AE$52&lt;$Y$63),($AE$52&gt;$Y$62))</formula>
    </cfRule>
    <cfRule type="expression" dxfId="1101" priority="1185">
      <formula>AND(($AE$52&lt;$Y$64),($AE$52&gt;$Y$63))</formula>
    </cfRule>
    <cfRule type="expression" dxfId="1100" priority="1186">
      <formula>AND(($AE$52&lt;$Y$65),($AE$52&gt;$Y$64))</formula>
    </cfRule>
    <cfRule type="expression" dxfId="1099" priority="1187">
      <formula>AND(($AE$52&lt;$Y$66),($AE$52&gt;$Y$65))</formula>
    </cfRule>
    <cfRule type="expression" dxfId="1098" priority="1188">
      <formula>AND(($AE$52&lt;$Y$67),($AE$52&gt;$Y$66))</formula>
    </cfRule>
    <cfRule type="expression" dxfId="1097" priority="1189">
      <formula>AND(($AE$52&lt;$Y$68),($AE$52&gt;$Y$67))</formula>
    </cfRule>
    <cfRule type="expression" dxfId="1096" priority="1190">
      <formula>AND(($AE$52&lt;$Y$69),($AE$52&gt;$Y$68))</formula>
    </cfRule>
    <cfRule type="expression" dxfId="1095" priority="1191">
      <formula>AND(($AE$52&lt;$Y$70),($AE$52&gt;$Y$69))</formula>
    </cfRule>
    <cfRule type="expression" dxfId="1094" priority="1192">
      <formula>AND(($AE$52&lt;$Y$71),($AE$52&gt;$Y$70))</formula>
    </cfRule>
    <cfRule type="expression" dxfId="1093" priority="1193">
      <formula>AND(($AE$52&lt;$Y$72),($AE$52&gt;$Y$71))</formula>
    </cfRule>
    <cfRule type="expression" dxfId="1092" priority="1194">
      <formula>AND(($AE$52&lt;$Y$73),($AE$52&gt;$Y$72))</formula>
    </cfRule>
    <cfRule type="expression" dxfId="1091" priority="1195">
      <formula>AND(($AE$52&lt;$Y$74),($AE$52&gt;$Y$73))</formula>
    </cfRule>
    <cfRule type="expression" dxfId="1090" priority="1196">
      <formula>AND(($AE$52&lt;$Y$75),($AE$52&gt;$Y$74))</formula>
    </cfRule>
    <cfRule type="expression" dxfId="1089" priority="1197">
      <formula>AND(($AE$52&lt;$Y$76),($AE$52&gt;$Y$75))</formula>
    </cfRule>
    <cfRule type="expression" dxfId="1088" priority="1198">
      <formula>AND(($AE$52&lt;$Y$77),($AE$52&gt;$Y$76))</formula>
    </cfRule>
    <cfRule type="expression" dxfId="1087" priority="1199">
      <formula>AND(($AE$52&lt;$Y$78),($AE$52&gt;$Y$77))</formula>
    </cfRule>
    <cfRule type="expression" dxfId="1086" priority="1200">
      <formula>AND(($AE$52&lt;$Y$79),($AE$52&gt;$Y$78))</formula>
    </cfRule>
    <cfRule type="expression" dxfId="1085" priority="1201">
      <formula>AND(($AE$52&lt;$Y$80),($AE$52&gt;$Y$79))</formula>
    </cfRule>
  </conditionalFormatting>
  <conditionalFormatting sqref="H9:J13">
    <cfRule type="expression" dxfId="1084" priority="16">
      <formula>AND($AB$53=2)</formula>
    </cfRule>
    <cfRule type="expression" dxfId="1083" priority="1130">
      <formula>AND(($AE$53&lt;$Y$46),($AE$53&gt;$Y$45))</formula>
    </cfRule>
    <cfRule type="expression" dxfId="1082" priority="1131">
      <formula>AND(($AE$53&lt;$Y$47),($AE$53&gt;$Y$46))</formula>
    </cfRule>
    <cfRule type="expression" dxfId="1081" priority="1132">
      <formula>AND(($AE$53&lt;$Y$48),($AE$53&gt;$Y$47))</formula>
    </cfRule>
    <cfRule type="expression" dxfId="1080" priority="1133">
      <formula>AND(($AE$53&lt;$Y$49),($AE$53&gt;$Y$48))</formula>
    </cfRule>
    <cfRule type="expression" dxfId="1079" priority="1134">
      <formula>AND(($AE$53&lt;$Y$50),($AE$53&gt;$Y$49))</formula>
    </cfRule>
    <cfRule type="expression" dxfId="1078" priority="1135">
      <formula>AND(($AE$53&lt;$Y$51),($AE$53&gt;$Y$50))</formula>
    </cfRule>
    <cfRule type="expression" dxfId="1077" priority="1136">
      <formula>AND(($AE$53&lt;$Y$52),($AE$53&gt;$Y$51))</formula>
    </cfRule>
    <cfRule type="expression" dxfId="1076" priority="1137">
      <formula>AND(($AE$53&lt;$Y$52),($AE$53&gt;$Y$51))</formula>
    </cfRule>
    <cfRule type="expression" dxfId="1075" priority="1138">
      <formula>AND(($AE$53&lt;$Y$53),($AE$53&gt;$Y$52))</formula>
    </cfRule>
    <cfRule type="expression" dxfId="1074" priority="1139">
      <formula>AND(($AE$53&lt;$Y$54),($AE$53&gt;$Y$53))</formula>
    </cfRule>
    <cfRule type="expression" dxfId="1073" priority="1140">
      <formula>AND(($AE$53&lt;$Y$55),($AE$53&gt;$Y$54))</formula>
    </cfRule>
    <cfRule type="expression" dxfId="1072" priority="1141">
      <formula>AND(($AE$53&lt;$Y$56),($AE$53&gt;$Y$55))</formula>
    </cfRule>
    <cfRule type="expression" dxfId="1071" priority="1142">
      <formula>AND(($AE$53&lt;$Y$57),($AE$53&gt;$Y$56))</formula>
    </cfRule>
    <cfRule type="expression" dxfId="1070" priority="1143">
      <formula>AND(($AE$53&lt;$Y$58),($AE$53&gt;$Y$57))</formula>
    </cfRule>
    <cfRule type="expression" dxfId="1069" priority="1144">
      <formula>AND(($AE$53&lt;$Y$59),($AE$53&gt;$Y$58))</formula>
    </cfRule>
    <cfRule type="expression" dxfId="1068" priority="1145">
      <formula>AND(($AE$53&lt;$Y$60),($AE$53&gt;$Y$59))</formula>
    </cfRule>
    <cfRule type="expression" dxfId="1067" priority="1146">
      <formula>AND(($AE$53&lt;$Y$61),($AE$53&gt;$Y$60))</formula>
    </cfRule>
    <cfRule type="expression" dxfId="1066" priority="1147">
      <formula>AND(($AE$53&lt;$Y$62),($AE$53&gt;$Y$61))</formula>
    </cfRule>
    <cfRule type="expression" dxfId="1065" priority="1148">
      <formula>AND(($AE$53&lt;$Y$63),($AE$53&gt;$Y$62))</formula>
    </cfRule>
    <cfRule type="expression" dxfId="1064" priority="1149">
      <formula>AND(($AE$53&lt;$Y$64),($AE$53&gt;$Y$63))</formula>
    </cfRule>
    <cfRule type="expression" dxfId="1063" priority="1150">
      <formula>AND(($AE$53&lt;$Y$65),($AE$53&gt;$Y$64))</formula>
    </cfRule>
    <cfRule type="expression" dxfId="1062" priority="1151">
      <formula>AND(($AE$53&lt;$Y$66),($AE$53&gt;$Y$65))</formula>
    </cfRule>
    <cfRule type="expression" dxfId="1061" priority="1152">
      <formula>AND(($AE$53&lt;$Y$67),($AE$53&gt;$Y$66))</formula>
    </cfRule>
    <cfRule type="expression" dxfId="1060" priority="1153">
      <formula>AND(($AE$53&lt;$Y$68),($AE$53&gt;$Y$67))</formula>
    </cfRule>
    <cfRule type="expression" dxfId="1059" priority="1154">
      <formula>AND(($AE$53&lt;$Y$69),($AE$53&gt;$Y$68))</formula>
    </cfRule>
    <cfRule type="expression" dxfId="1058" priority="1155">
      <formula>AND(($AE$53&lt;$Y$70),($AE$53&gt;$Y$69))</formula>
    </cfRule>
    <cfRule type="expression" dxfId="1057" priority="1156">
      <formula>AND(($AE$53&lt;$Y$71),($AE$53&gt;$Y$70))</formula>
    </cfRule>
    <cfRule type="expression" dxfId="1056" priority="1157">
      <formula>AND(($AE$53&lt;$Y$72),($AE$53&gt;$Y$71))</formula>
    </cfRule>
    <cfRule type="expression" dxfId="1055" priority="1158">
      <formula>AND(($AE$53&lt;$Y$73),($AE$53&gt;$Y$72))</formula>
    </cfRule>
    <cfRule type="expression" dxfId="1054" priority="1159">
      <formula>AND(($AE$53&lt;$Y$74),($AE$53&gt;$Y$73))</formula>
    </cfRule>
    <cfRule type="expression" dxfId="1053" priority="1160">
      <formula>AND(($AE$53&lt;$Y$75),($AE$53&gt;$Y$74))</formula>
    </cfRule>
    <cfRule type="expression" dxfId="1052" priority="1161">
      <formula>AND(($AE$53&lt;$Y$76),($AE$53&gt;$Y$75))</formula>
    </cfRule>
    <cfRule type="expression" dxfId="1051" priority="1162">
      <formula>AND(($AE$53&lt;$Y$77),($AE$53&gt;$Y$76))</formula>
    </cfRule>
    <cfRule type="expression" dxfId="1050" priority="1163">
      <formula>AND(($AE$53&lt;$Y$78),($AE$53&gt;$Y$77))</formula>
    </cfRule>
    <cfRule type="expression" dxfId="1049" priority="1164">
      <formula>AND(($AE$53&lt;$Y$79),($AE$53&gt;$Y$78))</formula>
    </cfRule>
    <cfRule type="expression" dxfId="1048" priority="1165">
      <formula>AND(($AE$53&lt;$Y$80),($AE$53&gt;$Y$79))</formula>
    </cfRule>
  </conditionalFormatting>
  <conditionalFormatting sqref="K9:M13">
    <cfRule type="expression" dxfId="1047" priority="15">
      <formula>AND($AB$54=2)</formula>
    </cfRule>
    <cfRule type="expression" dxfId="1046" priority="1094">
      <formula>AND(($AE$54&lt;$Y$46),($AE$54&gt;$Y$45))</formula>
    </cfRule>
    <cfRule type="expression" dxfId="1045" priority="1095">
      <formula>AND(($AE$54&lt;$Y$47),($AE$54&gt;$Y$46))</formula>
    </cfRule>
    <cfRule type="expression" dxfId="1044" priority="1096">
      <formula>AND(($AE$54&lt;$Y$48),($AE$54&gt;$Y$47))</formula>
    </cfRule>
    <cfRule type="expression" dxfId="1043" priority="1097">
      <formula>AND(($AE$54&lt;$Y$49),($AE$54&gt;$Y$48))</formula>
    </cfRule>
    <cfRule type="expression" dxfId="1042" priority="1098">
      <formula>AND(($AE$54&lt;$Y$50),($AE$54&gt;$Y$49))</formula>
    </cfRule>
    <cfRule type="expression" dxfId="1041" priority="1099">
      <formula>AND(($AE$54&lt;$Y$51),($AE$54&gt;$Y$50))</formula>
    </cfRule>
    <cfRule type="expression" dxfId="1040" priority="1100">
      <formula>AND(($AE$54&lt;$Y$52),($AE$54&gt;$Y$51))</formula>
    </cfRule>
    <cfRule type="expression" dxfId="1039" priority="1101">
      <formula>AND(($AE$54&lt;$Y$52),($AE$54&gt;$Y$51))</formula>
    </cfRule>
    <cfRule type="expression" dxfId="1038" priority="1102">
      <formula>AND(($AE$54&lt;$Y$53),($AE$54&gt;$Y$52))</formula>
    </cfRule>
    <cfRule type="expression" dxfId="1037" priority="1103">
      <formula>AND(($AE$54&lt;$Y$54),($AE$54&gt;$Y$53))</formula>
    </cfRule>
    <cfRule type="expression" dxfId="1036" priority="1104">
      <formula>AND(($AE$54&lt;$Y$55),($AE$54&gt;$Y$54))</formula>
    </cfRule>
    <cfRule type="expression" dxfId="1035" priority="1105">
      <formula>AND(($AE$54&lt;$Y$56),($AE$54&gt;$Y$55))</formula>
    </cfRule>
    <cfRule type="expression" dxfId="1034" priority="1106">
      <formula>AND(($AE$54&lt;$Y$57),($AE$54&gt;$Y$56))</formula>
    </cfRule>
    <cfRule type="expression" dxfId="1033" priority="1107">
      <formula>AND(($AE$54&lt;$Y$58),($AE$54&gt;$Y$57))</formula>
    </cfRule>
    <cfRule type="expression" dxfId="1032" priority="1108">
      <formula>AND(($AE$54&lt;$Y$59),($AE$54&gt;$Y$58))</formula>
    </cfRule>
    <cfRule type="expression" dxfId="1031" priority="1109">
      <formula>AND(($AE$54&lt;$Y$60),($AE$54&gt;$Y$59))</formula>
    </cfRule>
    <cfRule type="expression" dxfId="1030" priority="1110">
      <formula>AND(($AE$54&lt;$Y$61),($AE$54&gt;$Y$60))</formula>
    </cfRule>
    <cfRule type="expression" dxfId="1029" priority="1111">
      <formula>AND(($AE$54&lt;$Y$62),($AE$54&gt;$Y$61))</formula>
    </cfRule>
    <cfRule type="expression" dxfId="1028" priority="1112">
      <formula>AND(($AE$54&lt;$Y$63),($AE$54&gt;$Y$62))</formula>
    </cfRule>
    <cfRule type="expression" dxfId="1027" priority="1113">
      <formula>AND(($AE$54&lt;$Y$64),($AE$54&gt;$Y$63))</formula>
    </cfRule>
    <cfRule type="expression" dxfId="1026" priority="1114">
      <formula>AND(($AE$54&lt;$Y$65),($AE$54&gt;$Y$64))</formula>
    </cfRule>
    <cfRule type="expression" dxfId="1025" priority="1115">
      <formula>AND(($AE$54&lt;$Y$66),($AE$54&gt;$Y$65))</formula>
    </cfRule>
    <cfRule type="expression" dxfId="1024" priority="1116">
      <formula>AND(($AE$54&lt;$Y$67),($AE$54&gt;$Y$66))</formula>
    </cfRule>
    <cfRule type="expression" dxfId="1023" priority="1117">
      <formula>AND(($AE$54&lt;$Y$68),($AE$54&gt;$Y$67))</formula>
    </cfRule>
    <cfRule type="expression" dxfId="1022" priority="1118">
      <formula>AND(($AE$54&lt;$Y$69),($AE$54&gt;$Y$68))</formula>
    </cfRule>
    <cfRule type="expression" dxfId="1021" priority="1119">
      <formula>AND(($AE$54&lt;$Y$70),($AE$54&gt;$Y$69))</formula>
    </cfRule>
    <cfRule type="expression" dxfId="1020" priority="1120">
      <formula>AND(($AE$54&lt;$Y$71),($AE$54&gt;$Y$70))</formula>
    </cfRule>
    <cfRule type="expression" dxfId="1019" priority="1121">
      <formula>AND(($AE$54&lt;$Y$72),($AE$54&gt;$Y$71))</formula>
    </cfRule>
    <cfRule type="expression" dxfId="1018" priority="1122">
      <formula>AND(($AE$54&lt;$Y$73),($AE$54&gt;$Y$72))</formula>
    </cfRule>
    <cfRule type="expression" dxfId="1017" priority="1123">
      <formula>AND(($AE$54&lt;$Y$74),($AE$54&gt;$Y$73))</formula>
    </cfRule>
    <cfRule type="expression" dxfId="1016" priority="1124">
      <formula>AND(($AE$54&lt;$Y$75),($AE$54&gt;$Y$74))</formula>
    </cfRule>
    <cfRule type="expression" dxfId="1015" priority="1125">
      <formula>AND(($AE$54&lt;$Y$76),($AE$54&gt;$Y$75))</formula>
    </cfRule>
    <cfRule type="expression" dxfId="1014" priority="1126">
      <formula>AND(($AE$54&lt;$Y$77),($AE$54&gt;$Y$76))</formula>
    </cfRule>
    <cfRule type="expression" dxfId="1013" priority="1127">
      <formula>AND(($AE$54&lt;$Y$78),($AE$54&gt;$Y$77))</formula>
    </cfRule>
    <cfRule type="expression" dxfId="1012" priority="1128">
      <formula>AND(($AE$54&lt;$Y$79),($AE$54&gt;$Y$78))</formula>
    </cfRule>
    <cfRule type="expression" dxfId="1011" priority="1129">
      <formula>AND(($AE$54&lt;$Y$80),($AE$54&gt;$Y$79))</formula>
    </cfRule>
  </conditionalFormatting>
  <conditionalFormatting sqref="Q9:S13">
    <cfRule type="expression" dxfId="1010" priority="13">
      <formula>AND($AB$56=2)</formula>
    </cfRule>
    <cfRule type="expression" dxfId="1009" priority="1022">
      <formula>AND(($AE$56&lt;$Y$46),($AE$56&gt;$Y$45))</formula>
    </cfRule>
    <cfRule type="expression" dxfId="1008" priority="1023">
      <formula>AND(($AE$56&lt;$Y$47),($AE$56&gt;$Y$46))</formula>
    </cfRule>
    <cfRule type="expression" dxfId="1007" priority="1024">
      <formula>AND(($AE$56&lt;$Y$48),($AE$56&gt;$Y$47))</formula>
    </cfRule>
    <cfRule type="expression" dxfId="1006" priority="1025">
      <formula>AND(($AE$56&lt;$Y$49),($AE$56&gt;$Y$48))</formula>
    </cfRule>
    <cfRule type="expression" dxfId="1005" priority="1026">
      <formula>AND(($AE$56&lt;$Y$50),($AE$56&gt;$Y$49))</formula>
    </cfRule>
    <cfRule type="expression" dxfId="1004" priority="1027">
      <formula>AND(($AE$56&lt;$Y$51),($AE$56&gt;$Y$50))</formula>
    </cfRule>
    <cfRule type="expression" dxfId="1003" priority="1028">
      <formula>AND(($AE$56&lt;$Y$52),($AE$56&gt;$Y$51))</formula>
    </cfRule>
    <cfRule type="expression" dxfId="1002" priority="1029">
      <formula>AND(($AE$56&lt;$Y$52),($AE$56&gt;$Y$51))</formula>
    </cfRule>
    <cfRule type="expression" dxfId="1001" priority="1030">
      <formula>AND(($AE$56&lt;$Y$53),($AE$56&gt;$Y$52))</formula>
    </cfRule>
    <cfRule type="expression" dxfId="1000" priority="1031">
      <formula>AND(($AE$56&lt;$Y$54),($AE$56&gt;$Y$53))</formula>
    </cfRule>
    <cfRule type="expression" dxfId="999" priority="1032">
      <formula>AND(($AE$56&lt;$Y$55),($AE$56&gt;$Y$54))</formula>
    </cfRule>
    <cfRule type="expression" dxfId="998" priority="1033">
      <formula>AND(($AE$56&lt;$Y$56),($AE$56&gt;$Y$55))</formula>
    </cfRule>
    <cfRule type="expression" dxfId="997" priority="1034">
      <formula>AND(($AE$56&lt;$Y$57),($AE$56&gt;$Y$56))</formula>
    </cfRule>
    <cfRule type="expression" dxfId="996" priority="1035">
      <formula>AND(($AE$56&lt;$Y$58),($AE$56&gt;$Y$57))</formula>
    </cfRule>
    <cfRule type="expression" dxfId="995" priority="1036">
      <formula>AND(($AE$56&lt;$Y$59),($AE$56&gt;$Y$58))</formula>
    </cfRule>
    <cfRule type="expression" dxfId="994" priority="1037">
      <formula>AND(($AE$56&lt;$Y$60),($AE$56&gt;$Y$59))</formula>
    </cfRule>
    <cfRule type="expression" dxfId="993" priority="1038">
      <formula>AND(($AE$56&lt;$Y$61),($AE$56&gt;$Y$60))</formula>
    </cfRule>
    <cfRule type="expression" dxfId="992" priority="1039">
      <formula>AND(($AE$56&lt;$Y$62),($AE$56&gt;$Y$61))</formula>
    </cfRule>
    <cfRule type="expression" dxfId="991" priority="1040">
      <formula>AND(($AE$56&lt;$Y$63),($AE$56&gt;$Y$62))</formula>
    </cfRule>
    <cfRule type="expression" dxfId="990" priority="1041">
      <formula>AND(($AE$56&lt;$Y$64),($AE$56&gt;$Y$63))</formula>
    </cfRule>
    <cfRule type="expression" dxfId="989" priority="1042">
      <formula>AND(($AE$56&lt;$Y$65),($AE$56&gt;$Y$64))</formula>
    </cfRule>
    <cfRule type="expression" dxfId="988" priority="1043">
      <formula>AND(($AE$56&lt;$Y$66),($AE$56&gt;$Y$65))</formula>
    </cfRule>
    <cfRule type="expression" dxfId="987" priority="1044">
      <formula>AND(($AE$56&lt;$Y$67),($AE$56&gt;$Y$66))</formula>
    </cfRule>
    <cfRule type="expression" dxfId="986" priority="1045">
      <formula>AND(($AE$56&lt;$Y$68),($AE$56&gt;$Y$67))</formula>
    </cfRule>
    <cfRule type="expression" dxfId="985" priority="1046">
      <formula>AND(($AE$56&lt;$Y$69),($AE$56&gt;$Y$68))</formula>
    </cfRule>
    <cfRule type="expression" dxfId="984" priority="1047">
      <formula>AND(($AE$56&lt;$Y$70),($AE$56&gt;$Y$69))</formula>
    </cfRule>
    <cfRule type="expression" dxfId="983" priority="1048">
      <formula>AND(($AE$56&lt;$Y$71),($AE$56&gt;$Y$70))</formula>
    </cfRule>
    <cfRule type="expression" dxfId="982" priority="1049">
      <formula>AND(($AE$56&lt;$Y$72),($AE$56&gt;$Y$71))</formula>
    </cfRule>
    <cfRule type="expression" dxfId="981" priority="1050">
      <formula>AND(($AE$56&lt;$Y$73),($AE$56&gt;$Y$72))</formula>
    </cfRule>
    <cfRule type="expression" dxfId="980" priority="1051">
      <formula>AND(($AE$56&lt;$Y$74),($AE$56&gt;$Y$73))</formula>
    </cfRule>
    <cfRule type="expression" dxfId="979" priority="1052">
      <formula>AND(($AE$56&lt;$Y$75),($AE$56&gt;$Y$74))</formula>
    </cfRule>
    <cfRule type="expression" dxfId="978" priority="1053">
      <formula>AND(($AE$56&lt;$Y$76),($AE$56&gt;$Y$75))</formula>
    </cfRule>
    <cfRule type="expression" dxfId="977" priority="1054">
      <formula>AND(($AE$56&lt;$Y$77),($AE$56&gt;$Y$76))</formula>
    </cfRule>
    <cfRule type="expression" dxfId="976" priority="1055">
      <formula>AND(($AE$56&lt;$Y$78),($AE$56&gt;$Y$77))</formula>
    </cfRule>
    <cfRule type="expression" dxfId="975" priority="1056">
      <formula>AND(($AE$56&lt;$Y$79),($AE$56&gt;$Y$78))</formula>
    </cfRule>
    <cfRule type="expression" dxfId="974" priority="1057">
      <formula>AND(($AE$56&lt;$Y$80),($AE$56&gt;$Y$79))</formula>
    </cfRule>
  </conditionalFormatting>
  <conditionalFormatting sqref="B14:D18">
    <cfRule type="expression" dxfId="973" priority="25">
      <formula>AND($AB$57=2)</formula>
    </cfRule>
    <cfRule type="expression" dxfId="972" priority="986">
      <formula>AND(($AE$57&lt;$Y$46),($AE$57&gt;$Y$45))</formula>
    </cfRule>
    <cfRule type="expression" dxfId="971" priority="987">
      <formula>AND(($AE$57&lt;$Y$47),($AE$57&gt;$Y$46))</formula>
    </cfRule>
    <cfRule type="expression" dxfId="970" priority="988">
      <formula>AND(($AE$57&lt;$Y$48),($AE$57&gt;$Y$47))</formula>
    </cfRule>
    <cfRule type="expression" dxfId="969" priority="989">
      <formula>AND(($AE$57&lt;$Y$49),($AE$57&gt;$Y$48))</formula>
    </cfRule>
    <cfRule type="expression" dxfId="968" priority="990">
      <formula>AND(($AE$57&lt;$Y$50),($AE$57&gt;$Y$49))</formula>
    </cfRule>
    <cfRule type="expression" dxfId="967" priority="991">
      <formula>AND(($AE$57&lt;$Y$51),($AE$57&gt;$Y$50))</formula>
    </cfRule>
    <cfRule type="expression" dxfId="966" priority="992">
      <formula>AND(($AE$57&lt;$Y$52),($AE$57&gt;$Y$51))</formula>
    </cfRule>
    <cfRule type="expression" dxfId="965" priority="993">
      <formula>AND(($AE$57&lt;$Y$52),($AE$57&gt;$Y$51))</formula>
    </cfRule>
    <cfRule type="expression" dxfId="964" priority="994">
      <formula>AND(($AE$57&lt;$Y$53),($AE$57&gt;$Y$52))</formula>
    </cfRule>
    <cfRule type="expression" dxfId="963" priority="995">
      <formula>AND(($AE$57&lt;$Y$54),($AE$57&gt;$Y$53))</formula>
    </cfRule>
    <cfRule type="expression" dxfId="962" priority="996">
      <formula>AND(($AE$57&lt;$Y$55),($AE$57&gt;$Y$54))</formula>
    </cfRule>
    <cfRule type="expression" dxfId="961" priority="997">
      <formula>AND(($AE$57&lt;$Y$56),($AE$57&gt;$Y$55))</formula>
    </cfRule>
    <cfRule type="expression" dxfId="960" priority="998">
      <formula>AND(($AE$57&lt;$Y$57),($AE$57&gt;$Y$56))</formula>
    </cfRule>
    <cfRule type="expression" dxfId="959" priority="999">
      <formula>AND(($AE$57&lt;$Y$58),($AE$57&gt;$Y$57))</formula>
    </cfRule>
    <cfRule type="expression" dxfId="958" priority="1000">
      <formula>AND(($AE$57&lt;$Y$59),($AE$57&gt;$Y$58))</formula>
    </cfRule>
    <cfRule type="expression" dxfId="957" priority="1001">
      <formula>AND(($AE$57&lt;$Y$60),($AE$57&gt;$Y$59))</formula>
    </cfRule>
    <cfRule type="expression" dxfId="956" priority="1002">
      <formula>AND(($AE$57&lt;$Y$61),($AE$57&gt;$Y$60))</formula>
    </cfRule>
    <cfRule type="expression" dxfId="955" priority="1003">
      <formula>AND(($AE$57&lt;$Y$62),($AE$57&gt;$Y$61))</formula>
    </cfRule>
    <cfRule type="expression" dxfId="954" priority="1004">
      <formula>AND(($AE$57&lt;$Y$63),($AE$57&gt;$Y$62))</formula>
    </cfRule>
    <cfRule type="expression" dxfId="953" priority="1005">
      <formula>AND(($AE$57&lt;$Y$64),($AE$57&gt;$Y$63))</formula>
    </cfRule>
    <cfRule type="expression" dxfId="952" priority="1006">
      <formula>AND(($AE$57&lt;$Y$65),($AE$57&gt;$Y$64))</formula>
    </cfRule>
    <cfRule type="expression" dxfId="951" priority="1007">
      <formula>AND(($AE$57&lt;$Y$66),($AE$57&gt;$Y$65))</formula>
    </cfRule>
    <cfRule type="expression" dxfId="950" priority="1008">
      <formula>AND(($AE$57&lt;$Y$67),($AE$57&gt;$Y$66))</formula>
    </cfRule>
    <cfRule type="expression" dxfId="949" priority="1009">
      <formula>AND(($AE$57&lt;$Y$68),($AE$57&gt;$Y$67))</formula>
    </cfRule>
    <cfRule type="expression" dxfId="948" priority="1010">
      <formula>AND(($AE$57&lt;$Y$69),($AE$57&gt;$Y$68))</formula>
    </cfRule>
    <cfRule type="expression" dxfId="947" priority="1011">
      <formula>AND(($AE$57&lt;$Y$70),($AE$57&gt;$Y$69))</formula>
    </cfRule>
    <cfRule type="expression" dxfId="946" priority="1012">
      <formula>AND(($AE$57&lt;$Y$71),($AE$57&gt;$Y$70))</formula>
    </cfRule>
    <cfRule type="expression" dxfId="945" priority="1013">
      <formula>AND(($AE$57&lt;$Y$72),($AE$57&gt;$Y$71))</formula>
    </cfRule>
    <cfRule type="expression" dxfId="944" priority="1014">
      <formula>AND(($AE$57&lt;$Y$73),($AE$57&gt;$Y$72))</formula>
    </cfRule>
    <cfRule type="expression" dxfId="943" priority="1015">
      <formula>AND(($AE$57&lt;$Y$74),($AE$57&gt;$Y$73))</formula>
    </cfRule>
    <cfRule type="expression" dxfId="942" priority="1016">
      <formula>AND(($AE$57&lt;$Y$75),($AE$57&gt;$Y$74))</formula>
    </cfRule>
    <cfRule type="expression" dxfId="941" priority="1017">
      <formula>AND(($AE$57&lt;$Y$76),($AE$57&gt;$Y$75))</formula>
    </cfRule>
    <cfRule type="expression" dxfId="940" priority="1018">
      <formula>AND(($AE$57&lt;$Y$77),($AE$57&gt;$Y$76))</formula>
    </cfRule>
    <cfRule type="expression" dxfId="939" priority="1019">
      <formula>AND(($AE$57&lt;$Y$78),($AE$57&gt;$Y$77))</formula>
    </cfRule>
    <cfRule type="expression" dxfId="938" priority="1020">
      <formula>AND(($AE$57&lt;$Y$79),($AE$57&gt;$Y$78))</formula>
    </cfRule>
    <cfRule type="expression" dxfId="937" priority="1021">
      <formula>AND(($AE$57&lt;$Y$80),($AE$57&gt;$Y$79))</formula>
    </cfRule>
  </conditionalFormatting>
  <conditionalFormatting sqref="E14:G18">
    <cfRule type="expression" dxfId="936" priority="26">
      <formula>AND($AB$58=2)</formula>
    </cfRule>
    <cfRule type="expression" dxfId="935" priority="950">
      <formula>AND(($AE$58&lt;$Y$46),($AE$58&gt;$Y$45))</formula>
    </cfRule>
    <cfRule type="expression" dxfId="934" priority="951">
      <formula>AND(($AE$58&lt;$Y$47),($AE$58&gt;$Y$46))</formula>
    </cfRule>
    <cfRule type="expression" dxfId="933" priority="952">
      <formula>AND(($AE$58&lt;$Y$48),($AE$58&gt;$Y$47))</formula>
    </cfRule>
    <cfRule type="expression" dxfId="932" priority="953">
      <formula>AND(($AE$58&lt;$Y$49),($AE$58&gt;$Y$48))</formula>
    </cfRule>
    <cfRule type="expression" dxfId="931" priority="954">
      <formula>AND(($AE$58&lt;$Y$50),($AE$58&gt;$Y$49))</formula>
    </cfRule>
    <cfRule type="expression" dxfId="930" priority="955">
      <formula>AND(($AE$58&lt;$Y$51),($AE$58&gt;$Y$50))</formula>
    </cfRule>
    <cfRule type="expression" dxfId="929" priority="956">
      <formula>AND(($AE$58&lt;$Y$52),($AE$58&gt;$Y$51))</formula>
    </cfRule>
    <cfRule type="expression" dxfId="928" priority="957">
      <formula>AND(($AE$58&lt;$Y$52),($AE$58&gt;$Y$51))</formula>
    </cfRule>
    <cfRule type="expression" dxfId="927" priority="958">
      <formula>AND(($AE$58&lt;$Y$53),($AE$58&gt;$Y$52))</formula>
    </cfRule>
    <cfRule type="expression" dxfId="926" priority="959">
      <formula>AND(($AE$58&lt;$Y$54),($AE$58&gt;$Y$53))</formula>
    </cfRule>
    <cfRule type="expression" dxfId="925" priority="960">
      <formula>AND(($AE$58&lt;$Y$55),($AE$58&gt;$Y$54))</formula>
    </cfRule>
    <cfRule type="expression" dxfId="924" priority="961">
      <formula>AND(($AE$58&lt;$Y$56),($AE$58&gt;$Y$55))</formula>
    </cfRule>
    <cfRule type="expression" dxfId="923" priority="962">
      <formula>AND(($AE$58&lt;$Y$57),($AE$58&gt;$Y$56))</formula>
    </cfRule>
    <cfRule type="expression" dxfId="922" priority="963">
      <formula>AND(($AE$58&lt;$Y$58),($AE$58&gt;$Y$57))</formula>
    </cfRule>
    <cfRule type="expression" dxfId="921" priority="964">
      <formula>AND(($AE$58&lt;$Y$59),($AE$58&gt;$Y$58))</formula>
    </cfRule>
    <cfRule type="expression" dxfId="920" priority="965">
      <formula>AND(($AE$58&lt;$Y$60),($AE$58&gt;$Y$59))</formula>
    </cfRule>
    <cfRule type="expression" dxfId="919" priority="966">
      <formula>AND(($AE$58&lt;$Y$61),($AE$58&gt;$Y$60))</formula>
    </cfRule>
    <cfRule type="expression" dxfId="918" priority="967">
      <formula>AND(($AE$58&lt;$Y$62),($AE$58&gt;$Y$61))</formula>
    </cfRule>
    <cfRule type="expression" dxfId="917" priority="968">
      <formula>AND(($AE$58&lt;$Y$63),($AE$58&gt;$Y$62))</formula>
    </cfRule>
    <cfRule type="expression" dxfId="916" priority="969">
      <formula>AND(($AE$58&lt;$Y$64),($AE$58&gt;$Y$63))</formula>
    </cfRule>
    <cfRule type="expression" dxfId="915" priority="970">
      <formula>AND(($AE$58&lt;$Y$65),($AE$58&gt;$Y$64))</formula>
    </cfRule>
    <cfRule type="expression" dxfId="914" priority="971">
      <formula>AND(($AE$58&lt;$Y$66),($AE$58&gt;$Y$65))</formula>
    </cfRule>
    <cfRule type="expression" dxfId="913" priority="972">
      <formula>AND(($AE$58&lt;$Y$67),($AE$58&gt;$Y$66))</formula>
    </cfRule>
    <cfRule type="expression" dxfId="912" priority="973">
      <formula>AND(($AE$58&lt;$Y$68),($AE$58&gt;$Y$67))</formula>
    </cfRule>
    <cfRule type="expression" dxfId="911" priority="974">
      <formula>AND(($AE$58&lt;$Y$69),($AE$58&gt;$Y$68))</formula>
    </cfRule>
    <cfRule type="expression" dxfId="910" priority="975">
      <formula>AND(($AE$58&lt;$Y$70),($AE$58&gt;$Y$69))</formula>
    </cfRule>
    <cfRule type="expression" dxfId="909" priority="976">
      <formula>AND(($AE$58&lt;$Y$71),($AE$58&gt;$Y$70))</formula>
    </cfRule>
    <cfRule type="expression" dxfId="908" priority="977">
      <formula>AND(($AE$58&lt;$Y$72),($AE$58&gt;$Y$71))</formula>
    </cfRule>
    <cfRule type="expression" dxfId="907" priority="978">
      <formula>AND(($AE$58&lt;$Y$73),($AE$58&gt;$Y$72))</formula>
    </cfRule>
    <cfRule type="expression" dxfId="906" priority="979">
      <formula>AND(($AE$58&lt;$Y$74),($AE$58&gt;$Y$73))</formula>
    </cfRule>
    <cfRule type="expression" dxfId="905" priority="980">
      <formula>AND(($AE$58&lt;$Y$75),($AE$58&gt;$Y$74))</formula>
    </cfRule>
    <cfRule type="expression" dxfId="904" priority="981">
      <formula>AND(($AE$58&lt;$Y$76),($AE$58&gt;$Y$75))</formula>
    </cfRule>
    <cfRule type="expression" dxfId="903" priority="982">
      <formula>AND(($AE$58&lt;$Y$77),($AE$58&gt;$Y$76))</formula>
    </cfRule>
    <cfRule type="expression" dxfId="902" priority="983">
      <formula>AND(($AE$58&lt;$Y$78),($AE$58&gt;$Y$77))</formula>
    </cfRule>
    <cfRule type="expression" dxfId="901" priority="984">
      <formula>AND(($AE$58&lt;$Y$79),($AE$58&gt;$Y$78))</formula>
    </cfRule>
    <cfRule type="expression" dxfId="900" priority="985">
      <formula>AND(($AE$58&lt;$Y$80),($AE$58&gt;$Y$79))</formula>
    </cfRule>
  </conditionalFormatting>
  <conditionalFormatting sqref="H14:J18">
    <cfRule type="expression" dxfId="899" priority="27">
      <formula>AND($AB$59=2)</formula>
    </cfRule>
    <cfRule type="expression" dxfId="898" priority="914">
      <formula>AND(($AE$59&lt;$Y$46),($AE$59&gt;$Y$45))</formula>
    </cfRule>
    <cfRule type="expression" dxfId="897" priority="915">
      <formula>AND(($AE$59&lt;$Y$47),($AE$59&gt;$Y$46))</formula>
    </cfRule>
    <cfRule type="expression" dxfId="896" priority="916">
      <formula>AND(($AE$59&lt;$Y$48),($AE$59&gt;$Y$47))</formula>
    </cfRule>
    <cfRule type="expression" dxfId="895" priority="917">
      <formula>AND(($AE$59&lt;$Y$49),($AE$59&gt;$Y$48))</formula>
    </cfRule>
    <cfRule type="expression" dxfId="894" priority="918">
      <formula>AND(($AE$59&lt;$Y$50),($AE$59&gt;$Y$49))</formula>
    </cfRule>
    <cfRule type="expression" dxfId="893" priority="919">
      <formula>AND(($AE$59&lt;$Y$51),($AE$59&gt;$Y$50))</formula>
    </cfRule>
    <cfRule type="expression" dxfId="892" priority="920">
      <formula>AND(($AE$59&lt;$Y$52),($AE$59&gt;$Y$51))</formula>
    </cfRule>
    <cfRule type="expression" dxfId="891" priority="921">
      <formula>AND(($AE$59&lt;$Y$52),($AE$59&gt;$Y$51))</formula>
    </cfRule>
    <cfRule type="expression" dxfId="890" priority="922">
      <formula>AND(($AE$59&lt;$Y$53),($AE$59&gt;$Y$52))</formula>
    </cfRule>
    <cfRule type="expression" dxfId="889" priority="923">
      <formula>AND(($AE$59&lt;$Y$54),($AE$59&gt;$Y$53))</formula>
    </cfRule>
    <cfRule type="expression" dxfId="888" priority="924">
      <formula>AND(($AE$59&lt;$Y$55),($AE$59&gt;$Y$54))</formula>
    </cfRule>
    <cfRule type="expression" dxfId="887" priority="925">
      <formula>AND(($AE$59&lt;$Y$56),($AE$59&gt;$Y$55))</formula>
    </cfRule>
    <cfRule type="expression" dxfId="886" priority="926">
      <formula>AND(($AE$59&lt;$Y$57),($AE$59&gt;$Y$56))</formula>
    </cfRule>
    <cfRule type="expression" dxfId="885" priority="927">
      <formula>AND(($AE$59&lt;$Y$58),($AE$59&gt;$Y$57))</formula>
    </cfRule>
    <cfRule type="expression" dxfId="884" priority="928">
      <formula>AND(($AE$59&lt;$Y$59),($AE$59&gt;$Y$58))</formula>
    </cfRule>
    <cfRule type="expression" dxfId="883" priority="929">
      <formula>AND(($AE$59&lt;$Y$60),($AE$59&gt;$Y$59))</formula>
    </cfRule>
    <cfRule type="expression" dxfId="882" priority="930">
      <formula>AND(($AE$59&lt;$Y$61),($AE$59&gt;$Y$60))</formula>
    </cfRule>
    <cfRule type="expression" dxfId="881" priority="931">
      <formula>AND(($AE$59&lt;$Y$62),($AE$59&gt;$Y$61))</formula>
    </cfRule>
    <cfRule type="expression" dxfId="880" priority="932">
      <formula>AND(($AE$59&lt;$Y$63),($AE$59&gt;$Y$62))</formula>
    </cfRule>
    <cfRule type="expression" dxfId="879" priority="933">
      <formula>AND(($AE$59&lt;$Y$64),($AE$59&gt;$Y$63))</formula>
    </cfRule>
    <cfRule type="expression" dxfId="878" priority="934">
      <formula>AND(($AE$59&lt;$Y$65),($AE$59&gt;$Y$64))</formula>
    </cfRule>
    <cfRule type="expression" dxfId="877" priority="935">
      <formula>AND(($AE$59&lt;$Y$66),($AE$59&gt;$Y$65))</formula>
    </cfRule>
    <cfRule type="expression" dxfId="876" priority="936">
      <formula>AND(($AE$59&lt;$Y$67),($AE$59&gt;$Y$66))</formula>
    </cfRule>
    <cfRule type="expression" dxfId="875" priority="937">
      <formula>AND(($AE$59&lt;$Y$68),($AE$59&gt;$Y$67))</formula>
    </cfRule>
    <cfRule type="expression" dxfId="874" priority="938">
      <formula>AND(($AE$59&lt;$Y$69),($AE$59&gt;$Y$68))</formula>
    </cfRule>
    <cfRule type="expression" dxfId="873" priority="939">
      <formula>AND(($AE$59&lt;$Y$70),($AE$59&gt;$Y$69))</formula>
    </cfRule>
    <cfRule type="expression" dxfId="872" priority="940">
      <formula>AND(($AE$59&lt;$Y$71),($AE$59&gt;$Y$70))</formula>
    </cfRule>
    <cfRule type="expression" dxfId="871" priority="941">
      <formula>AND(($AE$59&lt;$Y$72),($AE$59&gt;$Y$71))</formula>
    </cfRule>
    <cfRule type="expression" dxfId="870" priority="942">
      <formula>AND(($AE$59&lt;$Y$73),($AE$59&gt;$Y$72))</formula>
    </cfRule>
    <cfRule type="expression" dxfId="869" priority="943">
      <formula>AND(($AE$59&lt;$Y$74),($AE$59&gt;$Y$73))</formula>
    </cfRule>
    <cfRule type="expression" dxfId="868" priority="944">
      <formula>AND(($AE$59&lt;$Y$75),($AE$59&gt;$Y$74))</formula>
    </cfRule>
    <cfRule type="expression" dxfId="867" priority="945">
      <formula>AND(($AE$59&lt;$Y$76),($AE$59&gt;$Y$75))</formula>
    </cfRule>
    <cfRule type="expression" dxfId="866" priority="946">
      <formula>AND(($AE$59&lt;$Y$77),($AE$59&gt;$Y$76))</formula>
    </cfRule>
    <cfRule type="expression" dxfId="865" priority="947">
      <formula>AND(($AE$59&lt;$Y$78),($AE$59&gt;$Y$77))</formula>
    </cfRule>
    <cfRule type="expression" dxfId="864" priority="948">
      <formula>AND(($AE$59&lt;$Y$79),($AE$59&gt;$Y$78))</formula>
    </cfRule>
    <cfRule type="expression" dxfId="863" priority="949">
      <formula>AND(($AE$59&lt;$Y$80),($AE$59&gt;$Y$79))</formula>
    </cfRule>
  </conditionalFormatting>
  <conditionalFormatting sqref="K14:M18">
    <cfRule type="expression" dxfId="862" priority="28">
      <formula>AND($AB$60=2)</formula>
    </cfRule>
    <cfRule type="expression" dxfId="861" priority="878">
      <formula>AND(($AE$60&lt;$Y$46),($AE$60&gt;$Y$45))</formula>
    </cfRule>
    <cfRule type="expression" dxfId="860" priority="879">
      <formula>AND(($AE$60&lt;$Y$47),($AE$60&gt;$Y$46))</formula>
    </cfRule>
    <cfRule type="expression" dxfId="859" priority="880">
      <formula>AND(($AE$60&lt;$Y$48),($AE$60&gt;$Y$47))</formula>
    </cfRule>
    <cfRule type="expression" dxfId="858" priority="881">
      <formula>AND(($AE$60&lt;$Y$49),($AE$60&gt;$Y$48))</formula>
    </cfRule>
    <cfRule type="expression" dxfId="857" priority="882">
      <formula>AND(($AE$60&lt;$Y$50),($AE$60&gt;$Y$49))</formula>
    </cfRule>
    <cfRule type="expression" dxfId="856" priority="883">
      <formula>AND(($AE$60&lt;$Y$51),($AE$60&gt;$Y$50))</formula>
    </cfRule>
    <cfRule type="expression" dxfId="855" priority="884">
      <formula>AND(($AE$60&lt;$Y$52),($AE$60&gt;$Y$51))</formula>
    </cfRule>
    <cfRule type="expression" dxfId="854" priority="885">
      <formula>AND(($AE$60&lt;$Y$52),($AE$60&gt;$Y$51))</formula>
    </cfRule>
    <cfRule type="expression" dxfId="853" priority="886">
      <formula>AND(($AE$60&lt;$Y$53),($AE$60&gt;$Y$52))</formula>
    </cfRule>
    <cfRule type="expression" dxfId="852" priority="887">
      <formula>AND(($AE$60&lt;$Y$54),($AE$60&gt;$Y$53))</formula>
    </cfRule>
    <cfRule type="expression" dxfId="851" priority="888">
      <formula>AND(($AE$60&lt;$Y$55),($AE$60&gt;$Y$54))</formula>
    </cfRule>
    <cfRule type="expression" dxfId="850" priority="889">
      <formula>AND(($AE$60&lt;$Y$56),($AE$60&gt;$Y$55))</formula>
    </cfRule>
    <cfRule type="expression" dxfId="849" priority="890">
      <formula>AND(($AE$60&lt;$Y$57),($AE$60&gt;$Y$56))</formula>
    </cfRule>
    <cfRule type="expression" dxfId="848" priority="891">
      <formula>AND(($AE$60&lt;$Y$58),($AE$60&gt;$Y$57))</formula>
    </cfRule>
    <cfRule type="expression" dxfId="847" priority="892">
      <formula>AND(($AE$60&lt;$Y$59),($AE$60&gt;$Y$58))</formula>
    </cfRule>
    <cfRule type="expression" dxfId="846" priority="893">
      <formula>AND(($AE$60&lt;$Y$60),($AE$60&gt;$Y$59))</formula>
    </cfRule>
    <cfRule type="expression" dxfId="845" priority="894">
      <formula>AND(($AE$60&lt;$Y$61),($AE$60&gt;$Y$60))</formula>
    </cfRule>
    <cfRule type="expression" dxfId="844" priority="895">
      <formula>AND(($AE$60&lt;$Y$62),($AE$60&gt;$Y$61))</formula>
    </cfRule>
    <cfRule type="expression" dxfId="843" priority="896">
      <formula>AND(($AE$60&lt;$Y$63),($AE$60&gt;$Y$62))</formula>
    </cfRule>
    <cfRule type="expression" dxfId="842" priority="897">
      <formula>AND(($AE$60&lt;$Y$64),($AE$60&gt;$Y$63))</formula>
    </cfRule>
    <cfRule type="expression" dxfId="841" priority="898">
      <formula>AND(($AE$60&lt;$Y$65),($AE$60&gt;$Y$64))</formula>
    </cfRule>
    <cfRule type="expression" dxfId="840" priority="899">
      <formula>AND(($AE$60&lt;$Y$66),($AE$60&gt;$Y$65))</formula>
    </cfRule>
    <cfRule type="expression" dxfId="839" priority="900">
      <formula>AND(($AE$60&lt;$Y$67),($AE$60&gt;$Y$66))</formula>
    </cfRule>
    <cfRule type="expression" dxfId="838" priority="901">
      <formula>AND(($AE$60&lt;$Y$68),($AE$60&gt;$Y$67))</formula>
    </cfRule>
    <cfRule type="expression" dxfId="837" priority="902">
      <formula>AND(($AE$60&lt;$Y$69),($AE$60&gt;$Y$68))</formula>
    </cfRule>
    <cfRule type="expression" dxfId="836" priority="903">
      <formula>AND(($AE$60&lt;$Y$70),($AE$60&gt;$Y$69))</formula>
    </cfRule>
    <cfRule type="expression" dxfId="835" priority="904">
      <formula>AND(($AE$60&lt;$Y$71),($AE$60&gt;$Y$70))</formula>
    </cfRule>
    <cfRule type="expression" dxfId="834" priority="905">
      <formula>AND(($AE$60&lt;$Y$72),($AE$60&gt;$Y$71))</formula>
    </cfRule>
    <cfRule type="expression" dxfId="833" priority="906">
      <formula>AND(($AE$60&lt;$Y$73),($AE$60&gt;$Y$72))</formula>
    </cfRule>
    <cfRule type="expression" dxfId="832" priority="907">
      <formula>AND(($AE$60&lt;$Y$74),($AE$60&gt;$Y$73))</formula>
    </cfRule>
    <cfRule type="expression" dxfId="831" priority="908">
      <formula>AND(($AE$60&lt;$Y$75),($AE$60&gt;$Y$74))</formula>
    </cfRule>
    <cfRule type="expression" dxfId="830" priority="909">
      <formula>AND(($AE$60&lt;$Y$76),($AE$60&gt;$Y$75))</formula>
    </cfRule>
    <cfRule type="expression" dxfId="829" priority="910">
      <formula>AND(($AE$60&lt;$Y$77),($AE$60&gt;$Y$76))</formula>
    </cfRule>
    <cfRule type="expression" dxfId="828" priority="911">
      <formula>AND(($AE$60&lt;$Y$78),($AE$60&gt;$Y$77))</formula>
    </cfRule>
    <cfRule type="expression" dxfId="827" priority="912">
      <formula>AND(($AE$60&lt;$Y$79),($AE$60&gt;$Y$78))</formula>
    </cfRule>
    <cfRule type="expression" dxfId="826" priority="913">
      <formula>AND(($AE$60&lt;$Y$80),($AE$60&gt;$Y$79))</formula>
    </cfRule>
  </conditionalFormatting>
  <conditionalFormatting sqref="N14:P18">
    <cfRule type="expression" dxfId="825" priority="29">
      <formula>AND($AB$61=2)</formula>
    </cfRule>
    <cfRule type="expression" dxfId="824" priority="842">
      <formula>AND(($AE$61&lt;$Y$46),($AE$61&gt;$Y$45))</formula>
    </cfRule>
    <cfRule type="expression" dxfId="823" priority="843">
      <formula>AND(($AE$61&lt;$Y$47),($AE$61&gt;$Y$46))</formula>
    </cfRule>
    <cfRule type="expression" dxfId="822" priority="844">
      <formula>AND(($AE$61&lt;$Y$48),($AE$61&gt;$Y$47))</formula>
    </cfRule>
    <cfRule type="expression" dxfId="821" priority="845">
      <formula>AND(($AE$61&lt;$Y$49),($AE$61&gt;$Y$48))</formula>
    </cfRule>
    <cfRule type="expression" dxfId="820" priority="846">
      <formula>AND(($AE$61&lt;$Y$50),($AE$61&gt;$Y$49))</formula>
    </cfRule>
    <cfRule type="expression" dxfId="819" priority="847">
      <formula>AND(($AE$61&lt;$Y$51),($AE$61&gt;$Y$50))</formula>
    </cfRule>
    <cfRule type="expression" dxfId="818" priority="848">
      <formula>AND(($AE$61&lt;$Y$52),($AE$61&gt;$Y$51))</formula>
    </cfRule>
    <cfRule type="expression" dxfId="817" priority="849">
      <formula>AND(($AE$61&lt;$Y$52),($AE$61&gt;$Y$51))</formula>
    </cfRule>
    <cfRule type="expression" dxfId="816" priority="850">
      <formula>AND(($AE$61&lt;$Y$53),($AE$61&gt;$Y$52))</formula>
    </cfRule>
    <cfRule type="expression" dxfId="815" priority="851">
      <formula>AND(($AE$61&lt;$Y$54),($AE$61&gt;$Y$53))</formula>
    </cfRule>
    <cfRule type="expression" dxfId="814" priority="852">
      <formula>AND(($AE$61&lt;$Y$55),($AE$61&gt;$Y$54))</formula>
    </cfRule>
    <cfRule type="expression" dxfId="813" priority="853">
      <formula>AND(($AE$61&lt;$Y$56),($AE$61&gt;$Y$55))</formula>
    </cfRule>
    <cfRule type="expression" dxfId="812" priority="854">
      <formula>AND(($AE$61&lt;$Y$57),($AE$61&gt;$Y$56))</formula>
    </cfRule>
    <cfRule type="expression" dxfId="811" priority="855">
      <formula>AND(($AE$61&lt;$Y$58),($AE$61&gt;$Y$57))</formula>
    </cfRule>
    <cfRule type="expression" dxfId="810" priority="856">
      <formula>AND(($AE$61&lt;$Y$59),($AE$61&gt;$Y$58))</formula>
    </cfRule>
    <cfRule type="expression" dxfId="809" priority="857">
      <formula>AND(($AE$61&lt;$Y$60),($AE$61&gt;$Y$59))</formula>
    </cfRule>
    <cfRule type="expression" dxfId="808" priority="858">
      <formula>AND(($AE$61&lt;$Y$61),($AE$61&gt;$Y$60))</formula>
    </cfRule>
    <cfRule type="expression" dxfId="807" priority="859">
      <formula>AND(($AE$61&lt;$Y$62),($AE$61&gt;$Y$61))</formula>
    </cfRule>
    <cfRule type="expression" dxfId="806" priority="860">
      <formula>AND(($AE$61&lt;$Y$63),($AE$61&gt;$Y$62))</formula>
    </cfRule>
    <cfRule type="expression" dxfId="805" priority="861">
      <formula>AND(($AE$61&lt;$Y$64),($AE$61&gt;$Y$63))</formula>
    </cfRule>
    <cfRule type="expression" dxfId="804" priority="862">
      <formula>AND(($AE$61&lt;$Y$65),($AE$61&gt;$Y$64))</formula>
    </cfRule>
    <cfRule type="expression" dxfId="803" priority="863">
      <formula>AND(($AE$61&lt;$Y$66),($AE$61&gt;$Y$65))</formula>
    </cfRule>
    <cfRule type="expression" dxfId="802" priority="864">
      <formula>AND(($AE$61&lt;$Y$67),($AE$61&gt;$Y$66))</formula>
    </cfRule>
    <cfRule type="expression" dxfId="801" priority="865">
      <formula>AND(($AE$61&lt;$Y$68),($AE$61&gt;$Y$67))</formula>
    </cfRule>
    <cfRule type="expression" dxfId="800" priority="866">
      <formula>AND(($AE$61&lt;$Y$69),($AE$61&gt;$Y$68))</formula>
    </cfRule>
    <cfRule type="expression" dxfId="799" priority="867">
      <formula>AND(($AE$61&lt;$Y$70),($AE$61&gt;$Y$69))</formula>
    </cfRule>
    <cfRule type="expression" dxfId="798" priority="868">
      <formula>AND(($AE$61&lt;$Y$71),($AE$61&gt;$Y$70))</formula>
    </cfRule>
    <cfRule type="expression" dxfId="797" priority="869">
      <formula>AND(($AE$61&lt;$Y$72),($AE$61&gt;$Y$71))</formula>
    </cfRule>
    <cfRule type="expression" dxfId="796" priority="870">
      <formula>AND(($AE$61&lt;$Y$73),($AE$61&gt;$Y$72))</formula>
    </cfRule>
    <cfRule type="expression" dxfId="795" priority="871">
      <formula>AND(($AE$61&lt;$Y$74),($AE$61&gt;$Y$73))</formula>
    </cfRule>
    <cfRule type="expression" dxfId="794" priority="872">
      <formula>AND(($AE$61&lt;$Y$75),($AE$61&gt;$Y$74))</formula>
    </cfRule>
    <cfRule type="expression" dxfId="793" priority="873">
      <formula>AND(($AE$61&lt;$Y$76),($AE$61&gt;$Y$75))</formula>
    </cfRule>
    <cfRule type="expression" dxfId="792" priority="874">
      <formula>AND(($AE$61&lt;$Y$77),($AE$61&gt;$Y$76))</formula>
    </cfRule>
    <cfRule type="expression" dxfId="791" priority="875">
      <formula>AND(($AE$61&lt;$Y$78),($AE$61&gt;$Y$77))</formula>
    </cfRule>
    <cfRule type="expression" dxfId="790" priority="876">
      <formula>AND(($AE$61&lt;$Y$79),($AE$61&gt;$Y$78))</formula>
    </cfRule>
    <cfRule type="expression" dxfId="789" priority="877">
      <formula>AND(($AE$61&lt;=$Y$80),($AE$61&gt;$Y$79))</formula>
    </cfRule>
  </conditionalFormatting>
  <conditionalFormatting sqref="Q14:S18">
    <cfRule type="expression" dxfId="788" priority="30">
      <formula>AND($AB$62=2)</formula>
    </cfRule>
    <cfRule type="expression" dxfId="787" priority="806">
      <formula>AND(($AE$62&lt;$Y$46),($AE$62&gt;$Y$45))</formula>
    </cfRule>
    <cfRule type="expression" dxfId="786" priority="807">
      <formula>AND(($AE$62&lt;$Y$47),($AE$62&gt;$Y$46))</formula>
    </cfRule>
    <cfRule type="expression" dxfId="785" priority="808">
      <formula>AND(($AE$62&lt;$Y$48),($AE$62&gt;$Y$47))</formula>
    </cfRule>
    <cfRule type="expression" dxfId="784" priority="809">
      <formula>AND(($AE$62&lt;$Y$49),($AE$62&gt;$Y$48))</formula>
    </cfRule>
    <cfRule type="expression" dxfId="783" priority="810">
      <formula>AND(($AE$62&lt;$Y$50),($AE$62&gt;$Y$49))</formula>
    </cfRule>
    <cfRule type="expression" dxfId="782" priority="811">
      <formula>AND(($AE$62&lt;$Y$51),($AE$62&gt;$Y$50))</formula>
    </cfRule>
    <cfRule type="expression" dxfId="781" priority="812">
      <formula>AND(($AE$62&lt;$Y$52),($AE$62&gt;$Y$51))</formula>
    </cfRule>
    <cfRule type="expression" dxfId="780" priority="813">
      <formula>AND(($AE$62&lt;$Y$52),($AE$62&gt;$Y$51))</formula>
    </cfRule>
    <cfRule type="expression" dxfId="779" priority="814">
      <formula>AND(($AE$62&lt;$Y$53),($AE$62&gt;$Y$52))</formula>
    </cfRule>
    <cfRule type="expression" dxfId="778" priority="815">
      <formula>AND(($AE$62&lt;$Y$54),($AE$62&gt;$Y$53))</formula>
    </cfRule>
    <cfRule type="expression" dxfId="777" priority="816">
      <formula>AND(($AE$62&lt;$Y$55),($AE$62&gt;$Y$54))</formula>
    </cfRule>
    <cfRule type="expression" dxfId="776" priority="817">
      <formula>AND(($AE$62&lt;$Y$56),($AE$62&gt;$Y$55))</formula>
    </cfRule>
    <cfRule type="expression" dxfId="775" priority="818">
      <formula>AND(($AE$62&lt;$Y$57),($AE$62&gt;$Y$56))</formula>
    </cfRule>
    <cfRule type="expression" dxfId="774" priority="819">
      <formula>AND(($AE$62&lt;$Y$58),($AE$62&gt;$Y$57))</formula>
    </cfRule>
    <cfRule type="expression" dxfId="773" priority="820">
      <formula>AND(($AE$62&lt;$Y$59),($AE$62&gt;$Y$58))</formula>
    </cfRule>
    <cfRule type="expression" dxfId="772" priority="821">
      <formula>AND(($AE$62&lt;$Y$60),($AE$62&gt;$Y$59))</formula>
    </cfRule>
    <cfRule type="expression" dxfId="771" priority="822">
      <formula>AND(($AE$62&lt;$Y$61),($AE$62&gt;$Y$60))</formula>
    </cfRule>
    <cfRule type="expression" dxfId="770" priority="823">
      <formula>AND(($AE$62&lt;$Y$62),($AE$62&gt;$Y$61))</formula>
    </cfRule>
    <cfRule type="expression" dxfId="769" priority="824">
      <formula>AND(($AE$62&lt;$Y$63),($AE$62&gt;$Y$62))</formula>
    </cfRule>
    <cfRule type="expression" dxfId="768" priority="825">
      <formula>AND(($AE$62&lt;$Y$64),($AE$62&gt;$Y$63))</formula>
    </cfRule>
    <cfRule type="expression" dxfId="767" priority="826">
      <formula>AND(($AE$62&lt;$Y$65),($AE$62&gt;$Y$64))</formula>
    </cfRule>
    <cfRule type="expression" dxfId="766" priority="827">
      <formula>AND(($AE$62&lt;$Y$66),($AE$62&gt;$Y$65))</formula>
    </cfRule>
    <cfRule type="expression" dxfId="765" priority="828">
      <formula>AND(($AE$62&lt;$Y$67),($AE$62&gt;$Y$66))</formula>
    </cfRule>
    <cfRule type="expression" dxfId="764" priority="829">
      <formula>AND(($AE$62&lt;$Y$68),($AE$62&gt;$Y$67))</formula>
    </cfRule>
    <cfRule type="expression" dxfId="763" priority="830">
      <formula>AND(($AE$62&lt;$Y$69),($AE$62&gt;$Y$68))</formula>
    </cfRule>
    <cfRule type="expression" dxfId="762" priority="831">
      <formula>AND(($AE$62&lt;$Y$70),($AE$62&gt;$Y$69))</formula>
    </cfRule>
    <cfRule type="expression" dxfId="761" priority="832">
      <formula>AND(($AE$62&lt;$Y$71),($AE$62&gt;$Y$70))</formula>
    </cfRule>
    <cfRule type="expression" dxfId="760" priority="833">
      <formula>AND(($AE$62&lt;$Y$72),($AE$62&gt;$Y$71))</formula>
    </cfRule>
    <cfRule type="expression" dxfId="759" priority="834">
      <formula>AND(($AE$62&lt;$Y$73),($AE$62&gt;$Y$72))</formula>
    </cfRule>
    <cfRule type="expression" dxfId="758" priority="835">
      <formula>AND(($AE$62&lt;$Y$74),($AE$62&gt;$Y$73))</formula>
    </cfRule>
    <cfRule type="expression" dxfId="757" priority="836">
      <formula>AND(($AE$62&lt;$Y$75),($AE$62&gt;$Y$74))</formula>
    </cfRule>
    <cfRule type="expression" dxfId="756" priority="837">
      <formula>AND(($AE$62&lt;$Y$76),($AE$62&gt;$Y$75))</formula>
    </cfRule>
    <cfRule type="expression" dxfId="755" priority="838">
      <formula>AND(($AE$62&lt;$Y$77),($AE$62&gt;$Y$76))</formula>
    </cfRule>
    <cfRule type="expression" dxfId="754" priority="839">
      <formula>AND(($AE$62&lt;$Y$78),($AE$62&gt;$Y$77))</formula>
    </cfRule>
    <cfRule type="expression" dxfId="753" priority="840">
      <formula>AND(($AE$62&lt;$Y$79),($AE$62&gt;$Y$78))</formula>
    </cfRule>
    <cfRule type="expression" dxfId="752" priority="841">
      <formula>AND(($AE$62&lt;$Y$80),($AE$62&gt;$Y$79))</formula>
    </cfRule>
  </conditionalFormatting>
  <conditionalFormatting sqref="B19:D23">
    <cfRule type="expression" dxfId="751" priority="31">
      <formula>AND($AB$63=2)</formula>
    </cfRule>
    <cfRule type="expression" dxfId="750" priority="770">
      <formula>AND(($AE$63&lt;$Y$46),($AE$63&gt;$Y$45))</formula>
    </cfRule>
    <cfRule type="expression" dxfId="749" priority="771">
      <formula>AND(($AE$63&lt;$Y$47),($AE$63&gt;$Y$46))</formula>
    </cfRule>
    <cfRule type="expression" dxfId="748" priority="772">
      <formula>AND(($AE$63&lt;$Y$48),($AE$63&gt;$Y$47))</formula>
    </cfRule>
    <cfRule type="expression" dxfId="747" priority="773">
      <formula>AND(($AE$63&lt;$Y$49),($AE$63&gt;$Y$48))</formula>
    </cfRule>
    <cfRule type="expression" dxfId="746" priority="774">
      <formula>AND(($AE$63&lt;$Y$50),($AE$63&gt;$Y$49))</formula>
    </cfRule>
    <cfRule type="expression" dxfId="745" priority="775">
      <formula>AND(($AE$63&lt;$Y$51),($AE$63&gt;$Y$50))</formula>
    </cfRule>
    <cfRule type="expression" dxfId="744" priority="776">
      <formula>AND(($AE$63&lt;$Y$52),($AE$63&gt;$Y$51))</formula>
    </cfRule>
    <cfRule type="expression" dxfId="743" priority="777">
      <formula>AND(($AE$63&lt;$Y$52),($AE$63&gt;$Y$51))</formula>
    </cfRule>
    <cfRule type="expression" dxfId="742" priority="778">
      <formula>AND(($AE$63&lt;$Y$53),($AE$63&gt;$Y$52))</formula>
    </cfRule>
    <cfRule type="expression" dxfId="741" priority="779">
      <formula>AND(($AE$63&lt;$Y$54),($AE$63&gt;$Y$53))</formula>
    </cfRule>
    <cfRule type="expression" dxfId="740" priority="780">
      <formula>AND(($AE$63&lt;$Y$55),($AE$63&gt;$Y$54))</formula>
    </cfRule>
    <cfRule type="expression" dxfId="739" priority="781">
      <formula>AND(($AE$63&lt;$Y$56),($AE$63&gt;$Y$55))</formula>
    </cfRule>
    <cfRule type="expression" dxfId="738" priority="782">
      <formula>AND(($AE$63&lt;$Y$57),($AE$63&gt;$Y$56))</formula>
    </cfRule>
    <cfRule type="expression" dxfId="737" priority="783">
      <formula>AND(($AE$63&lt;$Y$58),($AE$63&gt;$Y$57))</formula>
    </cfRule>
    <cfRule type="expression" dxfId="736" priority="784">
      <formula>AND(($AE$63&lt;$Y$59),($AE$63&gt;$Y$58))</formula>
    </cfRule>
    <cfRule type="expression" dxfId="735" priority="785">
      <formula>AND(($AE$63&lt;$Y$60),($AE$63&gt;$Y$59))</formula>
    </cfRule>
    <cfRule type="expression" dxfId="734" priority="786">
      <formula>AND(($AE$63&lt;$Y$61),($AE$63&gt;$Y$60))</formula>
    </cfRule>
    <cfRule type="expression" dxfId="733" priority="787">
      <formula>AND(($AE$63&lt;$Y$62),($AE$63&gt;$Y$61))</formula>
    </cfRule>
    <cfRule type="expression" dxfId="732" priority="788">
      <formula>AND(($AE$63&lt;$Y$63),($AE$63&gt;$Y$62))</formula>
    </cfRule>
    <cfRule type="expression" dxfId="731" priority="789">
      <formula>AND(($AE$63&lt;$Y$64),($AE$63&gt;$Y$63))</formula>
    </cfRule>
    <cfRule type="expression" dxfId="730" priority="790">
      <formula>AND(($AE$63&lt;$Y$65),($AE$63&gt;$Y$64))</formula>
    </cfRule>
    <cfRule type="expression" dxfId="729" priority="791">
      <formula>AND(($AE$63&lt;$Y$66),($AE$63&gt;$Y$65))</formula>
    </cfRule>
    <cfRule type="expression" dxfId="728" priority="792">
      <formula>AND(($AE$63&lt;$Y$67),($AE$63&gt;$Y$66))</formula>
    </cfRule>
    <cfRule type="expression" dxfId="727" priority="793">
      <formula>AND(($AE$63&lt;$Y$68),($AE$63&gt;$Y$67))</formula>
    </cfRule>
    <cfRule type="expression" dxfId="726" priority="794">
      <formula>AND(($AE$63&lt;$Y$69),($AE$63&gt;$Y$68))</formula>
    </cfRule>
    <cfRule type="expression" dxfId="725" priority="795">
      <formula>AND(($AE$63&lt;$Y$70),($AE$63&gt;$Y$69))</formula>
    </cfRule>
    <cfRule type="expression" dxfId="724" priority="796">
      <formula>AND(($AE$63&lt;$Y$71),($AE$63&gt;$Y$70))</formula>
    </cfRule>
    <cfRule type="expression" dxfId="723" priority="797">
      <formula>AND(($AE$63&lt;$Y$72),($AE$63&gt;$Y$71))</formula>
    </cfRule>
    <cfRule type="expression" dxfId="722" priority="798">
      <formula>AND(($AE$63&lt;$Y$73),($AE$63&gt;$Y$72))</formula>
    </cfRule>
    <cfRule type="expression" dxfId="721" priority="799">
      <formula>AND(($AE$63&lt;$Y$74),($AE$63&gt;$Y$73))</formula>
    </cfRule>
    <cfRule type="expression" dxfId="720" priority="800">
      <formula>AND(($AE$63&lt;$Y$75),($AE$63&gt;$Y$74))</formula>
    </cfRule>
    <cfRule type="expression" dxfId="719" priority="801">
      <formula>AND(($AE$63&lt;$Y$76),($AE$63&gt;$Y$75))</formula>
    </cfRule>
    <cfRule type="expression" dxfId="718" priority="802">
      <formula>AND(($AE$63&lt;$Y$77),($AE$63&gt;$Y$76))</formula>
    </cfRule>
    <cfRule type="expression" dxfId="717" priority="803">
      <formula>AND(($AE$63&lt;$Y$78),($AE$63&gt;$Y$77))</formula>
    </cfRule>
    <cfRule type="expression" dxfId="716" priority="804">
      <formula>AND(($AE$63&lt;$Y$79),($AE$63&gt;$Y$78))</formula>
    </cfRule>
    <cfRule type="expression" dxfId="715" priority="805">
      <formula>AND(($AE$63&lt;$Y$80),($AE$63&gt;$Y$79))</formula>
    </cfRule>
  </conditionalFormatting>
  <conditionalFormatting sqref="E19:G23">
    <cfRule type="expression" dxfId="714" priority="32">
      <formula>AND($AB$64=2)</formula>
    </cfRule>
    <cfRule type="expression" dxfId="713" priority="734">
      <formula>AND(($AE$64&lt;$Y$46),($AE$64&gt;$Y$45))</formula>
    </cfRule>
    <cfRule type="expression" dxfId="712" priority="735">
      <formula>AND(($AE$64&lt;$Y$47),($AE$64&gt;$Y$46))</formula>
    </cfRule>
    <cfRule type="expression" dxfId="711" priority="736">
      <formula>AND(($AE$64&lt;$Y$48),($AE$64&gt;$Y$47))</formula>
    </cfRule>
    <cfRule type="expression" dxfId="710" priority="737">
      <formula>AND(($AE$64&lt;$Y$49),($AE$64&gt;$Y$48))</formula>
    </cfRule>
    <cfRule type="expression" dxfId="709" priority="738">
      <formula>AND(($AE$64&lt;$Y$50),($AE$64&gt;$Y$49))</formula>
    </cfRule>
    <cfRule type="expression" dxfId="708" priority="739">
      <formula>AND(($AE$64&lt;$Y$51),($AE$64&gt;$Y$50))</formula>
    </cfRule>
    <cfRule type="expression" dxfId="707" priority="740">
      <formula>AND(($AE$64&lt;$Y$52),($AE$64&gt;$Y$51))</formula>
    </cfRule>
    <cfRule type="expression" dxfId="706" priority="741">
      <formula>AND(($AE$64&lt;$Y$52),($AE$64&gt;$Y$51))</formula>
    </cfRule>
    <cfRule type="expression" dxfId="705" priority="742">
      <formula>AND(($AE$64&lt;$Y$53),($AE$64&gt;$Y$52))</formula>
    </cfRule>
    <cfRule type="expression" dxfId="704" priority="743">
      <formula>AND(($AE$64&lt;$Y$54),($AE$64&gt;$Y$53))</formula>
    </cfRule>
    <cfRule type="expression" dxfId="703" priority="744">
      <formula>AND(($AE$64&lt;$Y$55),($AE$64&gt;$Y$54))</formula>
    </cfRule>
    <cfRule type="expression" dxfId="702" priority="745">
      <formula>AND(($AE$64&lt;$Y$56),($AE$64&gt;$Y$55))</formula>
    </cfRule>
    <cfRule type="expression" dxfId="701" priority="746">
      <formula>AND(($AE$64&lt;$Y$57),($AE$64&gt;$Y$56))</formula>
    </cfRule>
    <cfRule type="expression" dxfId="700" priority="747">
      <formula>AND(($AE$64&lt;$Y$58),($AE$64&gt;$Y$57))</formula>
    </cfRule>
    <cfRule type="expression" dxfId="699" priority="748">
      <formula>AND(($AE$64&lt;$Y$59),($AE$64&gt;$Y$58))</formula>
    </cfRule>
    <cfRule type="expression" dxfId="698" priority="749">
      <formula>AND(($AE$64&lt;$Y$60),($AE$64&gt;$Y$59))</formula>
    </cfRule>
    <cfRule type="expression" dxfId="697" priority="750">
      <formula>AND(($AE$64&lt;$Y$61),($AE$64&gt;$Y$60))</formula>
    </cfRule>
    <cfRule type="expression" dxfId="696" priority="751">
      <formula>AND(($AE$64&lt;$Y$62),($AE$64&gt;$Y$61))</formula>
    </cfRule>
    <cfRule type="expression" dxfId="695" priority="752">
      <formula>AND(($AE$64&lt;$Y$63),($AE$64&gt;$Y$62))</formula>
    </cfRule>
    <cfRule type="expression" dxfId="694" priority="753">
      <formula>AND(($AE$64&lt;$Y$64),($AE$64&gt;$Y$63))</formula>
    </cfRule>
    <cfRule type="expression" dxfId="693" priority="754">
      <formula>AND(($AE$64&lt;$Y$65),($AE$64&gt;$Y$64))</formula>
    </cfRule>
    <cfRule type="expression" dxfId="692" priority="755">
      <formula>AND(($AE$64&lt;$Y$66),($AE$64&gt;$Y$65))</formula>
    </cfRule>
    <cfRule type="expression" dxfId="691" priority="756">
      <formula>AND(($AE$64&lt;$Y$67),($AE$64&gt;$Y$66))</formula>
    </cfRule>
    <cfRule type="expression" dxfId="690" priority="757">
      <formula>AND(($AE$64&lt;$Y$68),($AE$64&gt;$Y$67))</formula>
    </cfRule>
    <cfRule type="expression" dxfId="689" priority="758">
      <formula>AND(($AE$64&lt;$Y$69),($AE$64&gt;$Y$68))</formula>
    </cfRule>
    <cfRule type="expression" dxfId="688" priority="759">
      <formula>AND(($AE$64&lt;$Y$70),($AE$64&gt;$Y$69))</formula>
    </cfRule>
    <cfRule type="expression" dxfId="687" priority="760">
      <formula>AND(($AE$64&lt;$Y$71),($AE$64&gt;$Y$70))</formula>
    </cfRule>
    <cfRule type="expression" dxfId="686" priority="761">
      <formula>AND(($AE$64&lt;$Y$72),($AE$64&gt;$Y$71))</formula>
    </cfRule>
    <cfRule type="expression" dxfId="685" priority="762">
      <formula>AND(($AE$64&lt;$Y$73),($AE$64&gt;$Y$72))</formula>
    </cfRule>
    <cfRule type="expression" dxfId="684" priority="763">
      <formula>AND(($AE$64&lt;$Y$74),($AE$64&gt;$Y$73))</formula>
    </cfRule>
    <cfRule type="expression" dxfId="683" priority="764">
      <formula>AND(($AE$64&lt;$Y$75),($AE$64&gt;$Y$74))</formula>
    </cfRule>
    <cfRule type="expression" dxfId="682" priority="765">
      <formula>AND(($AE$64&lt;$Y$76),($AE$64&gt;$Y$75))</formula>
    </cfRule>
    <cfRule type="expression" dxfId="681" priority="766">
      <formula>AND(($AE$64&lt;$Y$77),($AE$64&gt;$Y$76))</formula>
    </cfRule>
    <cfRule type="expression" dxfId="680" priority="767">
      <formula>AND(($AE$64&lt;$Y$78),($AE$64&gt;$Y$77))</formula>
    </cfRule>
    <cfRule type="expression" dxfId="679" priority="768">
      <formula>AND(($AE$64&lt;$Y$79),($AE$64&gt;$Y$78))</formula>
    </cfRule>
    <cfRule type="expression" dxfId="678" priority="769">
      <formula>AND(($AE$64&lt;$Y$80),($AE$64&gt;$Y$79))</formula>
    </cfRule>
  </conditionalFormatting>
  <conditionalFormatting sqref="H19:J23">
    <cfRule type="expression" dxfId="677" priority="33">
      <formula>AND($AB$65=2)</formula>
    </cfRule>
    <cfRule type="expression" dxfId="676" priority="698">
      <formula>AND(($AE$65&lt;$Y$46),($AE$65&gt;$Y$45))</formula>
    </cfRule>
    <cfRule type="expression" dxfId="675" priority="699">
      <formula>AND(($AE$65&lt;$Y$47),($AE$65&gt;$Y$46))</formula>
    </cfRule>
    <cfRule type="expression" dxfId="674" priority="700">
      <formula>AND(($AE$65&lt;$Y$48),($AE$65&gt;$Y$47))</formula>
    </cfRule>
    <cfRule type="expression" dxfId="673" priority="701">
      <formula>AND(($AE$65&lt;$Y$49),($AE$65&gt;$Y$48))</formula>
    </cfRule>
    <cfRule type="expression" dxfId="672" priority="702">
      <formula>AND(($AE$65&lt;$Y$50),($AE$65&gt;$Y$49))</formula>
    </cfRule>
    <cfRule type="expression" dxfId="671" priority="703">
      <formula>AND(($AE$65&lt;$Y$51),($AE$65&gt;$Y$50))</formula>
    </cfRule>
    <cfRule type="expression" dxfId="670" priority="704">
      <formula>AND(($AE$65&lt;$Y$52),($AE$65&gt;$Y$51))</formula>
    </cfRule>
    <cfRule type="expression" dxfId="669" priority="705">
      <formula>AND(($AE$65&lt;$Y$52),($AE$65&gt;$Y$51))</formula>
    </cfRule>
    <cfRule type="expression" dxfId="668" priority="706">
      <formula>AND(($AE$65&lt;$Y$53),($AE$65&gt;$Y$52))</formula>
    </cfRule>
    <cfRule type="expression" dxfId="667" priority="707">
      <formula>AND(($AE$65&lt;$Y$54),($AE$65&gt;$Y$53))</formula>
    </cfRule>
    <cfRule type="expression" dxfId="666" priority="708">
      <formula>AND(($AE$65&lt;$Y$55),($AE$65&gt;$Y$54))</formula>
    </cfRule>
    <cfRule type="expression" dxfId="665" priority="709">
      <formula>AND(($AE$65&lt;$Y$56),($AE$65&gt;$Y$55))</formula>
    </cfRule>
    <cfRule type="expression" dxfId="664" priority="710">
      <formula>AND(($AE$65&lt;$Y$57),($AE$65&gt;$Y$56))</formula>
    </cfRule>
    <cfRule type="expression" dxfId="663" priority="711">
      <formula>AND(($AE$65&lt;$Y$58),($AE$65&gt;$Y$57))</formula>
    </cfRule>
    <cfRule type="expression" dxfId="662" priority="712">
      <formula>AND(($AE$65&lt;$Y$59),($AE$65&gt;$Y$58))</formula>
    </cfRule>
    <cfRule type="expression" dxfId="661" priority="713">
      <formula>AND(($AE$65&lt;$Y$60),($AE$65&gt;$Y$59))</formula>
    </cfRule>
    <cfRule type="expression" dxfId="660" priority="714">
      <formula>AND(($AE$65&lt;$Y$61),($AE$65&gt;$Y$60))</formula>
    </cfRule>
    <cfRule type="expression" dxfId="659" priority="715">
      <formula>AND(($AE$65&lt;$Y$62),($AE$65&gt;$Y$61))</formula>
    </cfRule>
    <cfRule type="expression" dxfId="658" priority="716">
      <formula>AND(($AE$65&lt;$Y$63),($AE$65&gt;$Y$62))</formula>
    </cfRule>
    <cfRule type="expression" dxfId="657" priority="717">
      <formula>AND(($AE$65&lt;$Y$64),($AE$65&gt;$Y$63))</formula>
    </cfRule>
    <cfRule type="expression" dxfId="656" priority="718">
      <formula>AND(($AE$65&lt;$Y$65),($AE$65&gt;$Y$64))</formula>
    </cfRule>
    <cfRule type="expression" dxfId="655" priority="719">
      <formula>AND(($AE$65&lt;$Y$66),($AE$65&gt;$Y$65))</formula>
    </cfRule>
    <cfRule type="expression" dxfId="654" priority="720">
      <formula>AND(($AE$65&lt;$Y$67),($AE$65&gt;$Y$66))</formula>
    </cfRule>
    <cfRule type="expression" dxfId="653" priority="721">
      <formula>AND(($AE$65&lt;$Y$68),($AE$65&gt;$Y$67))</formula>
    </cfRule>
    <cfRule type="expression" dxfId="652" priority="722">
      <formula>AND(($AE$65&lt;$Y$69),($AE$65&gt;$Y$68))</formula>
    </cfRule>
    <cfRule type="expression" dxfId="651" priority="723">
      <formula>AND(($AE$65&lt;$Y$70),($AE$65&gt;$Y$69))</formula>
    </cfRule>
    <cfRule type="expression" dxfId="650" priority="724">
      <formula>AND(($AE$65&lt;$Y$71),($AE$65&gt;$Y$70))</formula>
    </cfRule>
    <cfRule type="expression" dxfId="649" priority="725">
      <formula>AND(($AE$65&lt;$Y$72),($AE$65&gt;$Y$71))</formula>
    </cfRule>
    <cfRule type="expression" dxfId="648" priority="726">
      <formula>AND(($AE$65&lt;$Y$73),($AE$65&gt;$Y$72))</formula>
    </cfRule>
    <cfRule type="expression" dxfId="647" priority="727">
      <formula>AND(($AE$65&lt;$Y$74),($AE$65&gt;$Y$73))</formula>
    </cfRule>
    <cfRule type="expression" dxfId="646" priority="728">
      <formula>AND(($AE$65&lt;$Y$75),($AE$65&gt;$Y$74))</formula>
    </cfRule>
    <cfRule type="expression" dxfId="645" priority="729">
      <formula>AND(($AE$65&lt;$Y$76),($AE$65&gt;$Y$75))</formula>
    </cfRule>
    <cfRule type="expression" dxfId="644" priority="730">
      <formula>AND(($AE$65&lt;$Y$77),($AE$65&gt;$Y$76))</formula>
    </cfRule>
    <cfRule type="expression" dxfId="643" priority="731">
      <formula>AND(($AE$65&lt;$Y$78),($AE$65&gt;$Y$77))</formula>
    </cfRule>
    <cfRule type="expression" dxfId="642" priority="732">
      <formula>AND(($AE$65&lt;$Y$79),($AE$65&gt;$Y$78))</formula>
    </cfRule>
    <cfRule type="expression" dxfId="641" priority="733">
      <formula>AND(($AE$65&lt;$Y$80),($AE$65&gt;$Y$79))</formula>
    </cfRule>
  </conditionalFormatting>
  <conditionalFormatting sqref="K19:M23">
    <cfRule type="expression" dxfId="640" priority="48">
      <formula>AND($AB$66=2)</formula>
    </cfRule>
    <cfRule type="expression" dxfId="639" priority="662">
      <formula>AND(($AE$66&lt;$Y$46),($AE$66&gt;$Y$45))</formula>
    </cfRule>
    <cfRule type="expression" dxfId="638" priority="663">
      <formula>AND(($AE$66&lt;$Y$47),($AE$66&gt;$Y$46))</formula>
    </cfRule>
    <cfRule type="expression" dxfId="637" priority="664">
      <formula>AND(($AE$66&lt;$Y$48),($AE$66&gt;$Y$47))</formula>
    </cfRule>
    <cfRule type="expression" dxfId="636" priority="665">
      <formula>AND(($AE$66&lt;$Y$49),($AE$66&gt;$Y$48))</formula>
    </cfRule>
    <cfRule type="expression" dxfId="635" priority="666">
      <formula>AND(($AE$66&lt;$Y$50),($AE$66&gt;$Y$49))</formula>
    </cfRule>
    <cfRule type="expression" dxfId="634" priority="667">
      <formula>AND(($AE$66&lt;$Y$51),($AE$66&gt;$Y$50))</formula>
    </cfRule>
    <cfRule type="expression" dxfId="633" priority="668">
      <formula>AND(($AE$66&lt;$Y$52),($AE$66&gt;$Y$51))</formula>
    </cfRule>
    <cfRule type="expression" dxfId="632" priority="669">
      <formula>AND(($AE$66&lt;$Y$52),($AE$66&gt;$Y$51))</formula>
    </cfRule>
    <cfRule type="expression" dxfId="631" priority="670">
      <formula>AND(($AE$66&lt;$Y$53),($AE$66&gt;$Y$52))</formula>
    </cfRule>
    <cfRule type="expression" dxfId="630" priority="671">
      <formula>AND(($AE$66&lt;$Y$54),($AE$66&gt;$Y$53))</formula>
    </cfRule>
    <cfRule type="expression" dxfId="629" priority="672">
      <formula>AND(($AE$66&lt;$Y$55),($AE$66&gt;$Y$54))</formula>
    </cfRule>
    <cfRule type="expression" dxfId="628" priority="673">
      <formula>AND(($AE$66&lt;$Y$56),($AE$66&gt;$Y$55))</formula>
    </cfRule>
    <cfRule type="expression" dxfId="627" priority="674">
      <formula>AND(($AE$66&lt;$Y$57),($AE$66&gt;$Y$56))</formula>
    </cfRule>
    <cfRule type="expression" dxfId="626" priority="675">
      <formula>AND(($AE$66&lt;$Y$58),($AE$66&gt;$Y$57))</formula>
    </cfRule>
    <cfRule type="expression" dxfId="625" priority="676">
      <formula>AND(($AE$66&lt;$Y$59),($AE$66&gt;$Y$58))</formula>
    </cfRule>
    <cfRule type="expression" dxfId="624" priority="677">
      <formula>AND(($AE$66&lt;$Y$60),($AE$66&gt;$Y$59))</formula>
    </cfRule>
    <cfRule type="expression" dxfId="623" priority="678">
      <formula>AND(($AE$66&lt;$Y$61),($AE$66&gt;$Y$60))</formula>
    </cfRule>
    <cfRule type="expression" dxfId="622" priority="679">
      <formula>AND(($AE$66&lt;$Y$62),($AE$66&gt;$Y$61))</formula>
    </cfRule>
    <cfRule type="expression" dxfId="621" priority="680">
      <formula>AND(($AE$66&lt;$Y$63),($AE$66&gt;$Y$62))</formula>
    </cfRule>
    <cfRule type="expression" dxfId="620" priority="681">
      <formula>AND(($AE$66&lt;$Y$64),($AE$66&gt;$Y$63))</formula>
    </cfRule>
    <cfRule type="expression" dxfId="619" priority="682">
      <formula>AND(($AE$66&lt;$Y$65),($AE$66&gt;$Y$64))</formula>
    </cfRule>
    <cfRule type="expression" dxfId="618" priority="683">
      <formula>AND(($AE$66&lt;$Y$66),($AE$66&gt;$Y$65))</formula>
    </cfRule>
    <cfRule type="expression" dxfId="617" priority="684">
      <formula>AND(($AE$66&lt;$Y$67),($AE$66&gt;$Y$66))</formula>
    </cfRule>
    <cfRule type="expression" dxfId="616" priority="685">
      <formula>AND(($AE$66&lt;$Y$68),($AE$66&gt;$Y$67))</formula>
    </cfRule>
    <cfRule type="expression" dxfId="615" priority="686">
      <formula>AND(($AE$66&lt;$Y$69),($AE$66&gt;$Y$68))</formula>
    </cfRule>
    <cfRule type="expression" dxfId="614" priority="687">
      <formula>AND(($AE$66&lt;$Y$70),($AE$66&gt;$Y$69))</formula>
    </cfRule>
    <cfRule type="expression" dxfId="613" priority="688">
      <formula>AND(($AE$66&lt;$Y$71),($AE$66&gt;$Y$70))</formula>
    </cfRule>
    <cfRule type="expression" dxfId="612" priority="689">
      <formula>AND(($AE$66&lt;$Y$72),($AE$66&gt;$Y$71))</formula>
    </cfRule>
    <cfRule type="expression" dxfId="611" priority="690">
      <formula>AND(($AE$66&lt;$Y$73),($AE$66&gt;$Y$72))</formula>
    </cfRule>
    <cfRule type="expression" dxfId="610" priority="691">
      <formula>AND(($AE$66&lt;$Y$74),($AE$66&gt;$Y$73))</formula>
    </cfRule>
    <cfRule type="expression" dxfId="609" priority="692">
      <formula>AND(($AE$66&lt;$Y$75),($AE$66&gt;$Y$74))</formula>
    </cfRule>
    <cfRule type="expression" dxfId="608" priority="693">
      <formula>AND(($AE$66&lt;$Y$76),($AE$66&gt;$Y$75))</formula>
    </cfRule>
    <cfRule type="expression" dxfId="607" priority="694">
      <formula>AND(($AE$66&lt;$Y$77),($AE$66&gt;$Y$76))</formula>
    </cfRule>
    <cfRule type="expression" dxfId="606" priority="695">
      <formula>AND(($AE$66&lt;$Y$78),($AE$66&gt;$Y$77))</formula>
    </cfRule>
    <cfRule type="expression" dxfId="605" priority="696">
      <formula>AND(($AE$66&lt;$Y$79),($AE$66&gt;$Y$78))</formula>
    </cfRule>
    <cfRule type="expression" dxfId="604" priority="697">
      <formula>AND(($AE$66&lt;$Y$80),($AE$66&gt;$Y$79))</formula>
    </cfRule>
  </conditionalFormatting>
  <conditionalFormatting sqref="N19:P23">
    <cfRule type="expression" dxfId="603" priority="47">
      <formula>AND($AB$67=2)</formula>
    </cfRule>
    <cfRule type="expression" dxfId="602" priority="626">
      <formula>AND(($AE$67&lt;$Y$46),($AE$67&gt;$Y$45))</formula>
    </cfRule>
    <cfRule type="expression" dxfId="601" priority="627">
      <formula>AND(($AE$67&lt;$Y$47),($AE$67&gt;$Y$46))</formula>
    </cfRule>
    <cfRule type="expression" dxfId="600" priority="628">
      <formula>AND(($AE$67&lt;$Y$48),($AE$67&gt;$Y$47))</formula>
    </cfRule>
    <cfRule type="expression" dxfId="599" priority="629">
      <formula>AND(($AE$67&lt;$Y$49),($AE$67&gt;$Y$48))</formula>
    </cfRule>
    <cfRule type="expression" dxfId="598" priority="630">
      <formula>AND(($AE$67&lt;$Y$50),($AE$67&gt;$Y$49))</formula>
    </cfRule>
    <cfRule type="expression" dxfId="597" priority="631">
      <formula>AND(($AE$67&lt;$Y$51),($AE$67&gt;$Y$50))</formula>
    </cfRule>
    <cfRule type="expression" dxfId="596" priority="632">
      <formula>AND(($AE$67&lt;$Y$52),($AE$67&gt;$Y$51))</formula>
    </cfRule>
    <cfRule type="expression" dxfId="595" priority="633">
      <formula>AND(($AE$67&lt;$Y$52),($AE$67&gt;$Y$51))</formula>
    </cfRule>
    <cfRule type="expression" dxfId="594" priority="634">
      <formula>AND(($AE$67&lt;$Y$53),($AE$67&gt;$Y$52))</formula>
    </cfRule>
    <cfRule type="expression" dxfId="593" priority="635">
      <formula>AND(($AE$67&lt;$Y$54),($AE$67&gt;$Y$53))</formula>
    </cfRule>
    <cfRule type="expression" dxfId="592" priority="636">
      <formula>AND(($AE$67&lt;$Y$55),($AE$67&gt;$Y$54))</formula>
    </cfRule>
    <cfRule type="expression" dxfId="591" priority="637">
      <formula>AND(($AE$67&lt;$Y$56),($AE$67&gt;$Y$55))</formula>
    </cfRule>
    <cfRule type="expression" dxfId="590" priority="638">
      <formula>AND(($AE$67&lt;$Y$57),($AE$67&gt;$Y$56))</formula>
    </cfRule>
    <cfRule type="expression" dxfId="589" priority="639">
      <formula>AND(($AE$67&lt;$Y$58),($AE$67&gt;$Y$57))</formula>
    </cfRule>
    <cfRule type="expression" dxfId="588" priority="640">
      <formula>AND(($AE$67&lt;$Y$59),($AE$67&gt;$Y$58))</formula>
    </cfRule>
    <cfRule type="expression" dxfId="587" priority="641">
      <formula>AND(($AE$67&lt;$Y$60),($AE$67&gt;$Y$59))</formula>
    </cfRule>
    <cfRule type="expression" dxfId="586" priority="642">
      <formula>AND(($AE$67&lt;$Y$61),($AE$67&gt;$Y$60))</formula>
    </cfRule>
    <cfRule type="expression" dxfId="585" priority="643">
      <formula>AND(($AE$67&lt;$Y$62),($AE$67&gt;$Y$61))</formula>
    </cfRule>
    <cfRule type="expression" dxfId="584" priority="644">
      <formula>AND(($AE$67&lt;$Y$63),($AE$67&gt;$Y$62))</formula>
    </cfRule>
    <cfRule type="expression" dxfId="583" priority="645">
      <formula>AND(($AE$67&lt;$Y$64),($AE$67&gt;$Y$63))</formula>
    </cfRule>
    <cfRule type="expression" dxfId="582" priority="646">
      <formula>AND(($AE$67&lt;$Y$65),($AE$67&gt;$Y$64))</formula>
    </cfRule>
    <cfRule type="expression" dxfId="581" priority="647">
      <formula>AND(($AE$67&lt;$Y$66),($AE$67&gt;$Y$65))</formula>
    </cfRule>
    <cfRule type="expression" dxfId="580" priority="648">
      <formula>AND(($AE$67&lt;$Y$67),($AE$67&gt;$Y$66))</formula>
    </cfRule>
    <cfRule type="expression" dxfId="579" priority="649">
      <formula>AND(($AE$67&lt;$Y$68),($AE$67&gt;$Y$67))</formula>
    </cfRule>
    <cfRule type="expression" dxfId="578" priority="650">
      <formula>AND(($AE$67&lt;$Y$69),($AE$67&gt;$Y$68))</formula>
    </cfRule>
    <cfRule type="expression" dxfId="577" priority="651">
      <formula>AND(($AE$67&lt;$Y$70),($AE$67&gt;$Y$69))</formula>
    </cfRule>
    <cfRule type="expression" dxfId="576" priority="652">
      <formula>AND(($AE$67&lt;$Y$71),($AE$67&gt;$Y$70))</formula>
    </cfRule>
    <cfRule type="expression" dxfId="575" priority="653">
      <formula>AND(($AE$67&lt;$Y$72),($AE$67&gt;$Y$71))</formula>
    </cfRule>
    <cfRule type="expression" dxfId="574" priority="654">
      <formula>AND(($AE$67&lt;$Y$73),($AE$67&gt;$Y$72))</formula>
    </cfRule>
    <cfRule type="expression" dxfId="573" priority="655">
      <formula>AND(($AE$67&lt;$Y$74),($AE$67&gt;$Y$73))</formula>
    </cfRule>
    <cfRule type="expression" dxfId="572" priority="656">
      <formula>AND(($AE$67&lt;$Y$75),($AE$67&gt;$Y$74))</formula>
    </cfRule>
    <cfRule type="expression" dxfId="571" priority="657">
      <formula>AND(($AE$67&lt;$Y$76),($AE$67&gt;$Y$75))</formula>
    </cfRule>
    <cfRule type="expression" dxfId="570" priority="658">
      <formula>AND(($AE$67&lt;$Y$77),($AE$67&gt;$Y$76))</formula>
    </cfRule>
    <cfRule type="expression" dxfId="569" priority="659">
      <formula>AND(($AE$67&lt;$Y$78),($AE$67&gt;$Y$77))</formula>
    </cfRule>
    <cfRule type="expression" dxfId="568" priority="660">
      <formula>AND(($AE$67&lt;$Y$79),($AE$67&gt;$Y$78))</formula>
    </cfRule>
    <cfRule type="expression" dxfId="567" priority="661">
      <formula>AND(($AE$67&lt;$Y$80),($AE$67&gt;$Y$79))</formula>
    </cfRule>
  </conditionalFormatting>
  <conditionalFormatting sqref="Q19:S23">
    <cfRule type="expression" dxfId="566" priority="46">
      <formula>AND($AB$68=2)</formula>
    </cfRule>
    <cfRule type="expression" dxfId="565" priority="590">
      <formula>AND(($AE$68&lt;$Y$46),($AE$68&gt;$Y$45))</formula>
    </cfRule>
    <cfRule type="expression" dxfId="564" priority="591">
      <formula>AND(($AE$68&lt;$Y$47),($AE$68&gt;$Y$46))</formula>
    </cfRule>
    <cfRule type="expression" dxfId="563" priority="592">
      <formula>AND(($AE$68&lt;$Y$48),($AE$68&gt;$Y$47))</formula>
    </cfRule>
    <cfRule type="expression" dxfId="562" priority="593">
      <formula>AND(($AE$68&lt;$Y$49),($AE$68&gt;$Y$48))</formula>
    </cfRule>
    <cfRule type="expression" dxfId="561" priority="594">
      <formula>AND(($AE$68&lt;$Y$50),($AE$68&gt;$Y$49))</formula>
    </cfRule>
    <cfRule type="expression" dxfId="560" priority="595">
      <formula>AND(($AE$68&lt;$Y$51),($AE$68&gt;$Y$50))</formula>
    </cfRule>
    <cfRule type="expression" dxfId="559" priority="596">
      <formula>AND(($AE$68&lt;$Y$52),($AE$68&gt;$Y$51))</formula>
    </cfRule>
    <cfRule type="expression" dxfId="558" priority="597">
      <formula>AND(($AE$68&lt;$Y$52),($AE$68&gt;$Y$51))</formula>
    </cfRule>
    <cfRule type="expression" dxfId="557" priority="598">
      <formula>AND(($AE$68&lt;$Y$53),($AE$68&gt;$Y$52))</formula>
    </cfRule>
    <cfRule type="expression" dxfId="556" priority="599">
      <formula>AND(($AE$68&lt;$Y$54),($AE$68&gt;$Y$53))</formula>
    </cfRule>
    <cfRule type="expression" dxfId="555" priority="600">
      <formula>AND(($AE$68&lt;$Y$55),($AE$68&gt;$Y$54))</formula>
    </cfRule>
    <cfRule type="expression" dxfId="554" priority="601">
      <formula>AND(($AE$68&lt;$Y$56),($AE$68&gt;$Y$55))</formula>
    </cfRule>
    <cfRule type="expression" dxfId="553" priority="602">
      <formula>AND(($AE$68&lt;$Y$57),($AE$68&gt;$Y$56))</formula>
    </cfRule>
    <cfRule type="expression" dxfId="552" priority="603">
      <formula>AND(($AE$68&lt;$Y$58),($AE$68&gt;$Y$57))</formula>
    </cfRule>
    <cfRule type="expression" dxfId="551" priority="604">
      <formula>AND(($AE$68&lt;$Y$59),($AE$68&gt;$Y$58))</formula>
    </cfRule>
    <cfRule type="expression" dxfId="550" priority="605">
      <formula>AND(($AE$68&lt;$Y$60),($AE$68&gt;$Y$59))</formula>
    </cfRule>
    <cfRule type="expression" dxfId="549" priority="606">
      <formula>AND(($AE$68&lt;$Y$61),($AE$68&gt;$Y$60))</formula>
    </cfRule>
    <cfRule type="expression" dxfId="548" priority="607">
      <formula>AND(($AE$68&lt;$Y$62),($AE$68&gt;$Y$61))</formula>
    </cfRule>
    <cfRule type="expression" dxfId="547" priority="608">
      <formula>AND(($AE$68&lt;$Y$63),($AE$68&gt;$Y$62))</formula>
    </cfRule>
    <cfRule type="expression" dxfId="546" priority="609">
      <formula>AND(($AE$68&lt;$Y$64),($AE$68&gt;$Y$63))</formula>
    </cfRule>
    <cfRule type="expression" dxfId="545" priority="610">
      <formula>AND(($AE$68&lt;$Y$65),($AE$68&gt;$Y$64))</formula>
    </cfRule>
    <cfRule type="expression" dxfId="544" priority="611">
      <formula>AND(($AE$68&lt;$Y$66),($AE$68&gt;$Y$65))</formula>
    </cfRule>
    <cfRule type="expression" dxfId="543" priority="612">
      <formula>AND(($AE$68&lt;$Y$67),($AE$68&gt;$Y$66))</formula>
    </cfRule>
    <cfRule type="expression" dxfId="542" priority="613">
      <formula>AND(($AE$68&lt;$Y$68),($AE$68&gt;$Y$67))</formula>
    </cfRule>
    <cfRule type="expression" dxfId="541" priority="614">
      <formula>AND(($AE$68&lt;$Y$69),($AE$68&gt;$Y$68))</formula>
    </cfRule>
    <cfRule type="expression" dxfId="540" priority="615">
      <formula>AND(($AE$68&lt;$Y$70),($AE$68&gt;$Y$69))</formula>
    </cfRule>
    <cfRule type="expression" dxfId="539" priority="616">
      <formula>AND(($AE$68&lt;$Y$71),($AE$68&gt;$Y$70))</formula>
    </cfRule>
    <cfRule type="expression" dxfId="538" priority="617">
      <formula>AND(($AE$68&lt;$Y$72),($AE$68&gt;$Y$71))</formula>
    </cfRule>
    <cfRule type="expression" dxfId="537" priority="618">
      <formula>AND(($AE$68&lt;$Y$73),($AE$68&gt;$Y$72))</formula>
    </cfRule>
    <cfRule type="expression" dxfId="536" priority="619">
      <formula>AND(($AE$68&lt;$Y$74),($AE$68&gt;$Y$73))</formula>
    </cfRule>
    <cfRule type="expression" dxfId="535" priority="620">
      <formula>AND(($AE$68&lt;$Y$75),($AE$68&gt;$Y$74))</formula>
    </cfRule>
    <cfRule type="expression" dxfId="534" priority="621">
      <formula>AND(($AE$68&lt;$Y$76),($AE$68&gt;$Y$75))</formula>
    </cfRule>
    <cfRule type="expression" dxfId="533" priority="622">
      <formula>AND(($AE$68&lt;$Y$77),($AE$68&gt;$Y$76))</formula>
    </cfRule>
    <cfRule type="expression" dxfId="532" priority="623">
      <formula>AND(($AE$68&lt;$Y$78),($AE$68&gt;$Y$77))</formula>
    </cfRule>
    <cfRule type="expression" dxfId="531" priority="624">
      <formula>AND(($AE$68&lt;$Y$79),($AE$68&gt;$Y$78))</formula>
    </cfRule>
    <cfRule type="expression" dxfId="530" priority="625">
      <formula>AND(($AE$68&lt;$Y$80),($AE$68&gt;$Y$79))</formula>
    </cfRule>
  </conditionalFormatting>
  <conditionalFormatting sqref="B24:D28">
    <cfRule type="expression" dxfId="529" priority="45">
      <formula>AND($AB$69=2)</formula>
    </cfRule>
    <cfRule type="expression" dxfId="528" priority="554">
      <formula>AND(($AE$69&lt;$Y$46),($AE$69&gt;$Y$45))</formula>
    </cfRule>
    <cfRule type="expression" dxfId="527" priority="555">
      <formula>AND(($AE$69&lt;$Y$47),($AE$69&gt;$Y$46))</formula>
    </cfRule>
    <cfRule type="expression" dxfId="526" priority="556">
      <formula>AND(($AE$69&lt;$Y$48),($AE$69&gt;$Y$47))</formula>
    </cfRule>
    <cfRule type="expression" dxfId="525" priority="557">
      <formula>AND(($AE$69&lt;$Y$49),($AE$69&gt;$Y$48))</formula>
    </cfRule>
    <cfRule type="expression" dxfId="524" priority="558">
      <formula>AND(($AE$69&lt;$Y$50),($AE$69&gt;$Y$49))</formula>
    </cfRule>
    <cfRule type="expression" dxfId="523" priority="559">
      <formula>AND(($AE$69&lt;$Y$51),($AE$69&gt;$Y$50))</formula>
    </cfRule>
    <cfRule type="expression" dxfId="522" priority="560">
      <formula>AND(($AE$69&lt;$Y$52),($AE$69&gt;$Y$51))</formula>
    </cfRule>
    <cfRule type="expression" dxfId="521" priority="561">
      <formula>AND(($AE$69&lt;$Y$52),($AE$69&gt;$Y$51))</formula>
    </cfRule>
    <cfRule type="expression" dxfId="520" priority="562">
      <formula>AND(($AE$69&lt;$Y$53),($AE$69&gt;$Y$52))</formula>
    </cfRule>
    <cfRule type="expression" dxfId="519" priority="563">
      <formula>AND(($AE$69&lt;$Y$54),($AE$69&gt;$Y$53))</formula>
    </cfRule>
    <cfRule type="expression" dxfId="518" priority="564">
      <formula>AND(($AE$69&lt;$Y$55),($AE$69&gt;$Y$54))</formula>
    </cfRule>
    <cfRule type="expression" dxfId="517" priority="565">
      <formula>AND(($AE$69&lt;$Y$56),($AE$69&gt;$Y$55))</formula>
    </cfRule>
    <cfRule type="expression" dxfId="516" priority="566">
      <formula>AND(($AE$69&lt;$Y$57),($AE$69&gt;$Y$56))</formula>
    </cfRule>
    <cfRule type="expression" dxfId="515" priority="567">
      <formula>AND(($AE$69&lt;$Y$58),($AE$69&gt;$Y$57))</formula>
    </cfRule>
    <cfRule type="expression" dxfId="514" priority="568">
      <formula>AND(($AE$69&lt;$Y$59),($AE$69&gt;$Y$58))</formula>
    </cfRule>
    <cfRule type="expression" dxfId="513" priority="569">
      <formula>AND(($AE$69&lt;$Y$60),($AE$69&gt;$Y$59))</formula>
    </cfRule>
    <cfRule type="expression" dxfId="512" priority="570">
      <formula>AND(($AE$69&lt;$Y$61),($AE$69&gt;$Y$60))</formula>
    </cfRule>
    <cfRule type="expression" dxfId="511" priority="571">
      <formula>AND(($AE$69&lt;$Y$62),($AE$69&gt;$Y$61))</formula>
    </cfRule>
    <cfRule type="expression" dxfId="510" priority="572">
      <formula>AND(($AE$69&lt;$Y$63),($AE$69&gt;$Y$62))</formula>
    </cfRule>
    <cfRule type="expression" dxfId="509" priority="573">
      <formula>AND(($AE$69&lt;$Y$64),($AE$69&gt;$Y$63))</formula>
    </cfRule>
    <cfRule type="expression" dxfId="508" priority="574">
      <formula>AND(($AE$69&lt;$Y$65),($AE$69&gt;$Y$64))</formula>
    </cfRule>
    <cfRule type="expression" dxfId="507" priority="575">
      <formula>AND(($AE$69&lt;$Y$66),($AE$69&gt;$Y$65))</formula>
    </cfRule>
    <cfRule type="expression" dxfId="506" priority="576">
      <formula>AND(($AE$69&lt;$Y$67),($AE$69&gt;$Y$66))</formula>
    </cfRule>
    <cfRule type="expression" dxfId="505" priority="577">
      <formula>AND(($AE$69&lt;$Y$68),($AE$69&gt;$Y$67))</formula>
    </cfRule>
    <cfRule type="expression" dxfId="504" priority="578">
      <formula>AND(($AE$69&lt;$Y$69),($AE$69&gt;$Y$68))</formula>
    </cfRule>
    <cfRule type="expression" dxfId="503" priority="579">
      <formula>AND(($AE$69&lt;$Y$70),($AE$69&gt;$Y$69))</formula>
    </cfRule>
    <cfRule type="expression" dxfId="502" priority="580">
      <formula>AND(($AE$69&lt;$Y$71),($AE$69&gt;$Y$70))</formula>
    </cfRule>
    <cfRule type="expression" dxfId="501" priority="581">
      <formula>AND(($AE$69&lt;$Y$72),($AE$69&gt;$Y$71))</formula>
    </cfRule>
    <cfRule type="expression" dxfId="500" priority="582">
      <formula>AND(($AE$69&lt;$Y$73),($AE$69&gt;$Y$72))</formula>
    </cfRule>
    <cfRule type="expression" dxfId="499" priority="583">
      <formula>AND(($AE$69&lt;$Y$74),($AE$69&gt;$Y$73))</formula>
    </cfRule>
    <cfRule type="expression" dxfId="498" priority="584">
      <formula>AND(($AE$69&lt;$Y$75),($AE$69&gt;$Y$74))</formula>
    </cfRule>
    <cfRule type="expression" dxfId="497" priority="585">
      <formula>AND(($AE$69&lt;$Y$76),($AE$69&gt;$Y$75))</formula>
    </cfRule>
    <cfRule type="expression" dxfId="496" priority="586">
      <formula>AND(($AE$69&lt;$Y$77),($AE$69&gt;$Y$76))</formula>
    </cfRule>
    <cfRule type="expression" dxfId="495" priority="587">
      <formula>AND(($AE$69&lt;$Y$78),($AE$69&gt;$Y$77))</formula>
    </cfRule>
    <cfRule type="expression" dxfId="494" priority="588">
      <formula>AND(($AE$69&lt;$Y$79),($AE$69&gt;$Y$78))</formula>
    </cfRule>
    <cfRule type="expression" dxfId="493" priority="589">
      <formula>AND(($AE$69&lt;$Y$80),($AE$69&gt;$Y$79))</formula>
    </cfRule>
  </conditionalFormatting>
  <conditionalFormatting sqref="E24:G28">
    <cfRule type="expression" dxfId="492" priority="44">
      <formula>AND($AB$70=2)</formula>
    </cfRule>
    <cfRule type="expression" dxfId="491" priority="518">
      <formula>AND(($AE$70&lt;$Y$46),($AE$70&gt;$Y$45))</formula>
    </cfRule>
    <cfRule type="expression" dxfId="490" priority="519">
      <formula>AND(($AE$70&lt;$Y$47),($AE$70&gt;$Y$46))</formula>
    </cfRule>
    <cfRule type="expression" dxfId="489" priority="520">
      <formula>AND(($AE$70&lt;$Y$48),($AE$70&gt;$Y$47))</formula>
    </cfRule>
    <cfRule type="expression" dxfId="488" priority="521">
      <formula>AND(($AE$70&lt;$Y$49),($AE$70&gt;$Y$48))</formula>
    </cfRule>
    <cfRule type="expression" dxfId="487" priority="522">
      <formula>AND(($AE$70&lt;$Y$50),($AE$70&gt;$Y$49))</formula>
    </cfRule>
    <cfRule type="expression" dxfId="486" priority="523">
      <formula>AND(($AE$70&lt;$Y$51),($AE$70&gt;$Y$50))</formula>
    </cfRule>
    <cfRule type="expression" dxfId="485" priority="524">
      <formula>AND(($AE$70&lt;$Y$52),($AE$70&gt;$Y$51))</formula>
    </cfRule>
    <cfRule type="expression" dxfId="484" priority="525">
      <formula>AND(($AE$70&lt;$Y$52),($AE$70&gt;$Y$51))</formula>
    </cfRule>
    <cfRule type="expression" dxfId="483" priority="526">
      <formula>AND(($AE$70&lt;$Y$53),($AE$70&gt;$Y$52))</formula>
    </cfRule>
    <cfRule type="expression" dxfId="482" priority="527">
      <formula>AND(($AE$70&lt;$Y$54),($AE$70&gt;$Y$53))</formula>
    </cfRule>
    <cfRule type="expression" dxfId="481" priority="528">
      <formula>AND(($AE$70&lt;$Y$55),($AE$70&gt;$Y$54))</formula>
    </cfRule>
    <cfRule type="expression" dxfId="480" priority="529">
      <formula>AND(($AE$70&lt;$Y$56),($AE$70&gt;$Y$55))</formula>
    </cfRule>
    <cfRule type="expression" dxfId="479" priority="530">
      <formula>AND(($AE$70&lt;$Y$57),($AE$70&gt;$Y$56))</formula>
    </cfRule>
    <cfRule type="expression" dxfId="478" priority="531">
      <formula>AND(($AE$70&lt;$Y$58),($AE$70&gt;$Y$57))</formula>
    </cfRule>
    <cfRule type="expression" dxfId="477" priority="532">
      <formula>AND(($AE$70&lt;$Y$59),($AE$70&gt;$Y$58))</formula>
    </cfRule>
    <cfRule type="expression" dxfId="476" priority="533">
      <formula>AND(($AE$70&lt;$Y$60),($AE$70&gt;$Y$59))</formula>
    </cfRule>
    <cfRule type="expression" dxfId="475" priority="534">
      <formula>AND(($AE$70&lt;$Y$61),($AE$70&gt;$Y$60))</formula>
    </cfRule>
    <cfRule type="expression" dxfId="474" priority="535">
      <formula>AND(($AE$70&lt;$Y$62),($AE$70&gt;$Y$61))</formula>
    </cfRule>
    <cfRule type="expression" dxfId="473" priority="536">
      <formula>AND(($AE$70&lt;$Y$63),($AE$70&gt;$Y$62))</formula>
    </cfRule>
    <cfRule type="expression" dxfId="472" priority="537">
      <formula>AND(($AE$70&lt;$Y$64),($AE$70&gt;$Y$63))</formula>
    </cfRule>
    <cfRule type="expression" dxfId="471" priority="538">
      <formula>AND(($AE$70&lt;$Y$65),($AE$70&gt;$Y$64))</formula>
    </cfRule>
    <cfRule type="expression" dxfId="470" priority="539">
      <formula>AND(($AE$70&lt;$Y$66),($AE$70&gt;$Y$65))</formula>
    </cfRule>
    <cfRule type="expression" dxfId="469" priority="540">
      <formula>AND(($AE$70&lt;$Y$67),($AE$70&gt;$Y$66))</formula>
    </cfRule>
    <cfRule type="expression" dxfId="468" priority="541">
      <formula>AND(($AE$70&lt;$Y$68),($AE$70&gt;$Y$67))</formula>
    </cfRule>
    <cfRule type="expression" dxfId="467" priority="542">
      <formula>AND(($AE$70&lt;$Y$69),($AE$70&gt;$Y$68))</formula>
    </cfRule>
    <cfRule type="expression" dxfId="466" priority="543">
      <formula>AND(($AE$70&lt;$Y$70),($AE$70&gt;$Y$69))</formula>
    </cfRule>
    <cfRule type="expression" dxfId="465" priority="544">
      <formula>AND(($AE$70&lt;$Y$71),($AE$70&gt;$Y$70))</formula>
    </cfRule>
    <cfRule type="expression" dxfId="464" priority="545">
      <formula>AND(($AE$70&lt;$Y$72),($AE$70&gt;$Y$71))</formula>
    </cfRule>
    <cfRule type="expression" dxfId="463" priority="546">
      <formula>AND(($AE$70&lt;$Y$73),($AE$70&gt;$Y$72))</formula>
    </cfRule>
    <cfRule type="expression" dxfId="462" priority="547">
      <formula>AND(($AE$70&lt;$Y$74),($AE$70&gt;$Y$73))</formula>
    </cfRule>
    <cfRule type="expression" dxfId="461" priority="548">
      <formula>AND(($AE$70&lt;$Y$75),($AE$70&gt;$Y$74))</formula>
    </cfRule>
    <cfRule type="expression" dxfId="460" priority="549">
      <formula>AND(($AE$70&lt;$Y$76),($AE$70&gt;$Y$75))</formula>
    </cfRule>
    <cfRule type="expression" dxfId="459" priority="550">
      <formula>AND(($AE$70&lt;$Y$77),($AE$70&gt;$Y$76))</formula>
    </cfRule>
    <cfRule type="expression" dxfId="458" priority="551">
      <formula>AND(($AE$70&lt;$Y$78),($AE$70&gt;$Y$77))</formula>
    </cfRule>
    <cfRule type="expression" dxfId="457" priority="552">
      <formula>AND(($AE$70&lt;$Y$79),($AE$70&gt;$Y$78))</formula>
    </cfRule>
    <cfRule type="expression" dxfId="456" priority="553">
      <formula>AND(($AE$70&lt;$Y$80),($AE$70&gt;$Y$79))</formula>
    </cfRule>
  </conditionalFormatting>
  <conditionalFormatting sqref="H24:J28">
    <cfRule type="expression" dxfId="455" priority="43">
      <formula>AND($AB$71=2)</formula>
    </cfRule>
    <cfRule type="expression" dxfId="454" priority="482">
      <formula>AND(($AE$71&lt;$Y$46),($AE$71&gt;$Y$45))</formula>
    </cfRule>
    <cfRule type="expression" dxfId="453" priority="483">
      <formula>AND(($AE$71&lt;$Y$47),($AE$71&gt;$Y$46))</formula>
    </cfRule>
    <cfRule type="expression" dxfId="452" priority="484">
      <formula>AND(($AE$71&lt;$Y$48),($AE$71&gt;$Y$47))</formula>
    </cfRule>
    <cfRule type="expression" dxfId="451" priority="485">
      <formula>AND(($AE$71&lt;$Y$49),($AE$71&gt;$Y$48))</formula>
    </cfRule>
    <cfRule type="expression" dxfId="450" priority="486">
      <formula>AND(($AE$71&lt;$Y$50),($AE$71&gt;$Y$49))</formula>
    </cfRule>
    <cfRule type="expression" dxfId="449" priority="487">
      <formula>AND(($AE$71&lt;$Y$51),($AE$71&gt;$Y$50))</formula>
    </cfRule>
    <cfRule type="expression" dxfId="448" priority="488">
      <formula>AND(($AE$71&lt;$Y$52),($AE$71&gt;$Y$51))</formula>
    </cfRule>
    <cfRule type="expression" dxfId="447" priority="489">
      <formula>AND(($AE$71&lt;$Y$52),($AE$71&gt;$Y$51))</formula>
    </cfRule>
    <cfRule type="expression" dxfId="446" priority="490">
      <formula>AND(($AE$71&lt;$Y$53),($AE$71&gt;$Y$52))</formula>
    </cfRule>
    <cfRule type="expression" dxfId="445" priority="491">
      <formula>AND(($AE$71&lt;$Y$54),($AE$71&gt;$Y$53))</formula>
    </cfRule>
    <cfRule type="expression" dxfId="444" priority="492">
      <formula>AND(($AE$71&lt;$Y$55),($AE$71&gt;$Y$54))</formula>
    </cfRule>
    <cfRule type="expression" dxfId="443" priority="493">
      <formula>AND(($AE$71&lt;$Y$56),($AE$71&gt;$Y$55))</formula>
    </cfRule>
    <cfRule type="expression" dxfId="442" priority="494">
      <formula>AND(($AE$71&lt;$Y$57),($AE$71&gt;$Y$56))</formula>
    </cfRule>
    <cfRule type="expression" dxfId="441" priority="495">
      <formula>AND(($AE$71&lt;$Y$58),($AE$71&gt;$Y$57))</formula>
    </cfRule>
    <cfRule type="expression" dxfId="440" priority="496">
      <formula>AND(($AE$71&lt;$Y$59),($AE$71&gt;$Y$58))</formula>
    </cfRule>
    <cfRule type="expression" dxfId="439" priority="497">
      <formula>AND(($AE$71&lt;$Y$60),($AE$71&gt;$Y$59))</formula>
    </cfRule>
    <cfRule type="expression" dxfId="438" priority="498">
      <formula>AND(($AE$71&lt;$Y$61),($AE$71&gt;$Y$60))</formula>
    </cfRule>
    <cfRule type="expression" dxfId="437" priority="499">
      <formula>AND(($AE$71&lt;$Y$62),($AE$71&gt;$Y$61))</formula>
    </cfRule>
    <cfRule type="expression" dxfId="436" priority="500">
      <formula>AND(($AE$71&lt;$Y$63),($AE$71&gt;$Y$62))</formula>
    </cfRule>
    <cfRule type="expression" dxfId="435" priority="501">
      <formula>AND(($AE$71&lt;$Y$64),($AE$71&gt;$Y$63))</formula>
    </cfRule>
    <cfRule type="expression" dxfId="434" priority="502">
      <formula>AND(($AE$71&lt;$Y$65),($AE$71&gt;$Y$64))</formula>
    </cfRule>
    <cfRule type="expression" dxfId="433" priority="503">
      <formula>AND(($AE$71&lt;$Y$66),($AE$71&gt;$Y$65))</formula>
    </cfRule>
    <cfRule type="expression" dxfId="432" priority="504">
      <formula>AND(($AE$71&lt;$Y$67),($AE$71&gt;$Y$66))</formula>
    </cfRule>
    <cfRule type="expression" dxfId="431" priority="505">
      <formula>AND(($AE$71&lt;$Y$68),($AE$71&gt;$Y$67))</formula>
    </cfRule>
    <cfRule type="expression" dxfId="430" priority="506">
      <formula>AND(($AE$71&lt;$Y$69),($AE$71&gt;$Y$68))</formula>
    </cfRule>
    <cfRule type="expression" dxfId="429" priority="507">
      <formula>AND(($AE$71&lt;$Y$70),($AE$71&gt;$Y$69))</formula>
    </cfRule>
    <cfRule type="expression" dxfId="428" priority="508">
      <formula>AND(($AE$71&lt;$Y$71),($AE$71&gt;$Y$70))</formula>
    </cfRule>
    <cfRule type="expression" dxfId="427" priority="509">
      <formula>AND(($AE$71&lt;$Y$72),($AE$71&gt;$Y$71))</formula>
    </cfRule>
    <cfRule type="expression" dxfId="426" priority="510">
      <formula>AND(($AE$71&lt;$Y$73),($AE$71&gt;$Y$72))</formula>
    </cfRule>
    <cfRule type="expression" dxfId="425" priority="511">
      <formula>AND(($AE$71&lt;$Y$74),($AE$71&gt;$Y$73))</formula>
    </cfRule>
    <cfRule type="expression" dxfId="424" priority="512">
      <formula>AND(($AE$71&lt;$Y$75),($AE$71&gt;$Y$74))</formula>
    </cfRule>
    <cfRule type="expression" dxfId="423" priority="513">
      <formula>AND(($AE$71&lt;$Y$76),($AE$71&gt;$Y$75))</formula>
    </cfRule>
    <cfRule type="expression" dxfId="422" priority="514">
      <formula>AND(($AE$71&lt;$Y$77),($AE$71&gt;$Y$76))</formula>
    </cfRule>
    <cfRule type="expression" dxfId="421" priority="515">
      <formula>AND(($AE$71&lt;$Y$78),($AE$71&gt;$Y$77))</formula>
    </cfRule>
    <cfRule type="expression" dxfId="420" priority="516">
      <formula>AND(($AE$71&lt;$Y$79),($AE$71&gt;$Y$78))</formula>
    </cfRule>
    <cfRule type="expression" dxfId="419" priority="517">
      <formula>AND(($AE$71&lt;$Y$80),($AE$71&gt;$Y$79))</formula>
    </cfRule>
  </conditionalFormatting>
  <conditionalFormatting sqref="K24:M28">
    <cfRule type="expression" dxfId="418" priority="42">
      <formula>AND($AB$72=2)</formula>
    </cfRule>
    <cfRule type="expression" dxfId="417" priority="446">
      <formula>AND(($AE$72&lt;$Y$46),($AE$72&gt;$Y$45))</formula>
    </cfRule>
    <cfRule type="expression" dxfId="416" priority="447">
      <formula>AND(($AE$72&lt;$Y$47),($AE$72&gt;$Y$46))</formula>
    </cfRule>
    <cfRule type="expression" dxfId="415" priority="448">
      <formula>AND(($AE$72&lt;$Y$48),($AE$72&gt;$Y$47))</formula>
    </cfRule>
    <cfRule type="expression" dxfId="414" priority="449">
      <formula>AND(($AE$72&lt;$Y$49),($AE$72&gt;$Y$48))</formula>
    </cfRule>
    <cfRule type="expression" dxfId="413" priority="450">
      <formula>AND(($AE$72&lt;$Y$50),($AE$72&gt;$Y$49))</formula>
    </cfRule>
    <cfRule type="expression" dxfId="412" priority="451">
      <formula>AND(($AE$72&lt;$Y$51),($AE$72&gt;$Y$50))</formula>
    </cfRule>
    <cfRule type="expression" dxfId="411" priority="452">
      <formula>AND(($AE$72&lt;$Y$52),($AE$72&gt;$Y$51))</formula>
    </cfRule>
    <cfRule type="expression" dxfId="410" priority="453">
      <formula>AND(($AE$72&lt;$Y$52),($AE$72&gt;$Y$51))</formula>
    </cfRule>
    <cfRule type="expression" dxfId="409" priority="454">
      <formula>AND(($AE$72&lt;$Y$53),($AE$72&gt;$Y$52))</formula>
    </cfRule>
    <cfRule type="expression" dxfId="408" priority="455">
      <formula>AND(($AE$72&lt;$Y$54),($AE$72&gt;$Y$53))</formula>
    </cfRule>
    <cfRule type="expression" dxfId="407" priority="456">
      <formula>AND(($AE$72&lt;$Y$55),($AE$72&gt;$Y$54))</formula>
    </cfRule>
    <cfRule type="expression" dxfId="406" priority="457">
      <formula>AND(($AE$72&lt;$Y$56),($AE$72&gt;$Y$55))</formula>
    </cfRule>
    <cfRule type="expression" dxfId="405" priority="458">
      <formula>AND(($AE$72&lt;$Y$57),($AE$72&gt;$Y$56))</formula>
    </cfRule>
    <cfRule type="expression" dxfId="404" priority="459">
      <formula>AND(($AE$72&lt;$Y$58),($AE$72&gt;$Y$57))</formula>
    </cfRule>
    <cfRule type="expression" dxfId="403" priority="460">
      <formula>AND(($AE$72&lt;$Y$59),($AE$72&gt;$Y$58))</formula>
    </cfRule>
    <cfRule type="expression" dxfId="402" priority="461">
      <formula>AND(($AE$72&lt;$Y$60),($AE$72&gt;$Y$59))</formula>
    </cfRule>
    <cfRule type="expression" dxfId="401" priority="462">
      <formula>AND(($AE$72&lt;$Y$61),($AE$72&gt;$Y$60))</formula>
    </cfRule>
    <cfRule type="expression" dxfId="400" priority="463">
      <formula>AND(($AE$72&lt;$Y$62),($AE$72&gt;$Y$61))</formula>
    </cfRule>
    <cfRule type="expression" dxfId="399" priority="464">
      <formula>AND(($AE$72&lt;$Y$63),($AE$72&gt;$Y$62))</formula>
    </cfRule>
    <cfRule type="expression" dxfId="398" priority="465">
      <formula>AND(($AE$72&lt;$Y$64),($AE$72&gt;$Y$63))</formula>
    </cfRule>
    <cfRule type="expression" dxfId="397" priority="466">
      <formula>AND(($AE$72&lt;$Y$65),($AE$72&gt;$Y$64))</formula>
    </cfRule>
    <cfRule type="expression" dxfId="396" priority="467">
      <formula>AND(($AE$72&lt;$Y$66),($AE$72&gt;$Y$65))</formula>
    </cfRule>
    <cfRule type="expression" dxfId="395" priority="468">
      <formula>AND(($AE$72&lt;$Y$67),($AE$72&gt;$Y$66))</formula>
    </cfRule>
    <cfRule type="expression" dxfId="394" priority="469">
      <formula>AND(($AE$72&lt;$Y$68),($AE$72&gt;$Y$67))</formula>
    </cfRule>
    <cfRule type="expression" dxfId="393" priority="470">
      <formula>AND(($AE$72&lt;$Y$69),($AE$72&gt;$Y$68))</formula>
    </cfRule>
    <cfRule type="expression" dxfId="392" priority="471">
      <formula>AND(($AE$72&lt;$Y$70),($AE$72&gt;$Y$69))</formula>
    </cfRule>
    <cfRule type="expression" dxfId="391" priority="472">
      <formula>AND(($AE$72&lt;$Y$71),($AE$72&gt;$Y$70))</formula>
    </cfRule>
    <cfRule type="expression" dxfId="390" priority="473">
      <formula>AND(($AE$72&lt;$Y$72),($AE$72&gt;$Y$71))</formula>
    </cfRule>
    <cfRule type="expression" dxfId="389" priority="474">
      <formula>AND(($AE$72&lt;$Y$73),($AE$72&gt;$Y$72))</formula>
    </cfRule>
    <cfRule type="expression" dxfId="388" priority="475">
      <formula>AND(($AE$72&lt;$Y$74),($AE$72&gt;$Y$73))</formula>
    </cfRule>
    <cfRule type="expression" dxfId="387" priority="476">
      <formula>AND(($AE$72&lt;$Y$75),($AE$72&gt;$Y$74))</formula>
    </cfRule>
    <cfRule type="expression" dxfId="386" priority="477">
      <formula>AND(($AE$72&lt;$Y$76),($AE$72&gt;$Y$75))</formula>
    </cfRule>
    <cfRule type="expression" dxfId="385" priority="478">
      <formula>AND(($AE$72&lt;$Y$77),($AE$72&gt;$Y$76))</formula>
    </cfRule>
    <cfRule type="expression" dxfId="384" priority="479">
      <formula>AND(($AE$72&lt;$Y$78),($AE$72&gt;$Y$77))</formula>
    </cfRule>
    <cfRule type="expression" dxfId="383" priority="480">
      <formula>AND(($AE$72&lt;$Y$79),($AE$72&gt;$Y$78))</formula>
    </cfRule>
    <cfRule type="expression" dxfId="382" priority="481">
      <formula>AND(($AE$72&lt;$Y$80),($AE$72&gt;$Y$79))</formula>
    </cfRule>
  </conditionalFormatting>
  <conditionalFormatting sqref="N24:P28">
    <cfRule type="expression" dxfId="381" priority="41">
      <formula>AND($AB$73=2)</formula>
    </cfRule>
    <cfRule type="expression" dxfId="380" priority="410">
      <formula>AND(($AE$73&lt;$Y$46),($AE$73&gt;$Y$45))</formula>
    </cfRule>
    <cfRule type="expression" dxfId="379" priority="411">
      <formula>AND(($AE$73&lt;$Y$47),($AE$73&gt;$Y$46))</formula>
    </cfRule>
    <cfRule type="expression" dxfId="378" priority="412">
      <formula>AND(($AE$73&lt;$Y$48),($AE$73&gt;$Y$47))</formula>
    </cfRule>
    <cfRule type="expression" dxfId="377" priority="413">
      <formula>AND(($AE$73&lt;$Y$49),($AE$73&gt;$Y$48))</formula>
    </cfRule>
    <cfRule type="expression" dxfId="376" priority="414">
      <formula>AND(($AE$73&lt;$Y$50),($AE$73&gt;$Y$49))</formula>
    </cfRule>
    <cfRule type="expression" dxfId="375" priority="415">
      <formula>AND(($AE$73&lt;$Y$51),($AE$73&gt;$Y$50))</formula>
    </cfRule>
    <cfRule type="expression" dxfId="374" priority="416">
      <formula>AND(($AE$73&lt;$Y$52),($AE$73&gt;$Y$51))</formula>
    </cfRule>
    <cfRule type="expression" dxfId="373" priority="417">
      <formula>AND(($AE$73&lt;$Y$52),($AE$73&gt;$Y$51))</formula>
    </cfRule>
    <cfRule type="expression" dxfId="372" priority="418">
      <formula>AND(($AE$73&lt;$Y$53),($AE$73&gt;$Y$52))</formula>
    </cfRule>
    <cfRule type="expression" dxfId="371" priority="419">
      <formula>AND(($AE$73&lt;$Y$54),($AE$73&gt;$Y$53))</formula>
    </cfRule>
    <cfRule type="expression" dxfId="370" priority="420">
      <formula>AND(($AE$73&lt;$Y$55),($AE$73&gt;$Y$54))</formula>
    </cfRule>
    <cfRule type="expression" dxfId="369" priority="421">
      <formula>AND(($AE$73&lt;$Y$56),($AE$73&gt;$Y$55))</formula>
    </cfRule>
    <cfRule type="expression" dxfId="368" priority="422">
      <formula>AND(($AE$73&lt;$Y$57),($AE$73&gt;$Y$56))</formula>
    </cfRule>
    <cfRule type="expression" dxfId="367" priority="423">
      <formula>AND(($AE$73&lt;$Y$58),($AE$73&gt;$Y$57))</formula>
    </cfRule>
    <cfRule type="expression" dxfId="366" priority="424">
      <formula>AND(($AE$73&lt;$Y$59),($AE$73&gt;$Y$58))</formula>
    </cfRule>
    <cfRule type="expression" dxfId="365" priority="425">
      <formula>AND(($AE$73&lt;$Y$60),($AE$73&gt;$Y$59))</formula>
    </cfRule>
    <cfRule type="expression" dxfId="364" priority="426">
      <formula>AND(($AE$73&lt;$Y$61),($AE$73&gt;$Y$60))</formula>
    </cfRule>
    <cfRule type="expression" dxfId="363" priority="427">
      <formula>AND(($AE$73&lt;$Y$62),($AE$73&gt;$Y$61))</formula>
    </cfRule>
    <cfRule type="expression" dxfId="362" priority="428">
      <formula>AND(($AE$73&lt;$Y$63),($AE$73&gt;$Y$62))</formula>
    </cfRule>
    <cfRule type="expression" dxfId="361" priority="429">
      <formula>AND(($AE$73&lt;$Y$64),($AE$73&gt;$Y$63))</formula>
    </cfRule>
    <cfRule type="expression" dxfId="360" priority="430">
      <formula>AND(($AE$73&lt;$Y$65),($AE$73&gt;$Y$64))</formula>
    </cfRule>
    <cfRule type="expression" dxfId="359" priority="431">
      <formula>AND(($AE$73&lt;$Y$66),($AE$73&gt;$Y$65))</formula>
    </cfRule>
    <cfRule type="expression" dxfId="358" priority="432">
      <formula>AND(($AE$73&lt;$Y$67),($AE$73&gt;$Y$66))</formula>
    </cfRule>
    <cfRule type="expression" dxfId="357" priority="433">
      <formula>AND(($AE$73&lt;$Y$68),($AE$73&gt;$Y$67))</formula>
    </cfRule>
    <cfRule type="expression" dxfId="356" priority="434">
      <formula>AND(($AE$73&lt;$Y$69),($AE$73&gt;$Y$68))</formula>
    </cfRule>
    <cfRule type="expression" dxfId="355" priority="435">
      <formula>AND(($AE$73&lt;$Y$70),($AE$73&gt;$Y$69))</formula>
    </cfRule>
    <cfRule type="expression" dxfId="354" priority="436">
      <formula>AND(($AE$73&lt;$Y$71),($AE$73&gt;$Y$70))</formula>
    </cfRule>
    <cfRule type="expression" dxfId="353" priority="437">
      <formula>AND(($AE$73&lt;$Y$72),($AE$73&gt;$Y$71))</formula>
    </cfRule>
    <cfRule type="expression" dxfId="352" priority="438">
      <formula>AND(($AE$73&lt;$Y$73),($AE$73&gt;$Y$72))</formula>
    </cfRule>
    <cfRule type="expression" dxfId="351" priority="439">
      <formula>AND(($AE$73&lt;$Y$74),($AE$73&gt;$Y$73))</formula>
    </cfRule>
    <cfRule type="expression" dxfId="350" priority="440">
      <formula>AND(($AE$73&lt;$Y$75),($AE$73&gt;$Y$74))</formula>
    </cfRule>
    <cfRule type="expression" dxfId="349" priority="441">
      <formula>AND(($AE$73&lt;$Y$76),($AE$73&gt;$Y$75))</formula>
    </cfRule>
    <cfRule type="expression" dxfId="348" priority="442">
      <formula>AND(($AE$73&lt;$Y$77),($AE$73&gt;$Y$76))</formula>
    </cfRule>
    <cfRule type="expression" dxfId="347" priority="443">
      <formula>AND(($AE$73&lt;$Y$78),($AE$73&gt;$Y$77))</formula>
    </cfRule>
    <cfRule type="expression" dxfId="346" priority="444">
      <formula>AND(($AE$73&lt;$Y$79),($AE$73&gt;$Y$78))</formula>
    </cfRule>
    <cfRule type="expression" dxfId="345" priority="445">
      <formula>AND(($AE$73&lt;$Y$80),($AE$73&gt;$Y$79))</formula>
    </cfRule>
  </conditionalFormatting>
  <conditionalFormatting sqref="Q24:S28">
    <cfRule type="expression" dxfId="344" priority="40">
      <formula>AND($AB$74=2)</formula>
    </cfRule>
    <cfRule type="expression" dxfId="343" priority="374">
      <formula>AND(($AE$74&lt;$Y$46),($AE$74&gt;$Y$45))</formula>
    </cfRule>
    <cfRule type="expression" dxfId="342" priority="375">
      <formula>AND(($AE$74&lt;$Y$47),($AE$74&gt;$Y$46))</formula>
    </cfRule>
    <cfRule type="expression" dxfId="341" priority="376">
      <formula>AND(($AE$74&lt;$Y$48),($AE$74&gt;$Y$47))</formula>
    </cfRule>
    <cfRule type="expression" dxfId="340" priority="377">
      <formula>AND(($AE$74&lt;$Y$49),($AE$74&gt;$Y$48))</formula>
    </cfRule>
    <cfRule type="expression" dxfId="339" priority="378">
      <formula>AND(($AE$74&lt;$Y$50),($AE$74&gt;$Y$49))</formula>
    </cfRule>
    <cfRule type="expression" dxfId="338" priority="379">
      <formula>AND(($AE$74&lt;$Y$51),($AE$74&gt;$Y$50))</formula>
    </cfRule>
    <cfRule type="expression" dxfId="337" priority="380">
      <formula>AND(($AE$74&lt;$Y$52),($AE$74&gt;$Y$51))</formula>
    </cfRule>
    <cfRule type="expression" dxfId="336" priority="381">
      <formula>AND(($AE$74&lt;$Y$52),($AE$74&gt;$Y$51))</formula>
    </cfRule>
    <cfRule type="expression" dxfId="335" priority="382">
      <formula>AND(($AE$74&lt;$Y$53),($AE$74&gt;$Y$52))</formula>
    </cfRule>
    <cfRule type="expression" dxfId="334" priority="383">
      <formula>AND(($AE$74&lt;$Y$54),($AE$74&gt;$Y$53))</formula>
    </cfRule>
    <cfRule type="expression" dxfId="333" priority="384">
      <formula>AND(($AE$74&lt;$Y$55),($AE$74&gt;$Y$54))</formula>
    </cfRule>
    <cfRule type="expression" dxfId="332" priority="385">
      <formula>AND(($AE$74&lt;$Y$56),($AE$74&gt;$Y$55))</formula>
    </cfRule>
    <cfRule type="expression" dxfId="331" priority="386">
      <formula>AND(($AE$74&lt;$Y$57),($AE$74&gt;$Y$56))</formula>
    </cfRule>
    <cfRule type="expression" dxfId="330" priority="387">
      <formula>AND(($AE$74&lt;$Y$58),($AE$74&gt;$Y$57))</formula>
    </cfRule>
    <cfRule type="expression" dxfId="329" priority="388">
      <formula>AND(($AE$74&lt;$Y$59),($AE$74&gt;$Y$58))</formula>
    </cfRule>
    <cfRule type="expression" dxfId="328" priority="389">
      <formula>AND(($AE$74&lt;$Y$60),($AE$74&gt;$Y$59))</formula>
    </cfRule>
    <cfRule type="expression" dxfId="327" priority="390">
      <formula>AND(($AE$74&lt;$Y$61),($AE$74&gt;$Y$60))</formula>
    </cfRule>
    <cfRule type="expression" dxfId="326" priority="391">
      <formula>AND(($AE$74&lt;$Y$62),($AE$74&gt;$Y$61))</formula>
    </cfRule>
    <cfRule type="expression" dxfId="325" priority="392">
      <formula>AND(($AE$74&lt;$Y$63),($AE$74&gt;$Y$62))</formula>
    </cfRule>
    <cfRule type="expression" dxfId="324" priority="393">
      <formula>AND(($AE$74&lt;$Y$64),($AE$74&gt;$Y$63))</formula>
    </cfRule>
    <cfRule type="expression" dxfId="323" priority="394">
      <formula>AND(($AE$74&lt;$Y$65),($AE$74&gt;$Y$64))</formula>
    </cfRule>
    <cfRule type="expression" dxfId="322" priority="395">
      <formula>AND(($AE$74&lt;$Y$66),($AE$74&gt;$Y$65))</formula>
    </cfRule>
    <cfRule type="expression" dxfId="321" priority="396">
      <formula>AND(($AE$74&lt;$Y$67),($AE$74&gt;$Y$66))</formula>
    </cfRule>
    <cfRule type="expression" dxfId="320" priority="397">
      <formula>AND(($AE$74&lt;$Y$68),($AE$74&gt;$Y$67))</formula>
    </cfRule>
    <cfRule type="expression" dxfId="319" priority="398">
      <formula>AND(($AE$74&lt;$Y$69),($AE$74&gt;$Y$68))</formula>
    </cfRule>
    <cfRule type="expression" dxfId="318" priority="399">
      <formula>AND(($AE$74&lt;$Y$70),($AE$74&gt;$Y$69))</formula>
    </cfRule>
    <cfRule type="expression" dxfId="317" priority="400">
      <formula>AND(($AE$74&lt;$Y$71),($AE$74&gt;$Y$70))</formula>
    </cfRule>
    <cfRule type="expression" dxfId="316" priority="401">
      <formula>AND(($AE$74&lt;$Y$72),($AE$74&gt;$Y$71))</formula>
    </cfRule>
    <cfRule type="expression" dxfId="315" priority="402">
      <formula>AND(($AE$74&lt;$Y$73),($AE$74&gt;$Y$72))</formula>
    </cfRule>
    <cfRule type="expression" dxfId="314" priority="403">
      <formula>AND(($AE$74&lt;$Y$74),($AE$74&gt;$Y$73))</formula>
    </cfRule>
    <cfRule type="expression" dxfId="313" priority="404">
      <formula>AND(($AE$74&lt;$Y$75),($AE$74&gt;$Y$74))</formula>
    </cfRule>
    <cfRule type="expression" dxfId="312" priority="405">
      <formula>AND(($AE$74&lt;$Y$76),($AE$74&gt;$Y$75))</formula>
    </cfRule>
    <cfRule type="expression" dxfId="311" priority="406">
      <formula>AND(($AE$74&lt;$Y$77),($AE$74&gt;$Y$76))</formula>
    </cfRule>
    <cfRule type="expression" dxfId="310" priority="407">
      <formula>AND(($AE$74&lt;$Y$78),($AE$74&gt;$Y$77))</formula>
    </cfRule>
    <cfRule type="expression" dxfId="309" priority="408">
      <formula>AND(($AE$74&lt;$Y$79),($AE$74&gt;$Y$78))</formula>
    </cfRule>
    <cfRule type="expression" dxfId="308" priority="409">
      <formula>AND(($AE$74&lt;$Y$80),($AE$74&gt;$Y$79))</formula>
    </cfRule>
  </conditionalFormatting>
  <conditionalFormatting sqref="B29:D33">
    <cfRule type="expression" dxfId="307" priority="39">
      <formula>AND($AB$75=2)</formula>
    </cfRule>
    <cfRule type="expression" dxfId="306" priority="338">
      <formula>AND(($AE$75&lt;$Y$46),($AE$75&gt;$Y$45))</formula>
    </cfRule>
    <cfRule type="expression" dxfId="305" priority="339">
      <formula>AND(($AE$75&lt;$Y$47),($AE$75&gt;$Y$46))</formula>
    </cfRule>
    <cfRule type="expression" dxfId="304" priority="340">
      <formula>AND(($AE$75&lt;$Y$48),($AE$75&gt;$Y$47))</formula>
    </cfRule>
    <cfRule type="expression" dxfId="303" priority="341">
      <formula>AND(($AE$75&lt;$Y$49),($AE$75&gt;$Y$48))</formula>
    </cfRule>
    <cfRule type="expression" dxfId="302" priority="342">
      <formula>AND(($AE$75&lt;$Y$50),($AE$75&gt;$Y$49))</formula>
    </cfRule>
    <cfRule type="expression" dxfId="301" priority="343">
      <formula>AND(($AE$75&lt;$Y$51),($AE$75&gt;$Y$50))</formula>
    </cfRule>
    <cfRule type="expression" dxfId="300" priority="344">
      <formula>AND(($AE$75&lt;$Y$52),($AE$75&gt;$Y$51))</formula>
    </cfRule>
    <cfRule type="expression" dxfId="299" priority="345">
      <formula>AND(($AE$75&lt;$Y$52),($AE$75&gt;$Y$51))</formula>
    </cfRule>
    <cfRule type="expression" dxfId="298" priority="346">
      <formula>AND(($AE$75&lt;$Y$53),($AE$75&gt;$Y$52))</formula>
    </cfRule>
    <cfRule type="expression" dxfId="297" priority="347">
      <formula>AND(($AE$75&lt;$Y$54),($AE$75&gt;$Y$53))</formula>
    </cfRule>
    <cfRule type="expression" dxfId="296" priority="348">
      <formula>AND(($AE$75&lt;$Y$55),($AE$75&gt;$Y$54))</formula>
    </cfRule>
    <cfRule type="expression" dxfId="295" priority="349">
      <formula>AND(($AE$75&lt;$Y$56),($AE$75&gt;$Y$55))</formula>
    </cfRule>
    <cfRule type="expression" dxfId="294" priority="350">
      <formula>AND(($AE$75&lt;$Y$57),($AE$75&gt;$Y$56))</formula>
    </cfRule>
    <cfRule type="expression" dxfId="293" priority="351">
      <formula>AND(($AE$75&lt;$Y$58),($AE$75&gt;$Y$57))</formula>
    </cfRule>
    <cfRule type="expression" dxfId="292" priority="352">
      <formula>AND(($AE$75&lt;$Y$59),($AE$75&gt;$Y$58))</formula>
    </cfRule>
    <cfRule type="expression" dxfId="291" priority="353">
      <formula>AND(($AE$75&lt;$Y$60),($AE$75&gt;$Y$59))</formula>
    </cfRule>
    <cfRule type="expression" dxfId="290" priority="354">
      <formula>AND(($AE$75&lt;$Y$61),($AE$75&gt;$Y$60))</formula>
    </cfRule>
    <cfRule type="expression" dxfId="289" priority="355">
      <formula>AND(($AE$75&lt;$Y$62),($AE$75&gt;$Y$61))</formula>
    </cfRule>
    <cfRule type="expression" dxfId="288" priority="356">
      <formula>AND(($AE$75&lt;$Y$63),($AE$75&gt;$Y$62))</formula>
    </cfRule>
    <cfRule type="expression" dxfId="287" priority="357">
      <formula>AND(($AE$75&lt;$Y$64),($AE$75&gt;$Y$63))</formula>
    </cfRule>
    <cfRule type="expression" dxfId="286" priority="358">
      <formula>AND(($AE$75&lt;$Y$65),($AE$75&gt;$Y$64))</formula>
    </cfRule>
    <cfRule type="expression" dxfId="285" priority="359">
      <formula>AND(($AE$75&lt;$Y$66),($AE$75&gt;$Y$65))</formula>
    </cfRule>
    <cfRule type="expression" dxfId="284" priority="360">
      <formula>AND(($AE$75&lt;$Y$67),($AE$75&gt;$Y$66))</formula>
    </cfRule>
    <cfRule type="expression" dxfId="283" priority="361">
      <formula>AND(($AE$75&lt;$Y$68),($AE$75&gt;$Y$67))</formula>
    </cfRule>
    <cfRule type="expression" dxfId="282" priority="362">
      <formula>AND(($AE$75&lt;$Y$69),($AE$75&gt;$Y$68))</formula>
    </cfRule>
    <cfRule type="expression" dxfId="281" priority="363">
      <formula>AND(($AE$75&lt;$Y$70),($AE$75&gt;$Y$69))</formula>
    </cfRule>
    <cfRule type="expression" dxfId="280" priority="364">
      <formula>AND(($AE$75&lt;$Y$71),($AE$75&gt;$Y$70))</formula>
    </cfRule>
    <cfRule type="expression" dxfId="279" priority="365">
      <formula>AND(($AE$75&lt;$Y$72),($AE$75&gt;$Y$71))</formula>
    </cfRule>
    <cfRule type="expression" dxfId="278" priority="366">
      <formula>AND(($AE$75&lt;$Y$73),($AE$75&gt;$Y$72))</formula>
    </cfRule>
    <cfRule type="expression" dxfId="277" priority="367">
      <formula>AND(($AE$75&lt;$Y$74),($AE$75&gt;$Y$73))</formula>
    </cfRule>
    <cfRule type="expression" dxfId="276" priority="368">
      <formula>AND(($AE$75&lt;$Y$75),($AE$75&gt;$Y$74))</formula>
    </cfRule>
    <cfRule type="expression" dxfId="275" priority="369">
      <formula>AND(($AE$75&lt;$Y$76),($AE$75&gt;$Y$75))</formula>
    </cfRule>
    <cfRule type="expression" dxfId="274" priority="370">
      <formula>AND(($AE$75&lt;$Y$77),($AE$75&gt;$Y$76))</formula>
    </cfRule>
    <cfRule type="expression" dxfId="273" priority="371">
      <formula>AND(($AE$75&lt;$Y$78),($AE$75&gt;$Y$77))</formula>
    </cfRule>
    <cfRule type="expression" dxfId="272" priority="372">
      <formula>AND(($AE$75&lt;$Y$79),($AE$75&gt;$Y$78))</formula>
    </cfRule>
    <cfRule type="expression" dxfId="271" priority="373">
      <formula>AND(($AE$75&lt;$Y$80),($AE$75&gt;$Y$79))</formula>
    </cfRule>
  </conditionalFormatting>
  <conditionalFormatting sqref="E29:G33">
    <cfRule type="expression" dxfId="270" priority="38">
      <formula>AND($AB$76=2)</formula>
    </cfRule>
    <cfRule type="expression" dxfId="269" priority="302">
      <formula>AND(($AE$76&lt;$Y$46),($AE$76&gt;$Y$45))</formula>
    </cfRule>
    <cfRule type="expression" dxfId="268" priority="303">
      <formula>AND(($AE$76&lt;$Y$47),($AE$76&gt;$Y$46))</formula>
    </cfRule>
    <cfRule type="expression" dxfId="267" priority="304">
      <formula>AND(($AE$76&lt;$Y$48),($AE$76&gt;$Y$47))</formula>
    </cfRule>
    <cfRule type="expression" dxfId="266" priority="305">
      <formula>AND(($AE$76&lt;$Y$49),($AE$76&gt;$Y$48))</formula>
    </cfRule>
    <cfRule type="expression" dxfId="265" priority="306">
      <formula>AND(($AE$76&lt;$Y$50),($AE$76&gt;$Y$49))</formula>
    </cfRule>
    <cfRule type="expression" dxfId="264" priority="307">
      <formula>AND(($AE$76&lt;$Y$51),($AE$76&gt;$Y$50))</formula>
    </cfRule>
    <cfRule type="expression" dxfId="263" priority="308">
      <formula>AND(($AE$76&lt;$Y$52),($AE$76&gt;$Y$51))</formula>
    </cfRule>
    <cfRule type="expression" dxfId="262" priority="309">
      <formula>AND(($AE$76&lt;$Y$52),($AE$76&gt;$Y$51))</formula>
    </cfRule>
    <cfRule type="expression" dxfId="261" priority="310">
      <formula>AND(($AE$76&lt;$Y$53),($AE$76&gt;$Y$52))</formula>
    </cfRule>
    <cfRule type="expression" dxfId="260" priority="311">
      <formula>AND(($AE$76&lt;$Y$54),($AE$76&gt;$Y$53))</formula>
    </cfRule>
    <cfRule type="expression" dxfId="259" priority="312">
      <formula>AND(($AE$76&lt;$Y$55),($AE$76&gt;$Y$54))</formula>
    </cfRule>
    <cfRule type="expression" dxfId="258" priority="313">
      <formula>AND(($AE$76&lt;$Y$56),($AE$76&gt;$Y$55))</formula>
    </cfRule>
    <cfRule type="expression" dxfId="257" priority="314">
      <formula>AND(($AE$76&lt;$Y$57),($AE$76&gt;$Y$56))</formula>
    </cfRule>
    <cfRule type="expression" dxfId="256" priority="315">
      <formula>AND(($AE$76&lt;$Y$58),($AE$76&gt;$Y$57))</formula>
    </cfRule>
    <cfRule type="expression" dxfId="255" priority="316">
      <formula>AND(($AE$76&lt;$Y$59),($AE$76&gt;$Y$58))</formula>
    </cfRule>
    <cfRule type="expression" dxfId="254" priority="317">
      <formula>AND(($AE$76&lt;$Y$60),($AE$76&gt;$Y$59))</formula>
    </cfRule>
    <cfRule type="expression" dxfId="253" priority="318">
      <formula>AND(($AE$76&lt;$Y$61),($AE$76&gt;$Y$60))</formula>
    </cfRule>
    <cfRule type="expression" dxfId="252" priority="319">
      <formula>AND(($AE$76&lt;$Y$62),($AE$76&gt;$Y$61))</formula>
    </cfRule>
    <cfRule type="expression" dxfId="251" priority="320">
      <formula>AND(($AE$76&lt;$Y$63),($AE$76&gt;$Y$62))</formula>
    </cfRule>
    <cfRule type="expression" dxfId="250" priority="321">
      <formula>AND(($AE$76&lt;$Y$64),($AE$76&gt;$Y$63))</formula>
    </cfRule>
    <cfRule type="expression" dxfId="249" priority="322">
      <formula>AND(($AE$76&lt;$Y$65),($AE$76&gt;$Y$64))</formula>
    </cfRule>
    <cfRule type="expression" dxfId="248" priority="323">
      <formula>AND(($AE$76&lt;$Y$66),($AE$76&gt;$Y$65))</formula>
    </cfRule>
    <cfRule type="expression" dxfId="247" priority="324">
      <formula>AND(($AE$76&lt;$Y$67),($AE$76&gt;$Y$66))</formula>
    </cfRule>
    <cfRule type="expression" dxfId="246" priority="325">
      <formula>AND(($AE$76&lt;$Y$68),($AE$76&gt;$Y$67))</formula>
    </cfRule>
    <cfRule type="expression" dxfId="245" priority="326">
      <formula>AND(($AE$76&lt;$Y$69),($AE$76&gt;$Y$68))</formula>
    </cfRule>
    <cfRule type="expression" dxfId="244" priority="327">
      <formula>AND(($AE$76&lt;$Y$70),($AE$76&gt;$Y$69))</formula>
    </cfRule>
    <cfRule type="expression" dxfId="243" priority="328">
      <formula>AND(($AE$76&lt;$Y$71),($AE$76&gt;$Y$70))</formula>
    </cfRule>
    <cfRule type="expression" dxfId="242" priority="329">
      <formula>AND(($AE$76&lt;$Y$72),($AE$76&gt;$Y$71))</formula>
    </cfRule>
    <cfRule type="expression" dxfId="241" priority="330">
      <formula>AND(($AE$76&lt;$Y$73),($AE$76&gt;$Y$72))</formula>
    </cfRule>
    <cfRule type="expression" dxfId="240" priority="331">
      <formula>AND(($AE$76&lt;$Y$74),($AE$76&gt;$Y$73))</formula>
    </cfRule>
    <cfRule type="expression" dxfId="239" priority="332">
      <formula>AND(($AE$76&lt;$Y$75),($AE$76&gt;$Y$74))</formula>
    </cfRule>
    <cfRule type="expression" dxfId="238" priority="333">
      <formula>AND(($AE$76&lt;$Y$76),($AE$76&gt;$Y$75))</formula>
    </cfRule>
    <cfRule type="expression" dxfId="237" priority="334">
      <formula>AND(($AE$76&lt;$Y$77),($AE$76&gt;$Y$76))</formula>
    </cfRule>
    <cfRule type="expression" dxfId="236" priority="335">
      <formula>AND(($AE$76&lt;$Y$78),($AE$76&gt;$Y$77))</formula>
    </cfRule>
    <cfRule type="expression" dxfId="235" priority="336">
      <formula>AND(($AE$76&lt;$Y$79),($AE$76&gt;$Y$78))</formula>
    </cfRule>
    <cfRule type="expression" dxfId="234" priority="337">
      <formula>AND(($AE$76&lt;$Y$80),($AE$76&gt;$Y$79))</formula>
    </cfRule>
  </conditionalFormatting>
  <conditionalFormatting sqref="H29:J33">
    <cfRule type="expression" dxfId="233" priority="37">
      <formula>AND($AB$77=2)</formula>
    </cfRule>
    <cfRule type="expression" dxfId="232" priority="266">
      <formula>AND(($AE$77&lt;$Y$46),($AE$77&gt;$Y$45))</formula>
    </cfRule>
    <cfRule type="expression" dxfId="231" priority="267">
      <formula>AND(($AE$77&lt;$Y$47),($AE$77&gt;$Y$46))</formula>
    </cfRule>
    <cfRule type="expression" dxfId="230" priority="268">
      <formula>AND(($AE$77&lt;$Y$48),($AE$77&gt;$Y$47))</formula>
    </cfRule>
    <cfRule type="expression" dxfId="229" priority="269">
      <formula>AND(($AE$77&lt;$Y$49),($AE$77&gt;$Y$48))</formula>
    </cfRule>
    <cfRule type="expression" dxfId="228" priority="270">
      <formula>AND(($AE$77&lt;$Y$50),($AE$77&gt;$Y$49))</formula>
    </cfRule>
    <cfRule type="expression" dxfId="227" priority="271">
      <formula>AND(($AE$77&lt;$Y$51),($AE$77&gt;$Y$50))</formula>
    </cfRule>
    <cfRule type="expression" dxfId="226" priority="272">
      <formula>AND(($AE$77&lt;$Y$52),($AE$77&gt;$Y$51))</formula>
    </cfRule>
    <cfRule type="expression" dxfId="225" priority="273">
      <formula>AND(($AE$77&lt;$Y$52),($AE$77&gt;$Y$51))</formula>
    </cfRule>
    <cfRule type="expression" dxfId="224" priority="274">
      <formula>AND(($AE$77&lt;$Y$53),($AE$77&gt;$Y$52))</formula>
    </cfRule>
    <cfRule type="expression" dxfId="223" priority="275">
      <formula>AND(($AE$77&lt;$Y$54),($AE$77&gt;$Y$53))</formula>
    </cfRule>
    <cfRule type="expression" dxfId="222" priority="276">
      <formula>AND(($AE$77&lt;$Y$55),($AE$77&gt;$Y$54))</formula>
    </cfRule>
    <cfRule type="expression" dxfId="221" priority="277">
      <formula>AND(($AE$77&lt;$Y$56),($AE$77&gt;$Y$55))</formula>
    </cfRule>
    <cfRule type="expression" dxfId="220" priority="278">
      <formula>AND(($AE$77&lt;$Y$57),($AE$77&gt;$Y$56))</formula>
    </cfRule>
    <cfRule type="expression" dxfId="219" priority="279">
      <formula>AND(($AE$77&lt;$Y$58),($AE$77&gt;$Y$57))</formula>
    </cfRule>
    <cfRule type="expression" dxfId="218" priority="280">
      <formula>AND(($AE$77&lt;$Y$59),($AE$77&gt;$Y$58))</formula>
    </cfRule>
    <cfRule type="expression" dxfId="217" priority="281">
      <formula>AND(($AE$77&lt;$Y$60),($AE$77&gt;$Y$59))</formula>
    </cfRule>
    <cfRule type="expression" dxfId="216" priority="282">
      <formula>AND(($AE$77&lt;$Y$61),($AE$77&gt;$Y$60))</formula>
    </cfRule>
    <cfRule type="expression" dxfId="215" priority="283">
      <formula>AND(($AE$77&lt;$Y$62),($AE$77&gt;$Y$61))</formula>
    </cfRule>
    <cfRule type="expression" dxfId="214" priority="284">
      <formula>AND(($AE$77&lt;$Y$63),($AE$77&gt;$Y$62))</formula>
    </cfRule>
    <cfRule type="expression" dxfId="213" priority="285">
      <formula>AND(($AE$77&lt;$Y$64),($AE$77&gt;$Y$63))</formula>
    </cfRule>
    <cfRule type="expression" dxfId="212" priority="286">
      <formula>AND(($AE$77&lt;$Y$65),($AE$77&gt;$Y$64))</formula>
    </cfRule>
    <cfRule type="expression" dxfId="211" priority="287">
      <formula>AND(($AE$77&lt;$Y$66),($AE$77&gt;$Y$65))</formula>
    </cfRule>
    <cfRule type="expression" dxfId="210" priority="288">
      <formula>AND(($AE$77&lt;$Y$67),($AE$77&gt;$Y$66))</formula>
    </cfRule>
    <cfRule type="expression" dxfId="209" priority="289">
      <formula>AND(($AE$77&lt;$Y$68),($AE$77&gt;$Y$67))</formula>
    </cfRule>
    <cfRule type="expression" dxfId="208" priority="290">
      <formula>AND(($AE$77&lt;$Y$69),($AE$77&gt;$Y$68))</formula>
    </cfRule>
    <cfRule type="expression" dxfId="207" priority="291">
      <formula>AND(($AE$77&lt;$Y$70),($AE$77&gt;$Y$69))</formula>
    </cfRule>
    <cfRule type="expression" dxfId="206" priority="292">
      <formula>AND(($AE$77&lt;$Y$71),($AE$77&gt;$Y$70))</formula>
    </cfRule>
    <cfRule type="expression" dxfId="205" priority="293">
      <formula>AND(($AE$77&lt;$Y$72),($AE$77&gt;$Y$71))</formula>
    </cfRule>
    <cfRule type="expression" dxfId="204" priority="294">
      <formula>AND(($AE$77&lt;$Y$73),($AE$77&gt;$Y$72))</formula>
    </cfRule>
    <cfRule type="expression" dxfId="203" priority="295">
      <formula>AND(($AE$77&lt;$Y$74),($AE$77&gt;$Y$73))</formula>
    </cfRule>
    <cfRule type="expression" dxfId="202" priority="296">
      <formula>AND(($AE$77&lt;$Y$75),($AE$77&gt;$Y$74))</formula>
    </cfRule>
    <cfRule type="expression" dxfId="201" priority="297">
      <formula>AND(($AE$77&lt;$Y$76),($AE$77&gt;$Y$75))</formula>
    </cfRule>
    <cfRule type="expression" dxfId="200" priority="298">
      <formula>AND(($AE$77&lt;$Y$77),($AE$77&gt;$Y$76))</formula>
    </cfRule>
    <cfRule type="expression" dxfId="199" priority="299">
      <formula>AND(($AE$77&lt;$Y$78),($AE$77&gt;$Y$77))</formula>
    </cfRule>
    <cfRule type="expression" dxfId="198" priority="300">
      <formula>AND(($AE$77&lt;$Y$79),($AE$77&gt;$Y$78))</formula>
    </cfRule>
    <cfRule type="expression" dxfId="197" priority="301">
      <formula>AND(($AE$77&lt;$Y$80),($AE$77&gt;$Y$79))</formula>
    </cfRule>
  </conditionalFormatting>
  <conditionalFormatting sqref="K29:M33">
    <cfRule type="expression" dxfId="196" priority="36">
      <formula>AND($AB$78=2)</formula>
    </cfRule>
    <cfRule type="expression" dxfId="195" priority="230">
      <formula>AND(($AE$78&lt;$Y$46),($AE$78&gt;$Y$45))</formula>
    </cfRule>
    <cfRule type="expression" dxfId="194" priority="231">
      <formula>AND(($AE$78&lt;$Y$47),($AE$78&gt;$Y$46))</formula>
    </cfRule>
    <cfRule type="expression" dxfId="193" priority="232">
      <formula>AND(($AE$78&lt;$Y$48),($AE$78&gt;$Y$47))</formula>
    </cfRule>
    <cfRule type="expression" dxfId="192" priority="233">
      <formula>AND(($AE$78&lt;$Y$49),($AE$78&gt;$Y$48))</formula>
    </cfRule>
    <cfRule type="expression" dxfId="191" priority="234">
      <formula>AND(($AE$78&lt;$Y$50),($AE$78&gt;$Y$49))</formula>
    </cfRule>
    <cfRule type="expression" dxfId="190" priority="235">
      <formula>AND(($AE$78&lt;$Y$51),($AE$78&gt;$Y$50))</formula>
    </cfRule>
    <cfRule type="expression" dxfId="189" priority="236">
      <formula>AND(($AE$78&lt;$Y$52),($AE$78&gt;$Y$51))</formula>
    </cfRule>
    <cfRule type="expression" dxfId="188" priority="237">
      <formula>AND(($AE$78&lt;$Y$52),($AE$78&gt;$Y$51))</formula>
    </cfRule>
    <cfRule type="expression" dxfId="187" priority="238">
      <formula>AND(($AE$78&lt;$Y$53),($AE$78&gt;$Y$52))</formula>
    </cfRule>
    <cfRule type="expression" dxfId="186" priority="239">
      <formula>AND(($AE$78&lt;$Y$54),($AE$78&gt;$Y$53))</formula>
    </cfRule>
    <cfRule type="expression" dxfId="185" priority="240">
      <formula>AND(($AE$78&lt;$Y$55),($AE$78&gt;$Y$54))</formula>
    </cfRule>
    <cfRule type="expression" dxfId="184" priority="241">
      <formula>AND(($AE$78&lt;$Y$56),($AE$78&gt;$Y$55))</formula>
    </cfRule>
    <cfRule type="expression" dxfId="183" priority="242">
      <formula>AND(($AE$78&lt;$Y$57),($AE$78&gt;$Y$56))</formula>
    </cfRule>
    <cfRule type="expression" dxfId="182" priority="243">
      <formula>AND(($AE$78&lt;$Y$58),($AE$78&gt;$Y$57))</formula>
    </cfRule>
    <cfRule type="expression" dxfId="181" priority="244">
      <formula>AND(($AE$78&lt;$Y$59),($AE$78&gt;$Y$58))</formula>
    </cfRule>
    <cfRule type="expression" dxfId="180" priority="245">
      <formula>AND(($AE$78&lt;$Y$60),($AE$78&gt;$Y$59))</formula>
    </cfRule>
    <cfRule type="expression" dxfId="179" priority="246">
      <formula>AND(($AE$78&lt;$Y$61),($AE$78&gt;$Y$60))</formula>
    </cfRule>
    <cfRule type="expression" dxfId="178" priority="247">
      <formula>AND(($AE$78&lt;$Y$62),($AE$78&gt;$Y$61))</formula>
    </cfRule>
    <cfRule type="expression" dxfId="177" priority="248">
      <formula>AND(($AE$78&lt;$Y$63),($AE$78&gt;$Y$62))</formula>
    </cfRule>
    <cfRule type="expression" dxfId="176" priority="249">
      <formula>AND(($AE$78&lt;$Y$64),($AE$78&gt;$Y$63))</formula>
    </cfRule>
    <cfRule type="expression" dxfId="175" priority="250">
      <formula>AND(($AE$78&lt;$Y$65),($AE$78&gt;$Y$64))</formula>
    </cfRule>
    <cfRule type="expression" dxfId="174" priority="251">
      <formula>AND(($AE$78&lt;$Y$66),($AE$78&gt;$Y$65))</formula>
    </cfRule>
    <cfRule type="expression" dxfId="173" priority="252">
      <formula>AND(($AE$78&lt;$Y$67),($AE$78&gt;$Y$66))</formula>
    </cfRule>
    <cfRule type="expression" dxfId="172" priority="253">
      <formula>AND(($AE$78&lt;$Y$68),($AE$78&gt;$Y$67))</formula>
    </cfRule>
    <cfRule type="expression" dxfId="171" priority="254">
      <formula>AND(($AE$78&lt;$Y$69),($AE$78&gt;$Y$68))</formula>
    </cfRule>
    <cfRule type="expression" dxfId="170" priority="255">
      <formula>AND(($AE$78&lt;$Y$70),($AE$78&gt;$Y$69))</formula>
    </cfRule>
    <cfRule type="expression" dxfId="169" priority="256">
      <formula>AND(($AE$78&lt;$Y$71),($AE$78&gt;$Y$70))</formula>
    </cfRule>
    <cfRule type="expression" dxfId="168" priority="257">
      <formula>AND(($AE$78&lt;$Y$72),($AE$78&gt;$Y$71))</formula>
    </cfRule>
    <cfRule type="expression" dxfId="167" priority="258">
      <formula>AND(($AE$78&lt;$Y$73),($AE$78&gt;$Y$72))</formula>
    </cfRule>
    <cfRule type="expression" dxfId="166" priority="259">
      <formula>AND(($AE$78&lt;$Y$74),($AE$78&gt;$Y$73))</formula>
    </cfRule>
    <cfRule type="expression" dxfId="165" priority="260">
      <formula>AND(($AE$78&lt;$Y$75),($AE$78&gt;$Y$74))</formula>
    </cfRule>
    <cfRule type="expression" dxfId="164" priority="261">
      <formula>AND(($AE$78&lt;$Y$76),($AE$78&gt;$Y$75))</formula>
    </cfRule>
    <cfRule type="expression" dxfId="163" priority="262">
      <formula>AND(($AE$78&lt;$Y$77),($AE$78&gt;$Y$76))</formula>
    </cfRule>
    <cfRule type="expression" dxfId="162" priority="263">
      <formula>AND(($AE$78&lt;$Y$78),($AE$78&gt;$Y$77))</formula>
    </cfRule>
    <cfRule type="expression" dxfId="161" priority="264">
      <formula>AND(($AE$78&lt;$Y$79),($AE$78&gt;$Y$78))</formula>
    </cfRule>
    <cfRule type="expression" dxfId="160" priority="265">
      <formula>AND(($AE$78&lt;$Y$80),($AE$78&gt;$Y$79))</formula>
    </cfRule>
  </conditionalFormatting>
  <conditionalFormatting sqref="N29:P33">
    <cfRule type="expression" dxfId="159" priority="35">
      <formula>AND($AB$79=2)</formula>
    </cfRule>
    <cfRule type="expression" dxfId="158" priority="194">
      <formula>AND(($AE$79&lt;$Y$46),($AE$79&gt;$Y$45))</formula>
    </cfRule>
    <cfRule type="expression" dxfId="157" priority="195">
      <formula>AND(($AE$79&lt;$Y$47),($AE$79&gt;$Y$46))</formula>
    </cfRule>
    <cfRule type="expression" dxfId="156" priority="196">
      <formula>AND(($AE$79&lt;$Y$48),($AE$79&gt;$Y$47))</formula>
    </cfRule>
    <cfRule type="expression" dxfId="155" priority="197">
      <formula>AND(($AE$79&lt;$Y$49),($AE$79&gt;$Y$48))</formula>
    </cfRule>
    <cfRule type="expression" dxfId="154" priority="198">
      <formula>AND(($AE$79&lt;$Y$50),($AE$79&gt;$Y$49))</formula>
    </cfRule>
    <cfRule type="expression" dxfId="153" priority="199">
      <formula>AND(($AE$79&lt;$Y$51),($AE$79&gt;$Y$50))</formula>
    </cfRule>
    <cfRule type="expression" dxfId="152" priority="200">
      <formula>AND(($AE$79&lt;$Y$52),($AE$79&gt;$Y$51))</formula>
    </cfRule>
    <cfRule type="expression" dxfId="151" priority="201">
      <formula>AND(($AE$79&lt;$Y$52),($AE$79&gt;$Y$51))</formula>
    </cfRule>
    <cfRule type="expression" dxfId="150" priority="202">
      <formula>AND(($AE$79&lt;$Y$53),($AE$79&gt;$Y$52))</formula>
    </cfRule>
    <cfRule type="expression" dxfId="149" priority="203">
      <formula>AND(($AE$79&lt;$Y$54),($AE$79&gt;$Y$53))</formula>
    </cfRule>
    <cfRule type="expression" dxfId="148" priority="204">
      <formula>AND(($AE$79&lt;$Y$55),($AE$79&gt;$Y$54))</formula>
    </cfRule>
    <cfRule type="expression" dxfId="147" priority="205">
      <formula>AND(($AE$79&lt;$Y$56),($AE$79&gt;$Y$55))</formula>
    </cfRule>
    <cfRule type="expression" dxfId="146" priority="206">
      <formula>AND(($AE$79&lt;$Y$57),($AE$79&gt;$Y$56))</formula>
    </cfRule>
    <cfRule type="expression" dxfId="145" priority="207">
      <formula>AND(($AE$79&lt;$Y$58),($AE$79&gt;$Y$57))</formula>
    </cfRule>
    <cfRule type="expression" dxfId="144" priority="208">
      <formula>AND(($AE$79&lt;$Y$59),($AE$79&gt;$Y$58))</formula>
    </cfRule>
    <cfRule type="expression" dxfId="143" priority="209">
      <formula>AND(($AE$79&lt;$Y$60),($AE$79&gt;$Y$59))</formula>
    </cfRule>
    <cfRule type="expression" dxfId="142" priority="210">
      <formula>AND(($AE$79&lt;$Y$61),($AE$79&gt;$Y$60))</formula>
    </cfRule>
    <cfRule type="expression" dxfId="141" priority="211">
      <formula>AND(($AE$79&lt;$Y$62),($AE$79&gt;$Y$61))</formula>
    </cfRule>
    <cfRule type="expression" dxfId="140" priority="212">
      <formula>AND(($AE$79&lt;$Y$63),($AE$79&gt;$Y$62))</formula>
    </cfRule>
    <cfRule type="expression" dxfId="139" priority="213">
      <formula>AND(($AE$79&lt;$Y$64),($AE$79&gt;$Y$63))</formula>
    </cfRule>
    <cfRule type="expression" dxfId="138" priority="214">
      <formula>AND(($AE$79&lt;$Y$65),($AE$79&gt;$Y$64))</formula>
    </cfRule>
    <cfRule type="expression" dxfId="137" priority="215">
      <formula>AND(($AE$79&lt;$Y$66),($AE$79&gt;$Y$65))</formula>
    </cfRule>
    <cfRule type="expression" dxfId="136" priority="216">
      <formula>AND(($AE$79&lt;$Y$67),($AE$79&gt;$Y$66))</formula>
    </cfRule>
    <cfRule type="expression" dxfId="135" priority="217">
      <formula>AND(($AE$79&lt;$Y$68),($AE$79&gt;$Y$67))</formula>
    </cfRule>
    <cfRule type="expression" dxfId="134" priority="218">
      <formula>AND(($AE$79&lt;$Y$69),($AE$79&gt;$Y$68))</formula>
    </cfRule>
    <cfRule type="expression" dxfId="133" priority="219">
      <formula>AND(($AE$79&lt;$Y$70),($AE$79&gt;$Y$69))</formula>
    </cfRule>
    <cfRule type="expression" dxfId="132" priority="220">
      <formula>AND(($AE$79&lt;$Y$71),($AE$79&gt;$Y$70))</formula>
    </cfRule>
    <cfRule type="expression" dxfId="131" priority="221">
      <formula>AND(($AE$79&lt;$Y$72),($AE$79&gt;$Y$71))</formula>
    </cfRule>
    <cfRule type="expression" dxfId="130" priority="222">
      <formula>AND(($AE$79&lt;$Y$73),($AE$79&gt;$Y$72))</formula>
    </cfRule>
    <cfRule type="expression" dxfId="129" priority="223">
      <formula>AND(($AE$79&lt;$Y$74),($AE$79&gt;$Y$73))</formula>
    </cfRule>
    <cfRule type="expression" dxfId="128" priority="224">
      <formula>AND(($AE$79&lt;$Y$75),($AE$79&gt;$Y$74))</formula>
    </cfRule>
    <cfRule type="expression" dxfId="127" priority="225">
      <formula>AND(($AE$79&lt;$Y$76),($AE$79&gt;$Y$75))</formula>
    </cfRule>
    <cfRule type="expression" dxfId="126" priority="226">
      <formula>AND(($AE$79&lt;$Y$77),($AE$79&gt;$Y$76))</formula>
    </cfRule>
    <cfRule type="expression" dxfId="125" priority="227">
      <formula>AND(($AE$79&lt;$Y$78),($AE$79&gt;$Y$77))</formula>
    </cfRule>
    <cfRule type="expression" dxfId="124" priority="228">
      <formula>AND(($AE$79&lt;$Y$79),($AE$79&gt;$Y$78))</formula>
    </cfRule>
    <cfRule type="expression" dxfId="123" priority="229">
      <formula>AND(($AE$79&lt;$Y$80),($AE$79&gt;$Y$79))</formula>
    </cfRule>
  </conditionalFormatting>
  <conditionalFormatting sqref="Q29:S33">
    <cfRule type="expression" dxfId="122" priority="34">
      <formula>AND($AB$80=2)</formula>
    </cfRule>
    <cfRule type="expression" dxfId="121" priority="158">
      <formula>AND(($AE$80&lt;$Y$46),($AE$80&gt;$Y$45))</formula>
    </cfRule>
    <cfRule type="expression" dxfId="120" priority="159">
      <formula>AND(($AE$80&lt;$Y$47),($AE$80&gt;$Y$46))</formula>
    </cfRule>
    <cfRule type="expression" dxfId="119" priority="160">
      <formula>AND(($AE$80&lt;$Y$48),($AE$80&gt;$Y$47))</formula>
    </cfRule>
    <cfRule type="expression" dxfId="118" priority="161">
      <formula>AND(($AE$80&lt;$Y$49),($AE$80&gt;$Y$48))</formula>
    </cfRule>
    <cfRule type="expression" dxfId="117" priority="162">
      <formula>AND(($AE$80&lt;$Y$50),($AE$80&gt;$Y$49))</formula>
    </cfRule>
    <cfRule type="expression" dxfId="116" priority="163">
      <formula>AND(($AE$80&lt;$Y$51),($AE$80&gt;$Y$50))</formula>
    </cfRule>
    <cfRule type="expression" dxfId="115" priority="164">
      <formula>AND(($AE$80&lt;$Y$52),($AE$80&gt;$Y$51))</formula>
    </cfRule>
    <cfRule type="expression" dxfId="114" priority="165">
      <formula>AND(($AE$80&lt;$Y$52),($AE$80&gt;$Y$51))</formula>
    </cfRule>
    <cfRule type="expression" dxfId="113" priority="166">
      <formula>AND(($AE$80&lt;$Y$53),($AE$80&gt;$Y$52))</formula>
    </cfRule>
    <cfRule type="expression" dxfId="112" priority="167">
      <formula>AND(($AE$80&lt;$Y$54),($AE$80&gt;$Y$53))</formula>
    </cfRule>
    <cfRule type="expression" dxfId="111" priority="168">
      <formula>AND(($AE$80&lt;$Y$55),($AE$80&gt;$Y$54))</formula>
    </cfRule>
    <cfRule type="expression" dxfId="110" priority="169">
      <formula>AND(($AE$80&lt;$Y$56),($AE$80&gt;$Y$55))</formula>
    </cfRule>
    <cfRule type="expression" dxfId="109" priority="170">
      <formula>AND(($AE$80&lt;$Y$57),($AE$80&gt;$Y$56))</formula>
    </cfRule>
    <cfRule type="expression" dxfId="108" priority="171">
      <formula>AND(($AE$80&lt;$Y$58),($AE$80&gt;$Y$57))</formula>
    </cfRule>
    <cfRule type="expression" dxfId="107" priority="172">
      <formula>AND(($AE$80&lt;$Y$59),($AE$80&gt;$Y$58))</formula>
    </cfRule>
    <cfRule type="expression" dxfId="106" priority="173">
      <formula>AND(($AE$80&lt;$Y$60),($AE$80&gt;$Y$59))</formula>
    </cfRule>
    <cfRule type="expression" dxfId="105" priority="174">
      <formula>AND(($AE$80&lt;$Y$61),($AE$80&gt;$Y$60))</formula>
    </cfRule>
    <cfRule type="expression" dxfId="104" priority="175">
      <formula>AND(($AE$80&lt;$Y$62),($AE$80&gt;$Y$61))</formula>
    </cfRule>
    <cfRule type="expression" dxfId="103" priority="176">
      <formula>AND(($AE$80&lt;$Y$63),($AE$80&gt;$Y$62))</formula>
    </cfRule>
    <cfRule type="expression" dxfId="102" priority="177">
      <formula>AND(($AE$80&lt;$Y$64),($AE$80&gt;$Y$63))</formula>
    </cfRule>
    <cfRule type="expression" dxfId="101" priority="178">
      <formula>AND(($AE$80&lt;$Y$65),($AE$80&gt;$Y$64))</formula>
    </cfRule>
    <cfRule type="expression" dxfId="100" priority="179">
      <formula>AND(($AE$80&lt;$Y$66),($AE$80&gt;$Y$65))</formula>
    </cfRule>
    <cfRule type="expression" dxfId="99" priority="180">
      <formula>AND(($AE$80&lt;$Y$67),($AE$80&gt;$Y$66))</formula>
    </cfRule>
    <cfRule type="expression" dxfId="98" priority="181">
      <formula>AND(($AE$80&lt;$Y$68),($AE$80&gt;$Y$67))</formula>
    </cfRule>
    <cfRule type="expression" dxfId="97" priority="182">
      <formula>AND(($AE$80&lt;$Y$69),($AE$80&gt;$Y$68))</formula>
    </cfRule>
    <cfRule type="expression" dxfId="96" priority="183">
      <formula>AND(($AE$80&lt;$Y$70),($AE$80&gt;$Y$69))</formula>
    </cfRule>
    <cfRule type="expression" dxfId="95" priority="184">
      <formula>AND(($AE$80&lt;$Y$71),($AE$80&gt;$Y$70))</formula>
    </cfRule>
    <cfRule type="expression" dxfId="94" priority="185">
      <formula>AND(($AE$80&lt;$Y$72),($AE$80&gt;$Y$71))</formula>
    </cfRule>
    <cfRule type="expression" dxfId="93" priority="186">
      <formula>AND(($AE$80&lt;$Y$73),($AE$80&gt;$Y$72))</formula>
    </cfRule>
    <cfRule type="expression" dxfId="92" priority="187">
      <formula>AND(($AE$80&lt;$Y$74),($AE$80&gt;$Y$73))</formula>
    </cfRule>
    <cfRule type="expression" dxfId="91" priority="188">
      <formula>AND(($AE$80&lt;$Y$75),($AE$80&gt;$Y$74))</formula>
    </cfRule>
    <cfRule type="expression" dxfId="90" priority="189">
      <formula>AND(($AE$80&lt;$Y$76),($AE$80&gt;$Y$75))</formula>
    </cfRule>
    <cfRule type="expression" dxfId="89" priority="190">
      <formula>AND(($AE$80&lt;$Y$77),($AE$80&gt;$Y$76))</formula>
    </cfRule>
    <cfRule type="expression" dxfId="88" priority="191">
      <formula>AND(($AE$80&lt;$Y$78),($AE$80&gt;$Y$77))</formula>
    </cfRule>
    <cfRule type="expression" dxfId="87" priority="192">
      <formula>AND(($AE$80&lt;$Y$79),($AE$80&gt;$Y$78))</formula>
    </cfRule>
    <cfRule type="expression" dxfId="86" priority="193">
      <formula>AND(($AE$80&lt;$Y$80),($AE$80&gt;$Y$79))</formula>
    </cfRule>
  </conditionalFormatting>
  <conditionalFormatting sqref="N4:P8">
    <cfRule type="expression" dxfId="85" priority="20">
      <formula>AND($AB$49=2)</formula>
    </cfRule>
    <cfRule type="expression" dxfId="84" priority="86">
      <formula>AND(($AE$49&lt;$Y$46),($AE$49&gt;$Y$45))</formula>
    </cfRule>
    <cfRule type="expression" dxfId="83" priority="87">
      <formula>AND(($AE$49&lt;$Y$47),($AE$49&gt;$Y$46))</formula>
    </cfRule>
    <cfRule type="expression" dxfId="82" priority="88">
      <formula>AND(($AE$49&lt;$Y$48),($AE$49&gt;$Y$47))</formula>
    </cfRule>
    <cfRule type="expression" dxfId="81" priority="89">
      <formula>AND(($AE$49&lt;$Y$49),($AE$49&gt;$Y$48))</formula>
    </cfRule>
    <cfRule type="expression" dxfId="80" priority="90">
      <formula>AND(($AE$49&lt;$Y$50),($AE$49&gt;$Y$49))</formula>
    </cfRule>
    <cfRule type="expression" dxfId="79" priority="91">
      <formula>AND(($AE$49&lt;$Y$51),($AE$49&gt;$Y$50))</formula>
    </cfRule>
    <cfRule type="expression" dxfId="78" priority="92">
      <formula>AND(($AE$49&lt;$Y$52),($AE$49&gt;$Y$51))</formula>
    </cfRule>
    <cfRule type="expression" dxfId="77" priority="93">
      <formula>AND(($AE$49&lt;$Y$52),($AE$49&gt;$Y$51))</formula>
    </cfRule>
    <cfRule type="expression" dxfId="76" priority="94">
      <formula>AND(($AE$49&lt;$Y$53),($AE$49&gt;$Y$52))</formula>
    </cfRule>
    <cfRule type="expression" dxfId="75" priority="95">
      <formula>AND(($AE$49&lt;$Y$54),($AE$49&gt;$Y$53))</formula>
    </cfRule>
    <cfRule type="expression" dxfId="74" priority="96">
      <formula>AND(($AE$49&lt;$Y$55),($AE$49&gt;$Y$54))</formula>
    </cfRule>
    <cfRule type="expression" dxfId="73" priority="97">
      <formula>AND(($AE$49&lt;$Y$56),($AE$49&gt;$Y$55))</formula>
    </cfRule>
    <cfRule type="expression" dxfId="72" priority="98">
      <formula>AND(($AE$49&lt;$Y$57),($AE$49&gt;$Y$56))</formula>
    </cfRule>
    <cfRule type="expression" dxfId="71" priority="99">
      <formula>AND(($AE$49&lt;$Y$58),($AE$49&gt;$Y$57))</formula>
    </cfRule>
    <cfRule type="expression" dxfId="70" priority="100">
      <formula>AND(($AE$49&lt;$Y$59),($AE$49&gt;$Y$58))</formula>
    </cfRule>
    <cfRule type="expression" dxfId="69" priority="101">
      <formula>AND(($AE$49&lt;$Y$60),($AE$49&gt;$Y$59))</formula>
    </cfRule>
    <cfRule type="expression" dxfId="68" priority="102">
      <formula>AND(($AE$49&lt;$Y$61),($AE$49&gt;$Y$60))</formula>
    </cfRule>
    <cfRule type="expression" dxfId="67" priority="103">
      <formula>AND(($AE$49&lt;$Y$62),($AE$49&gt;$Y$61))</formula>
    </cfRule>
    <cfRule type="expression" dxfId="66" priority="104">
      <formula>AND(($AE$49&lt;$Y$63),($AE$49&gt;$Y$62))</formula>
    </cfRule>
    <cfRule type="expression" dxfId="65" priority="105">
      <formula>AND(($AE$49&lt;$Y$64),($AE$49&gt;$Y$63))</formula>
    </cfRule>
    <cfRule type="expression" dxfId="64" priority="106">
      <formula>AND(($AE$49&lt;$Y$65),($AE$49&gt;$Y$64))</formula>
    </cfRule>
    <cfRule type="expression" dxfId="63" priority="107">
      <formula>AND(($AE$49&lt;$Y$66),($AE$49&gt;$Y$65))</formula>
    </cfRule>
    <cfRule type="expression" dxfId="62" priority="108">
      <formula>AND(($AE$49&lt;$Y$67),($AE$49&gt;$Y$66))</formula>
    </cfRule>
    <cfRule type="expression" dxfId="61" priority="109">
      <formula>AND(($AE$49&lt;$Y$68),($AE$49&gt;$Y$67))</formula>
    </cfRule>
    <cfRule type="expression" dxfId="60" priority="110">
      <formula>AND(($AE$49&lt;$Y$69),($AE$49&gt;$Y$68))</formula>
    </cfRule>
    <cfRule type="expression" dxfId="59" priority="111">
      <formula>AND(($AE$49&lt;$Y$70),($AE$49&gt;$Y$69))</formula>
    </cfRule>
    <cfRule type="expression" dxfId="58" priority="112">
      <formula>AND(($AE$49&lt;$Y$71),($AE$49&gt;$Y$70))</formula>
    </cfRule>
    <cfRule type="expression" dxfId="57" priority="113">
      <formula>AND(($AE$49&lt;$Y$72),($AE$49&gt;$Y$71))</formula>
    </cfRule>
    <cfRule type="expression" dxfId="56" priority="114">
      <formula>AND(($AE$49&lt;$Y$73),($AE$49&gt;$Y$72))</formula>
    </cfRule>
    <cfRule type="expression" dxfId="55" priority="115">
      <formula>AND(($AE$49&lt;$Y$74),($AE$49&gt;$Y$73))</formula>
    </cfRule>
    <cfRule type="expression" dxfId="54" priority="116">
      <formula>AND(($AE$49&lt;$Y$75),($AE$49&gt;$Y$74))</formula>
    </cfRule>
    <cfRule type="expression" dxfId="53" priority="117">
      <formula>AND(($AE$49&lt;$Y$76),($AE$49&gt;$Y$75))</formula>
    </cfRule>
    <cfRule type="expression" dxfId="52" priority="118">
      <formula>AND(($AE$49&lt;$Y$77),($AE$49&gt;$Y$76))</formula>
    </cfRule>
    <cfRule type="expression" dxfId="51" priority="119">
      <formula>AND(($AE$49&lt;$Y$78),($AE$49&gt;$Y$77))</formula>
    </cfRule>
    <cfRule type="expression" dxfId="50" priority="120">
      <formula>AND(($AE$49&lt;$Y$79),($AE$49&gt;$Y$78))</formula>
    </cfRule>
    <cfRule type="expression" dxfId="49" priority="121">
      <formula>AND(($AE$49&lt;$Y$80),($AE$49&gt;$Y$79))</formula>
    </cfRule>
  </conditionalFormatting>
  <conditionalFormatting sqref="N9:P13">
    <cfRule type="expression" dxfId="48" priority="14">
      <formula>AND($AB$55=2)</formula>
    </cfRule>
    <cfRule type="expression" dxfId="47" priority="50">
      <formula>AND(($AE$55&lt;$Y$46),($AE$55&gt;$Y$45))</formula>
    </cfRule>
    <cfRule type="expression" dxfId="46" priority="51">
      <formula>AND(($AE$55&lt;$Y$47),($AE$55&gt;$Y$46))</formula>
    </cfRule>
    <cfRule type="expression" dxfId="45" priority="52">
      <formula>AND(($AE$55&lt;$Y$48),($AE$55&gt;$Y$47))</formula>
    </cfRule>
    <cfRule type="expression" dxfId="44" priority="53">
      <formula>AND(($AE$55&lt;$Y$49),($AE$55&gt;$Y$48))</formula>
    </cfRule>
    <cfRule type="expression" dxfId="43" priority="54">
      <formula>AND(($AE$55&lt;$Y$50),($AE$55&gt;$Y$49))</formula>
    </cfRule>
    <cfRule type="expression" dxfId="42" priority="55">
      <formula>AND(($AE$55&lt;$Y$51),($AE$55&gt;$Y$50))</formula>
    </cfRule>
    <cfRule type="expression" dxfId="41" priority="56">
      <formula>AND(($AE$55&lt;$Y$52),($AE$55&gt;$Y$51))</formula>
    </cfRule>
    <cfRule type="expression" dxfId="40" priority="57">
      <formula>AND(($AE$55&lt;$Y$52),($AE$55&gt;$Y$51))</formula>
    </cfRule>
    <cfRule type="expression" dxfId="39" priority="58">
      <formula>AND(($AE$55&lt;$Y$53),($AE$55&gt;$Y$52))</formula>
    </cfRule>
    <cfRule type="expression" dxfId="38" priority="59">
      <formula>AND(($AE$55&lt;$Y$54),($AE$55&gt;$Y$53))</formula>
    </cfRule>
    <cfRule type="expression" dxfId="37" priority="60">
      <formula>AND(($AE$55&lt;$Y$55),($AE$55&gt;$Y$54))</formula>
    </cfRule>
    <cfRule type="expression" dxfId="36" priority="61">
      <formula>AND(($AE$55&lt;$Y$56),($AE$55&gt;$Y$55))</formula>
    </cfRule>
    <cfRule type="expression" dxfId="35" priority="62">
      <formula>AND(($AE$55&lt;$Y$57),($AE$55&gt;$Y$56))</formula>
    </cfRule>
    <cfRule type="expression" dxfId="34" priority="63">
      <formula>AND(($AE$55&lt;$Y$58),($AE$55&gt;$Y$57))</formula>
    </cfRule>
    <cfRule type="expression" dxfId="33" priority="64">
      <formula>AND(($AE$55&lt;$Y$59),($AE$55&gt;$Y$58))</formula>
    </cfRule>
    <cfRule type="expression" dxfId="32" priority="65">
      <formula>AND(($AE$55&lt;$Y$60),($AE$55&gt;$Y$59))</formula>
    </cfRule>
    <cfRule type="expression" dxfId="31" priority="66">
      <formula>AND(($AE$55&lt;$Y$61),($AE$55&gt;$Y$60))</formula>
    </cfRule>
    <cfRule type="expression" dxfId="30" priority="67">
      <formula>AND(($AE$55&lt;$Y$62),($AE$55&gt;$Y$61))</formula>
    </cfRule>
    <cfRule type="expression" dxfId="29" priority="68">
      <formula>AND(($AE$55&lt;$Y$63),($AE$55&gt;$Y$62))</formula>
    </cfRule>
    <cfRule type="expression" dxfId="28" priority="69">
      <formula>AND(($AE$55&lt;$Y$64),($AE$55&gt;$Y$63))</formula>
    </cfRule>
    <cfRule type="expression" dxfId="27" priority="70">
      <formula>AND(($AE$55&lt;$Y$65),($AE$55&gt;$Y$64))</formula>
    </cfRule>
    <cfRule type="expression" dxfId="26" priority="71">
      <formula>AND(($AE$55&lt;$Y$66),($AE$55&gt;$Y$65))</formula>
    </cfRule>
    <cfRule type="expression" dxfId="25" priority="72">
      <formula>AND(($AE$55&lt;$Y$67),($AE$55&gt;$Y$66))</formula>
    </cfRule>
    <cfRule type="expression" dxfId="24" priority="73">
      <formula>AND(($AE$55&lt;$Y$68),($AE$55&gt;$Y$67))</formula>
    </cfRule>
    <cfRule type="expression" dxfId="23" priority="74">
      <formula>AND(($AE$55&lt;$Y$69),($AE$55&gt;$Y$68))</formula>
    </cfRule>
    <cfRule type="expression" dxfId="22" priority="75">
      <formula>AND(($AE$55&lt;$Y$70),($AE$55&gt;$Y$69))</formula>
    </cfRule>
    <cfRule type="expression" dxfId="21" priority="76">
      <formula>AND(($AE$55&lt;$Y$71),($AE$55&gt;$Y$70))</formula>
    </cfRule>
    <cfRule type="expression" dxfId="20" priority="77">
      <formula>AND(($AE$55&lt;$Y$72),($AE$55&gt;$Y$71))</formula>
    </cfRule>
    <cfRule type="expression" dxfId="19" priority="78">
      <formula>AND(($AE$55&lt;$Y$73),($AE$55&gt;$Y$72))</formula>
    </cfRule>
    <cfRule type="expression" dxfId="18" priority="79">
      <formula>AND(($AE$55&lt;$Y$74),($AE$55&gt;$Y$73))</formula>
    </cfRule>
    <cfRule type="expression" dxfId="17" priority="80">
      <formula>AND(($AE$55&lt;$Y$75),($AE$55&gt;$Y$74))</formula>
    </cfRule>
    <cfRule type="expression" dxfId="16" priority="81">
      <formula>AND(($AE$55&lt;$Y$76),($AE$55&gt;$Y$75))</formula>
    </cfRule>
    <cfRule type="expression" dxfId="15" priority="82">
      <formula>AND(($AE$55&lt;$Y$77),($AE$55&gt;$Y$76))</formula>
    </cfRule>
    <cfRule type="expression" dxfId="14" priority="83">
      <formula>AND(($AE$55&lt;$Y$78),($AE$55&gt;$Y$77))</formula>
    </cfRule>
    <cfRule type="expression" dxfId="13" priority="84">
      <formula>AND(($AE$55&lt;$Y$79),($AE$55&gt;$Y$78))</formula>
    </cfRule>
    <cfRule type="expression" dxfId="12" priority="85">
      <formula>AND(($AE$55&lt;$Y$80),($AE$55&gt;$Y$79))</formula>
    </cfRule>
  </conditionalFormatting>
  <conditionalFormatting sqref="B36:G37">
    <cfRule type="expression" dxfId="11" priority="12">
      <formula>OR($AD$44=10,$AD$44=20,$AD$44=30,$AD$44=40,$AD$44=50,$AD$44=60)</formula>
    </cfRule>
  </conditionalFormatting>
  <conditionalFormatting sqref="H39:O40">
    <cfRule type="expression" dxfId="10" priority="11">
      <formula>OR($AD$44=11,$AD$44=21,$AD$44=31,$AD$44=41,$AD$44=51,$AD$44=61)</formula>
    </cfRule>
  </conditionalFormatting>
  <conditionalFormatting sqref="B39:G40">
    <cfRule type="expression" dxfId="9" priority="10">
      <formula>OR($AD$44=12,$AD$44=22,$AD$44=32,$AD$44=42,$AD$44=52,$AD$44=62)</formula>
    </cfRule>
  </conditionalFormatting>
  <conditionalFormatting sqref="H36:O37">
    <cfRule type="expression" dxfId="8" priority="9">
      <formula>OR($AD$44=13,$AD$44=23,$AD$44=33,$AD$44=43,$AD$44=53,$AD$44=63)</formula>
    </cfRule>
  </conditionalFormatting>
  <conditionalFormatting sqref="P36:S37">
    <cfRule type="expression" dxfId="7" priority="8">
      <formula>OR($AD$44=14,$AD$44=24,$AD$44=34,$AD$44=44,$AD$44=54,$AD$44=64)</formula>
    </cfRule>
  </conditionalFormatting>
  <conditionalFormatting sqref="P39:S40">
    <cfRule type="expression" dxfId="6" priority="7">
      <formula>OR($AD$44=15,$AD$44=25,$AD$44=35,$AD$44=45,$AD$44=55,$AD$44=65)</formula>
    </cfRule>
  </conditionalFormatting>
  <conditionalFormatting sqref="B38:G38">
    <cfRule type="expression" dxfId="5" priority="6">
      <formula>OR($AD$44=10,$AD$44=20,$AD$44=30,$AD$44=40,$AD$44=50,$AD$44=60)</formula>
    </cfRule>
  </conditionalFormatting>
  <conditionalFormatting sqref="H38:O38">
    <cfRule type="expression" dxfId="4" priority="5">
      <formula>OR($AD$44=13,$AD$44=23,$AD$44=33,$AD$44=43,$AD$44=53,$AD$44=63)</formula>
    </cfRule>
  </conditionalFormatting>
  <conditionalFormatting sqref="P38:S38">
    <cfRule type="expression" dxfId="3" priority="4">
      <formula>OR($AD$44=14,$AD$44=24,$AD$44=34,$AD$44=44,$AD$44=54,$AD$44=64)</formula>
    </cfRule>
  </conditionalFormatting>
  <conditionalFormatting sqref="B41:G41">
    <cfRule type="expression" dxfId="2" priority="3">
      <formula>OR($AD$44=12,$AD$44=22,$AD$44=32,$AD$44=42,$AD$44=52,$AD$44=62)</formula>
    </cfRule>
  </conditionalFormatting>
  <conditionalFormatting sqref="H41:O41">
    <cfRule type="expression" dxfId="1" priority="2">
      <formula>OR($AD$44=11,$AD$44=21,$AD$44=31,$AD$44=41,$AD$44=51,$AD$44=61)</formula>
    </cfRule>
  </conditionalFormatting>
  <conditionalFormatting sqref="P41:S41">
    <cfRule type="expression" dxfId="0" priority="1">
      <formula>OR($AD$44=15,$AD$44=25,$AD$44=35,$AD$44=45,$AD$44=55,$AD$44=65)</formula>
    </cfRule>
  </conditionalFormatting>
  <hyperlinks>
    <hyperlink ref="N35:S35" r:id="rId1" display="http://bilgetube/video/276/Global-Alfa-Avc%C4%B1s%C4%B1-Raporu-"/>
  </hyperlinks>
  <pageMargins left="0.7" right="0.7" top="0.75" bottom="0.75" header="0.3" footer="0.3"/>
  <pageSetup paperSize="9" scale="65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43392.351174305557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939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127</v>
      </c>
      <c r="C6" s="31"/>
      <c r="D6" s="31"/>
      <c r="E6" s="31"/>
      <c r="F6" s="31"/>
      <c r="G6" s="32"/>
      <c r="H6" s="32"/>
      <c r="I6" s="33"/>
      <c r="J6" s="32">
        <v>7.3342585136406404</v>
      </c>
      <c r="K6" s="32">
        <v>6.2760804618419064</v>
      </c>
      <c r="L6" s="32">
        <v>6.3742878920031742</v>
      </c>
      <c r="M6" s="32">
        <v>5.4727332971886939</v>
      </c>
      <c r="N6" s="32"/>
      <c r="O6" s="32"/>
      <c r="P6" s="32">
        <v>4.2311551245903702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5</v>
      </c>
      <c r="F7" s="4">
        <v>15</v>
      </c>
      <c r="G7" s="4">
        <v>28</v>
      </c>
      <c r="H7" s="4">
        <v>19.75</v>
      </c>
      <c r="I7" s="34">
        <v>2078.0977359950657</v>
      </c>
      <c r="J7" s="35">
        <v>15.825320512820513</v>
      </c>
      <c r="K7" s="35">
        <v>9.7869177403369658</v>
      </c>
      <c r="L7" s="35">
        <v>7.1810197899082375</v>
      </c>
      <c r="M7" s="35">
        <v>6.3063931379556832</v>
      </c>
      <c r="N7" s="4">
        <v>0.44500000000000001</v>
      </c>
      <c r="O7" s="4">
        <v>-48.656312356325195</v>
      </c>
      <c r="P7" s="35">
        <v>3.0582278481012657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0.41772151908734179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1.1577260309801933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0.12656031725789241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8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15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3.0582278482012657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-115.77260309801933</v>
      </c>
      <c r="AR7" s="21">
        <v>-12.656031725789241</v>
      </c>
      <c r="AS7">
        <v>41.77215189873418</v>
      </c>
      <c r="AT7">
        <v>115.77260309801933</v>
      </c>
      <c r="AU7">
        <v>12.656031725789241</v>
      </c>
      <c r="AV7" t="s">
        <v>1021</v>
      </c>
    </row>
    <row r="8" spans="1:48" x14ac:dyDescent="0.25">
      <c r="A8" s="14">
        <v>1.1000000000000001E-10</v>
      </c>
      <c r="B8" t="s">
        <v>81</v>
      </c>
      <c r="C8" s="4">
        <v>0</v>
      </c>
      <c r="D8" s="4">
        <v>0</v>
      </c>
      <c r="E8" s="4">
        <v>0</v>
      </c>
      <c r="F8" s="4">
        <v>0</v>
      </c>
      <c r="G8" s="4" t="s">
        <v>161</v>
      </c>
      <c r="H8" s="4">
        <v>4.99</v>
      </c>
      <c r="I8" s="34">
        <v>88.674856327305548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161</v>
      </c>
      <c r="O8" s="4" t="s">
        <v>161</v>
      </c>
      <c r="P8" s="35" t="s">
        <v>166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81</v>
      </c>
      <c r="AP8" t="s">
        <v>1022</v>
      </c>
      <c r="AQ8" s="22" t="e">
        <v>#VALUE!</v>
      </c>
      <c r="AR8" s="21" t="e">
        <v>#VALUE!</v>
      </c>
      <c r="AS8" t="s">
        <v>166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30</v>
      </c>
      <c r="C9" s="4">
        <v>18</v>
      </c>
      <c r="D9" s="4">
        <v>2</v>
      </c>
      <c r="E9" s="4">
        <v>6</v>
      </c>
      <c r="F9" s="4">
        <v>26</v>
      </c>
      <c r="G9" s="4">
        <v>8.6000003814697266</v>
      </c>
      <c r="H9" s="4">
        <v>7.19</v>
      </c>
      <c r="I9" s="34">
        <v>5110.7993346158473</v>
      </c>
      <c r="J9" s="35">
        <v>5.0562587904360061</v>
      </c>
      <c r="K9" s="35">
        <v>4.2343934040047122</v>
      </c>
      <c r="L9" s="35" t="s">
        <v>1019</v>
      </c>
      <c r="M9" s="35" t="s">
        <v>1019</v>
      </c>
      <c r="N9" s="4">
        <v>1.37</v>
      </c>
      <c r="O9" s="4" t="s">
        <v>161</v>
      </c>
      <c r="P9" s="35">
        <v>4.0751043115438099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0.19610575553998966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 t="str">
        <f>IF(ISERROR((IF(((J9/$J$6-1))&lt;($V$5/100),((J9/$J$6-1)),"")))=TRUE," ",((IF(((J9/$J$6-1))&lt;($V$5/100),((J9/$J$6-1)),""))))</f>
        <v/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42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>
        <f t="shared" si="14"/>
        <v>4.0751043116638099</v>
      </c>
      <c r="AH9" s="38" t="str">
        <f t="shared" si="15"/>
        <v xml:space="preserve"> </v>
      </c>
      <c r="AI9" s="1">
        <f t="shared" si="16"/>
        <v>26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30</v>
      </c>
      <c r="AP9" t="s">
        <v>1024</v>
      </c>
      <c r="AQ9" s="22">
        <v>31.05971406608985</v>
      </c>
      <c r="AR9" s="21" t="e">
        <v>#VALUE!</v>
      </c>
      <c r="AS9">
        <v>19.610575541998966</v>
      </c>
      <c r="AT9">
        <v>-31.05971406608985</v>
      </c>
      <c r="AU9" t="e">
        <v>#VALUE!</v>
      </c>
      <c r="AV9" t="s">
        <v>1025</v>
      </c>
    </row>
    <row r="10" spans="1:48" x14ac:dyDescent="0.25">
      <c r="A10" s="14">
        <v>1.2999999999999999E-10</v>
      </c>
      <c r="B10" t="s">
        <v>119</v>
      </c>
      <c r="C10" s="4">
        <v>0</v>
      </c>
      <c r="D10" s="4">
        <v>3</v>
      </c>
      <c r="E10" s="4">
        <v>0</v>
      </c>
      <c r="F10" s="4">
        <v>3</v>
      </c>
      <c r="G10" s="4">
        <v>0.61000001430511475</v>
      </c>
      <c r="H10" s="4">
        <v>0.61</v>
      </c>
      <c r="I10" s="34">
        <v>79.041468723079134</v>
      </c>
      <c r="J10" s="35" t="s">
        <v>1019</v>
      </c>
      <c r="K10" s="35" t="s">
        <v>1019</v>
      </c>
      <c r="L10" s="35">
        <v>6.9512762520193867</v>
      </c>
      <c r="M10" s="35">
        <v>10.650594059405941</v>
      </c>
      <c r="N10" s="4">
        <v>-1.29</v>
      </c>
      <c r="O10" s="4" t="s">
        <v>161</v>
      </c>
      <c r="P10" s="35" t="s">
        <v>166</v>
      </c>
      <c r="Q10" s="36" t="str">
        <f t="shared" si="0"/>
        <v/>
      </c>
      <c r="R10" s="36">
        <f t="shared" si="1"/>
        <v>100.00000000013</v>
      </c>
      <c r="S10" s="37" t="str">
        <f t="shared" si="22"/>
        <v/>
      </c>
      <c r="T10" s="37" t="str">
        <f t="shared" si="23"/>
        <v/>
      </c>
      <c r="U10" s="37" t="str">
        <f t="shared" si="2"/>
        <v xml:space="preserve"> </v>
      </c>
      <c r="V10" s="37" t="str">
        <f t="shared" si="3"/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>
        <f t="shared" si="13"/>
        <v>3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119</v>
      </c>
      <c r="AP10" t="s">
        <v>1026</v>
      </c>
      <c r="AQ10" s="22" t="e">
        <v>#VALUE!</v>
      </c>
      <c r="AR10" s="21">
        <v>-9.0518089203355458</v>
      </c>
      <c r="AS10">
        <v>2.345100780232201E-6</v>
      </c>
      <c r="AT10" t="e">
        <v>#VALUE!</v>
      </c>
      <c r="AU10">
        <v>9.0518089203355458</v>
      </c>
      <c r="AV10" t="s">
        <v>1027</v>
      </c>
    </row>
    <row r="11" spans="1:48" x14ac:dyDescent="0.25">
      <c r="A11" s="14">
        <v>1.3999999999999998E-10</v>
      </c>
      <c r="B11" t="s">
        <v>65</v>
      </c>
      <c r="C11" s="4">
        <v>3</v>
      </c>
      <c r="D11" s="4">
        <v>0</v>
      </c>
      <c r="E11" s="4">
        <v>3</v>
      </c>
      <c r="F11" s="4">
        <v>6</v>
      </c>
      <c r="G11" s="4">
        <v>14.095000267028809</v>
      </c>
      <c r="H11" s="4">
        <v>9.65</v>
      </c>
      <c r="I11" s="34">
        <v>317.2480706579604</v>
      </c>
      <c r="J11" s="35">
        <v>4.0208333333333339</v>
      </c>
      <c r="K11" s="35" t="s">
        <v>1019</v>
      </c>
      <c r="L11" s="35">
        <v>3.8798089033659067</v>
      </c>
      <c r="M11" s="35" t="s">
        <v>1019</v>
      </c>
      <c r="N11" s="4">
        <v>1.2450000000000001</v>
      </c>
      <c r="O11" s="4" t="s">
        <v>161</v>
      </c>
      <c r="P11" s="35" t="s">
        <v>166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0.46062178946941024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-0.39133453507280425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8</v>
      </c>
      <c r="AC11" s="1">
        <f t="shared" si="10"/>
        <v>10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65</v>
      </c>
      <c r="AP11" t="s">
        <v>1028</v>
      </c>
      <c r="AQ11" s="22">
        <v>45.177371020462722</v>
      </c>
      <c r="AR11" s="21">
        <v>39.133453507280421</v>
      </c>
      <c r="AS11">
        <v>46.062178932941023</v>
      </c>
      <c r="AT11">
        <v>-45.177371020462722</v>
      </c>
      <c r="AU11">
        <v>-39.133453507280421</v>
      </c>
      <c r="AV11" t="s">
        <v>1029</v>
      </c>
    </row>
    <row r="12" spans="1:48" x14ac:dyDescent="0.25">
      <c r="A12" s="14">
        <v>1.4999999999999997E-10</v>
      </c>
      <c r="B12" t="s">
        <v>78</v>
      </c>
      <c r="C12" s="4">
        <v>5</v>
      </c>
      <c r="D12" s="4">
        <v>0</v>
      </c>
      <c r="E12" s="4">
        <v>2</v>
      </c>
      <c r="F12" s="4">
        <v>7</v>
      </c>
      <c r="G12" s="4">
        <v>5.130000114440918</v>
      </c>
      <c r="H12" s="4">
        <v>3.87</v>
      </c>
      <c r="I12" s="34">
        <v>421.68794574022826</v>
      </c>
      <c r="J12" s="35">
        <v>10.32</v>
      </c>
      <c r="K12" s="35" t="s">
        <v>1019</v>
      </c>
      <c r="L12" s="35">
        <v>4.108340113298075</v>
      </c>
      <c r="M12" s="35">
        <v>3.795611185086551</v>
      </c>
      <c r="N12" s="4">
        <v>0.06</v>
      </c>
      <c r="O12" s="4" t="s">
        <v>161</v>
      </c>
      <c r="P12" s="35" t="s">
        <v>166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0.32558142507013388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-0.35548249735438386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11</v>
      </c>
      <c r="AC12" s="1">
        <f t="shared" si="10"/>
        <v>23</v>
      </c>
      <c r="AD12" s="1" t="str">
        <f t="shared" si="11"/>
        <v xml:space="preserve"> </v>
      </c>
      <c r="AE12" s="1">
        <f t="shared" si="12"/>
        <v>26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78</v>
      </c>
      <c r="AP12" t="s">
        <v>1026</v>
      </c>
      <c r="AQ12" s="22">
        <v>-40.709520680329447</v>
      </c>
      <c r="AR12" s="21">
        <v>35.54824973543839</v>
      </c>
      <c r="AS12">
        <v>32.558142492013388</v>
      </c>
      <c r="AT12">
        <v>40.709520680329447</v>
      </c>
      <c r="AU12">
        <v>-35.54824973543839</v>
      </c>
      <c r="AV12" t="s">
        <v>1030</v>
      </c>
    </row>
    <row r="13" spans="1:48" x14ac:dyDescent="0.25">
      <c r="A13" s="14">
        <v>1.5999999999999996E-10</v>
      </c>
      <c r="B13" t="s">
        <v>79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2.25</v>
      </c>
      <c r="I13" s="34">
        <v>173.92888544024945</v>
      </c>
      <c r="J13" s="35" t="s">
        <v>1019</v>
      </c>
      <c r="K13" s="35" t="s">
        <v>1019</v>
      </c>
      <c r="L13" s="35">
        <v>4.3888702702702709</v>
      </c>
      <c r="M13" s="35" t="s">
        <v>1019</v>
      </c>
      <c r="N13" s="4" t="s">
        <v>161</v>
      </c>
      <c r="O13" s="4" t="s">
        <v>161</v>
      </c>
      <c r="P13" s="35" t="s">
        <v>166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0.9111111960421614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-0.31147285082992526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16</v>
      </c>
      <c r="AC13" s="1">
        <f t="shared" si="10"/>
        <v>2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79</v>
      </c>
      <c r="AP13" t="s">
        <v>1031</v>
      </c>
      <c r="AQ13" s="22" t="e">
        <v>#VALUE!</v>
      </c>
      <c r="AR13" s="21">
        <v>31.147285082992525</v>
      </c>
      <c r="AS13">
        <v>91.111119588216141</v>
      </c>
      <c r="AT13" t="e">
        <v>#VALUE!</v>
      </c>
      <c r="AU13">
        <v>-31.147285082992525</v>
      </c>
      <c r="AV13" t="s">
        <v>1032</v>
      </c>
    </row>
    <row r="14" spans="1:48" x14ac:dyDescent="0.25">
      <c r="A14" s="14">
        <v>1.6999999999999996E-10</v>
      </c>
      <c r="B14" t="s">
        <v>126</v>
      </c>
      <c r="C14" s="4">
        <v>0</v>
      </c>
      <c r="D14" s="4">
        <v>0</v>
      </c>
      <c r="E14" s="4">
        <v>0</v>
      </c>
      <c r="F14" s="4">
        <v>0</v>
      </c>
      <c r="G14" s="4" t="s">
        <v>161</v>
      </c>
      <c r="H14" s="4">
        <v>6.02</v>
      </c>
      <c r="I14" s="34">
        <v>41.401499176496941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161</v>
      </c>
      <c r="O14" s="4" t="s">
        <v>161</v>
      </c>
      <c r="P14" s="35" t="s">
        <v>166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126</v>
      </c>
      <c r="AP14" t="s">
        <v>1033</v>
      </c>
      <c r="AQ14" s="22" t="e">
        <v>#VALUE!</v>
      </c>
      <c r="AR14" s="21" t="e">
        <v>#VALUE!</v>
      </c>
      <c r="AS14" t="s">
        <v>166</v>
      </c>
      <c r="AT14" t="e">
        <v>#VALUE!</v>
      </c>
      <c r="AU14" t="e">
        <v>#VALUE!</v>
      </c>
      <c r="AV14" t="s">
        <v>1034</v>
      </c>
    </row>
    <row r="15" spans="1:48" x14ac:dyDescent="0.25">
      <c r="A15" s="14">
        <v>1.7999999999999995E-10</v>
      </c>
      <c r="B15" t="s">
        <v>102</v>
      </c>
      <c r="C15" s="4">
        <v>0</v>
      </c>
      <c r="D15" s="4">
        <v>0</v>
      </c>
      <c r="E15" s="4">
        <v>1</v>
      </c>
      <c r="F15" s="4">
        <v>1</v>
      </c>
      <c r="G15" s="4">
        <v>51.400001525878906</v>
      </c>
      <c r="H15" s="4">
        <v>50.3</v>
      </c>
      <c r="I15" s="34">
        <v>95.202843034875585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161</v>
      </c>
      <c r="O15" s="4" t="s">
        <v>161</v>
      </c>
      <c r="P15" s="35" t="s">
        <v>166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102</v>
      </c>
      <c r="AP15" t="s">
        <v>1035</v>
      </c>
      <c r="AQ15" s="22" t="e">
        <v>#VALUE!</v>
      </c>
      <c r="AR15" s="21" t="e">
        <v>#VALUE!</v>
      </c>
      <c r="AS15">
        <v>2.1868817611906843</v>
      </c>
      <c r="AT15" t="e">
        <v>#VALUE!</v>
      </c>
      <c r="AU15" t="e">
        <v>#VALUE!</v>
      </c>
      <c r="AV15" t="s">
        <v>1036</v>
      </c>
    </row>
    <row r="16" spans="1:48" x14ac:dyDescent="0.25">
      <c r="A16" s="14">
        <v>1.8999999999999994E-10</v>
      </c>
      <c r="B16" t="s">
        <v>104</v>
      </c>
      <c r="C16" s="4">
        <v>3</v>
      </c>
      <c r="D16" s="4">
        <v>0</v>
      </c>
      <c r="E16" s="4">
        <v>1</v>
      </c>
      <c r="F16" s="4">
        <v>4</v>
      </c>
      <c r="G16" s="4">
        <v>31.25</v>
      </c>
      <c r="H16" s="4">
        <v>25</v>
      </c>
      <c r="I16" s="34">
        <v>109.84397909281712</v>
      </c>
      <c r="J16" s="35">
        <v>6.7567567567567561</v>
      </c>
      <c r="K16" s="35">
        <v>6.053268765133172</v>
      </c>
      <c r="L16" s="35">
        <v>4.5391153846153847</v>
      </c>
      <c r="M16" s="35">
        <v>4.3264799868024708</v>
      </c>
      <c r="N16" s="4">
        <v>3.1</v>
      </c>
      <c r="O16" s="4" t="s">
        <v>161</v>
      </c>
      <c r="P16" s="35" t="s">
        <v>166</v>
      </c>
      <c r="Q16" s="36">
        <f t="shared" si="0"/>
        <v>75.000000000189999</v>
      </c>
      <c r="R16" s="36" t="str">
        <f t="shared" si="1"/>
        <v xml:space="preserve"> </v>
      </c>
      <c r="S16" s="37">
        <f t="shared" si="22"/>
        <v>0.25000000019000002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-0.28790235685622145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21</v>
      </c>
      <c r="AC16" s="1">
        <f t="shared" si="10"/>
        <v>37</v>
      </c>
      <c r="AD16" s="1" t="str">
        <f t="shared" si="11"/>
        <v xml:space="preserve"> </v>
      </c>
      <c r="AE16" s="1">
        <f t="shared" si="12"/>
        <v>21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104</v>
      </c>
      <c r="AP16" t="s">
        <v>1022</v>
      </c>
      <c r="AQ16" s="22">
        <v>7.8740305623235969</v>
      </c>
      <c r="AR16" s="21">
        <v>28.790235685622147</v>
      </c>
      <c r="AS16">
        <v>25</v>
      </c>
      <c r="AT16">
        <v>-7.8740305623235969</v>
      </c>
      <c r="AU16">
        <v>-28.790235685622147</v>
      </c>
      <c r="AV16" t="s">
        <v>1037</v>
      </c>
    </row>
    <row r="17" spans="1:48" x14ac:dyDescent="0.25">
      <c r="A17" s="14">
        <v>1.9999999999999993E-10</v>
      </c>
      <c r="B17" t="s">
        <v>89</v>
      </c>
      <c r="C17" s="4">
        <v>5</v>
      </c>
      <c r="D17" s="4">
        <v>0</v>
      </c>
      <c r="E17" s="4">
        <v>6</v>
      </c>
      <c r="F17" s="4">
        <v>11</v>
      </c>
      <c r="G17" s="4">
        <v>3.7150001525878906</v>
      </c>
      <c r="H17" s="4">
        <v>3.01</v>
      </c>
      <c r="I17" s="34">
        <v>401.1693150546584</v>
      </c>
      <c r="J17" s="35">
        <v>5.9603960396039604</v>
      </c>
      <c r="K17" s="35">
        <v>5.7884615384615374</v>
      </c>
      <c r="L17" s="35">
        <v>4.3077675226932897</v>
      </c>
      <c r="M17" s="35">
        <v>4.2890636751139661</v>
      </c>
      <c r="N17" s="4">
        <v>0.52600000000000002</v>
      </c>
      <c r="O17" s="4" t="s">
        <v>161</v>
      </c>
      <c r="P17" s="35">
        <v>3.2225913621262463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2"/>
        <v>0.23421931999664156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>
        <f t="shared" si="5"/>
        <v>-0.32419627169686294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>
        <f t="shared" si="9"/>
        <v>14</v>
      </c>
      <c r="AC17" s="1">
        <f t="shared" si="10"/>
        <v>39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>
        <f t="shared" si="14"/>
        <v>3.2225913623262463</v>
      </c>
      <c r="AH17" s="38" t="str">
        <f t="shared" si="15"/>
        <v xml:space="preserve"> </v>
      </c>
      <c r="AI17" s="1">
        <f t="shared" si="16"/>
        <v>31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89</v>
      </c>
      <c r="AP17" t="s">
        <v>1022</v>
      </c>
      <c r="AQ17" s="22">
        <v>18.732125019611711</v>
      </c>
      <c r="AR17" s="21">
        <v>32.419627169686294</v>
      </c>
      <c r="AS17">
        <v>23.421931979664159</v>
      </c>
      <c r="AT17">
        <v>-18.732125019611711</v>
      </c>
      <c r="AU17">
        <v>-32.419627169686294</v>
      </c>
      <c r="AV17" t="s">
        <v>1038</v>
      </c>
    </row>
    <row r="18" spans="1:48" x14ac:dyDescent="0.25">
      <c r="A18" s="14">
        <v>2.0999999999999992E-10</v>
      </c>
      <c r="B18" t="s">
        <v>125</v>
      </c>
      <c r="C18" s="4">
        <v>0</v>
      </c>
      <c r="D18" s="4">
        <v>0</v>
      </c>
      <c r="E18" s="4">
        <v>0</v>
      </c>
      <c r="F18" s="4">
        <v>0</v>
      </c>
      <c r="G18" s="4" t="s">
        <v>161</v>
      </c>
      <c r="H18" s="4">
        <v>2.0499999999999998</v>
      </c>
      <c r="I18" s="34">
        <v>40.072505214042884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 t="s">
        <v>161</v>
      </c>
      <c r="O18" s="4" t="s">
        <v>161</v>
      </c>
      <c r="P18" s="35" t="s">
        <v>166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125</v>
      </c>
      <c r="AP18" t="s">
        <v>1031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1039</v>
      </c>
    </row>
    <row r="19" spans="1:48" x14ac:dyDescent="0.25">
      <c r="A19" s="14">
        <v>2.1999999999999991E-10</v>
      </c>
      <c r="B19" t="s">
        <v>7</v>
      </c>
      <c r="C19" s="4">
        <v>10</v>
      </c>
      <c r="D19" s="4">
        <v>3</v>
      </c>
      <c r="E19" s="4">
        <v>10</v>
      </c>
      <c r="F19" s="4">
        <v>23</v>
      </c>
      <c r="G19" s="4">
        <v>16.950000762939453</v>
      </c>
      <c r="H19" s="4">
        <v>14.16</v>
      </c>
      <c r="I19" s="34">
        <v>1700.3379502298844</v>
      </c>
      <c r="J19" s="35">
        <v>7.9729729729729728</v>
      </c>
      <c r="K19" s="35">
        <v>5.7004830917874401</v>
      </c>
      <c r="L19" s="35">
        <v>5.233051866425301</v>
      </c>
      <c r="M19" s="35">
        <v>4.3910082937984232</v>
      </c>
      <c r="N19" s="4">
        <v>1.3080000000000001</v>
      </c>
      <c r="O19" s="4">
        <v>-15.609811414300442</v>
      </c>
      <c r="P19" s="35">
        <v>5.3177966101694913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0.19703395240498953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>
        <f t="shared" si="5"/>
        <v>-0.17903741483179703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>
        <f t="shared" si="9"/>
        <v>31</v>
      </c>
      <c r="AC19" s="1">
        <f t="shared" si="10"/>
        <v>41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5.3177966103894914</v>
      </c>
      <c r="AH19" s="38" t="str">
        <f t="shared" si="15"/>
        <v xml:space="preserve"> </v>
      </c>
      <c r="AI19" s="1">
        <f t="shared" si="16"/>
        <v>18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7</v>
      </c>
      <c r="AP19" t="s">
        <v>1028</v>
      </c>
      <c r="AQ19" s="22">
        <v>-8.7086439364581594</v>
      </c>
      <c r="AR19" s="21">
        <v>17.903741483179701</v>
      </c>
      <c r="AS19">
        <v>19.703395218498954</v>
      </c>
      <c r="AT19">
        <v>8.7086439364581594</v>
      </c>
      <c r="AU19">
        <v>-17.903741483179701</v>
      </c>
      <c r="AV19" t="s">
        <v>1040</v>
      </c>
    </row>
    <row r="20" spans="1:48" x14ac:dyDescent="0.25">
      <c r="A20" s="14">
        <v>2.299999999999999E-10</v>
      </c>
      <c r="B20" t="s">
        <v>44</v>
      </c>
      <c r="C20" s="4">
        <v>6</v>
      </c>
      <c r="D20" s="4">
        <v>1</v>
      </c>
      <c r="E20" s="4">
        <v>5</v>
      </c>
      <c r="F20" s="4">
        <v>12</v>
      </c>
      <c r="G20" s="4">
        <v>31.5</v>
      </c>
      <c r="H20" s="4">
        <v>27.4</v>
      </c>
      <c r="I20" s="34">
        <v>5550.7972189172669</v>
      </c>
      <c r="J20" s="35">
        <v>11.634819532908704</v>
      </c>
      <c r="K20" s="35" t="s">
        <v>1019</v>
      </c>
      <c r="L20" s="35">
        <v>10.971043130858495</v>
      </c>
      <c r="M20" s="35">
        <v>11.075340247307539</v>
      </c>
      <c r="N20" s="4">
        <v>1.9770000000000001</v>
      </c>
      <c r="O20" s="4" t="s">
        <v>161</v>
      </c>
      <c r="P20" s="35">
        <v>1.1313868613138687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/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>
        <f t="shared" si="4"/>
        <v>0.72114019898946724</v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>
        <f t="shared" si="8"/>
        <v>2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44</v>
      </c>
      <c r="AP20" t="s">
        <v>1031</v>
      </c>
      <c r="AQ20" s="22">
        <v>-58.636616247840912</v>
      </c>
      <c r="AR20" s="21">
        <v>-72.114019898946722</v>
      </c>
      <c r="AS20">
        <v>14.963503649635035</v>
      </c>
      <c r="AT20">
        <v>58.636616247840912</v>
      </c>
      <c r="AU20">
        <v>72.114019898946722</v>
      </c>
      <c r="AV20" t="s">
        <v>1041</v>
      </c>
    </row>
    <row r="21" spans="1:48" x14ac:dyDescent="0.25">
      <c r="A21" s="14">
        <v>2.399999999999999E-10</v>
      </c>
      <c r="B21" t="s">
        <v>62</v>
      </c>
      <c r="C21" s="4">
        <v>4</v>
      </c>
      <c r="D21" s="4">
        <v>0</v>
      </c>
      <c r="E21" s="4">
        <v>6</v>
      </c>
      <c r="F21" s="4">
        <v>10</v>
      </c>
      <c r="G21" s="4">
        <v>14.585000038146973</v>
      </c>
      <c r="H21" s="4">
        <v>13.32</v>
      </c>
      <c r="I21" s="34">
        <v>710.10967111004607</v>
      </c>
      <c r="J21" s="35">
        <v>6.3793103448275863</v>
      </c>
      <c r="K21" s="35">
        <v>5.9016393442622945</v>
      </c>
      <c r="L21" s="35">
        <v>10.481222222222222</v>
      </c>
      <c r="M21" s="35">
        <v>9.8523488888888888</v>
      </c>
      <c r="N21" s="4">
        <v>1.798</v>
      </c>
      <c r="O21" s="4">
        <v>-51.731325833215635</v>
      </c>
      <c r="P21" s="35">
        <v>11.936936936936936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/>
      </c>
      <c r="T21" s="37" t="str">
        <f t="shared" si="23"/>
        <v/>
      </c>
      <c r="U21" s="37" t="str">
        <f t="shared" si="2"/>
        <v/>
      </c>
      <c r="V21" s="37" t="str">
        <f t="shared" si="3"/>
        <v/>
      </c>
      <c r="W21" s="37">
        <f t="shared" si="4"/>
        <v>0.64429696301784212</v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>
        <f t="shared" si="8"/>
        <v>3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>
        <f t="shared" si="14"/>
        <v>11.936936937176936</v>
      </c>
      <c r="AH21" s="38" t="str">
        <f t="shared" si="15"/>
        <v xml:space="preserve"> </v>
      </c>
      <c r="AI21" s="1">
        <f t="shared" si="16"/>
        <v>2</v>
      </c>
      <c r="AJ21" s="1" t="str">
        <f t="shared" si="17"/>
        <v xml:space="preserve"> </v>
      </c>
      <c r="AK21" s="25" t="str">
        <f t="shared" si="18"/>
        <v xml:space="preserve"> </v>
      </c>
      <c r="AL21" s="25">
        <f t="shared" si="19"/>
        <v>-51.731325832975635</v>
      </c>
      <c r="AM21" s="1" t="str">
        <f t="shared" si="20"/>
        <v xml:space="preserve"> </v>
      </c>
      <c r="AN21" s="1">
        <f t="shared" si="21"/>
        <v>2</v>
      </c>
      <c r="AO21" t="s">
        <v>62</v>
      </c>
      <c r="AP21" t="s">
        <v>1026</v>
      </c>
      <c r="AQ21" s="22">
        <v>13.020377820566198</v>
      </c>
      <c r="AR21" s="21">
        <v>-64.429696301784219</v>
      </c>
      <c r="AS21">
        <v>9.4969972833856886</v>
      </c>
      <c r="AT21">
        <v>-13.020377820566198</v>
      </c>
      <c r="AU21">
        <v>64.429696301784219</v>
      </c>
      <c r="AV21" t="s">
        <v>1042</v>
      </c>
    </row>
    <row r="22" spans="1:48" x14ac:dyDescent="0.25">
      <c r="A22" s="14">
        <v>2.4999999999999991E-10</v>
      </c>
      <c r="B22" t="s">
        <v>98</v>
      </c>
      <c r="C22" s="4">
        <v>1</v>
      </c>
      <c r="D22" s="4">
        <v>1</v>
      </c>
      <c r="E22" s="4">
        <v>2</v>
      </c>
      <c r="F22" s="4">
        <v>4</v>
      </c>
      <c r="G22" s="4">
        <v>8.5</v>
      </c>
      <c r="H22" s="4">
        <v>5.95</v>
      </c>
      <c r="I22" s="34">
        <v>47.580546656585298</v>
      </c>
      <c r="J22" s="35">
        <v>33.055555555555557</v>
      </c>
      <c r="K22" s="35" t="s">
        <v>1019</v>
      </c>
      <c r="L22" s="35">
        <v>4.9715999999999996</v>
      </c>
      <c r="M22" s="35" t="s">
        <v>1019</v>
      </c>
      <c r="N22" s="4">
        <v>-3.95</v>
      </c>
      <c r="O22" s="4" t="s">
        <v>161</v>
      </c>
      <c r="P22" s="35" t="s">
        <v>166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0.42857142882142862</v>
      </c>
      <c r="T22" s="37" t="str">
        <f t="shared" si="23"/>
        <v/>
      </c>
      <c r="U22" s="37">
        <f t="shared" si="2"/>
        <v>3.5070071492676584</v>
      </c>
      <c r="V22" s="37" t="str">
        <f t="shared" si="3"/>
        <v/>
      </c>
      <c r="W22" s="37" t="str">
        <f t="shared" si="4"/>
        <v/>
      </c>
      <c r="X22" s="37">
        <f t="shared" si="5"/>
        <v>-0.22005405400074707</v>
      </c>
      <c r="Y22" s="1">
        <f t="shared" si="6"/>
        <v>1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28</v>
      </c>
      <c r="AC22" s="1">
        <f t="shared" si="10"/>
        <v>13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98</v>
      </c>
      <c r="AP22" t="s">
        <v>1022</v>
      </c>
      <c r="AQ22" s="22">
        <v>-350.70071492676584</v>
      </c>
      <c r="AR22" s="21">
        <v>22.005405400074707</v>
      </c>
      <c r="AS22">
        <v>42.857142857142861</v>
      </c>
      <c r="AT22">
        <v>350.70071492676584</v>
      </c>
      <c r="AU22">
        <v>-22.005405400074707</v>
      </c>
      <c r="AV22" t="s">
        <v>1043</v>
      </c>
    </row>
    <row r="23" spans="1:48" x14ac:dyDescent="0.25">
      <c r="A23" s="14">
        <v>2.5999999999999993E-10</v>
      </c>
      <c r="B23" t="s">
        <v>107</v>
      </c>
      <c r="C23" s="4">
        <v>0</v>
      </c>
      <c r="D23" s="4">
        <v>0</v>
      </c>
      <c r="E23" s="4">
        <v>1</v>
      </c>
      <c r="F23" s="4">
        <v>1</v>
      </c>
      <c r="G23" s="4" t="s">
        <v>161</v>
      </c>
      <c r="H23" s="4">
        <v>13.85</v>
      </c>
      <c r="I23" s="34">
        <v>246.17962822800672</v>
      </c>
      <c r="J23" s="35" t="s">
        <v>1019</v>
      </c>
      <c r="K23" s="35" t="s">
        <v>1019</v>
      </c>
      <c r="L23" s="35" t="s">
        <v>1019</v>
      </c>
      <c r="M23" s="35" t="s">
        <v>1019</v>
      </c>
      <c r="N23" s="4" t="s">
        <v>161</v>
      </c>
      <c r="O23" s="4" t="s">
        <v>161</v>
      </c>
      <c r="P23" s="35" t="s">
        <v>166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107</v>
      </c>
      <c r="AP23" t="s">
        <v>1020</v>
      </c>
      <c r="AQ23" s="22" t="e">
        <v>#VALUE!</v>
      </c>
      <c r="AR23" s="21" t="e">
        <v>#VALUE!</v>
      </c>
      <c r="AS23" t="s">
        <v>166</v>
      </c>
      <c r="AT23" t="e">
        <v>#VALUE!</v>
      </c>
      <c r="AU23" t="e">
        <v>#VALUE!</v>
      </c>
      <c r="AV23" t="s">
        <v>1044</v>
      </c>
    </row>
    <row r="24" spans="1:48" x14ac:dyDescent="0.25">
      <c r="A24" s="14">
        <v>2.6999999999999995E-10</v>
      </c>
      <c r="B24" t="s">
        <v>34</v>
      </c>
      <c r="C24" s="4">
        <v>14</v>
      </c>
      <c r="D24" s="4">
        <v>3</v>
      </c>
      <c r="E24" s="4">
        <v>13</v>
      </c>
      <c r="F24" s="4">
        <v>30</v>
      </c>
      <c r="G24" s="4">
        <v>83.5</v>
      </c>
      <c r="H24" s="4">
        <v>78.8</v>
      </c>
      <c r="I24" s="34">
        <v>4251.3604946301266</v>
      </c>
      <c r="J24" s="35">
        <v>18.536814867090094</v>
      </c>
      <c r="K24" s="35">
        <v>16.324839444789724</v>
      </c>
      <c r="L24" s="35">
        <v>11.717171875894978</v>
      </c>
      <c r="M24" s="35">
        <v>10.355691874587286</v>
      </c>
      <c r="N24" s="4">
        <v>3.6059999999999999</v>
      </c>
      <c r="O24" s="4">
        <v>17.27734688419363</v>
      </c>
      <c r="P24" s="35">
        <v>3.3401015228426396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>
        <f t="shared" si="2"/>
        <v>1.5274286190777633</v>
      </c>
      <c r="V24" s="37" t="str">
        <f t="shared" si="3"/>
        <v/>
      </c>
      <c r="W24" s="37">
        <f t="shared" si="4"/>
        <v>0.83819307731530102</v>
      </c>
      <c r="X24" s="37" t="str">
        <f t="shared" si="5"/>
        <v/>
      </c>
      <c r="Y24" s="1">
        <f t="shared" si="6"/>
        <v>3</v>
      </c>
      <c r="Z24" s="1" t="str">
        <f t="shared" si="7"/>
        <v xml:space="preserve"> </v>
      </c>
      <c r="AA24" s="1">
        <f t="shared" si="8"/>
        <v>1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3.3401015231126396</v>
      </c>
      <c r="AH24" s="38" t="str">
        <f t="shared" si="15"/>
        <v xml:space="preserve"> </v>
      </c>
      <c r="AI24" s="1">
        <f t="shared" si="16"/>
        <v>29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34</v>
      </c>
      <c r="AP24" t="s">
        <v>1020</v>
      </c>
      <c r="AQ24" s="22">
        <v>-152.74286190777633</v>
      </c>
      <c r="AR24" s="21">
        <v>-83.819307731530103</v>
      </c>
      <c r="AS24">
        <v>5.964467005076135</v>
      </c>
      <c r="AT24">
        <v>152.74286190777633</v>
      </c>
      <c r="AU24">
        <v>83.819307731530103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6</v>
      </c>
      <c r="D25" s="4">
        <v>1</v>
      </c>
      <c r="E25" s="4">
        <v>8</v>
      </c>
      <c r="F25" s="4">
        <v>15</v>
      </c>
      <c r="G25" s="4">
        <v>7</v>
      </c>
      <c r="H25" s="4">
        <v>6.92</v>
      </c>
      <c r="I25" s="34">
        <v>73.783167028251029</v>
      </c>
      <c r="J25" s="35">
        <v>17.835051546391753</v>
      </c>
      <c r="K25" s="35">
        <v>19.885057471264364</v>
      </c>
      <c r="L25" s="35">
        <v>3.0609748092229423</v>
      </c>
      <c r="M25" s="35">
        <v>2.9843280000000001</v>
      </c>
      <c r="N25" s="4">
        <v>0.25800000000000001</v>
      </c>
      <c r="O25" s="4" t="s">
        <v>161</v>
      </c>
      <c r="P25" s="35">
        <v>0.62138728323699433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/>
      </c>
      <c r="T25" s="37" t="str">
        <f t="shared" si="23"/>
        <v/>
      </c>
      <c r="U25" s="37">
        <f t="shared" si="2"/>
        <v>1.4317456922497596</v>
      </c>
      <c r="V25" s="37" t="str">
        <f t="shared" si="3"/>
        <v/>
      </c>
      <c r="W25" s="37" t="str">
        <f t="shared" si="4"/>
        <v/>
      </c>
      <c r="X25" s="37">
        <f t="shared" si="5"/>
        <v>-0.51979344813354444</v>
      </c>
      <c r="Y25" s="1">
        <f t="shared" si="6"/>
        <v>4</v>
      </c>
      <c r="Z25" s="1" t="str">
        <f t="shared" si="7"/>
        <v xml:space="preserve"> </v>
      </c>
      <c r="AA25" s="1" t="str">
        <f t="shared" si="8"/>
        <v xml:space="preserve"> </v>
      </c>
      <c r="AB25" s="1">
        <f t="shared" si="9"/>
        <v>2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1020</v>
      </c>
      <c r="AQ25" s="22">
        <v>-143.17456922497595</v>
      </c>
      <c r="AR25" s="21">
        <v>51.979344813354444</v>
      </c>
      <c r="AS25">
        <v>1.1560693641618602</v>
      </c>
      <c r="AT25">
        <v>143.17456922497595</v>
      </c>
      <c r="AU25">
        <v>-51.979344813354444</v>
      </c>
      <c r="AV25" t="s">
        <v>1046</v>
      </c>
    </row>
    <row r="26" spans="1:48" x14ac:dyDescent="0.25">
      <c r="A26" s="14">
        <v>2.8999999999999998E-10</v>
      </c>
      <c r="B26" t="s">
        <v>74</v>
      </c>
      <c r="C26" s="4">
        <v>0</v>
      </c>
      <c r="D26" s="4">
        <v>0</v>
      </c>
      <c r="E26" s="4">
        <v>0</v>
      </c>
      <c r="F26" s="4">
        <v>0</v>
      </c>
      <c r="G26" s="4" t="s">
        <v>161</v>
      </c>
      <c r="H26" s="4">
        <v>2.02</v>
      </c>
      <c r="I26" s="34">
        <v>86.151443582119711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161</v>
      </c>
      <c r="O26" s="4" t="s">
        <v>161</v>
      </c>
      <c r="P26" s="35" t="s">
        <v>166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74</v>
      </c>
      <c r="AP26" t="s">
        <v>1047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101</v>
      </c>
      <c r="C27" s="4">
        <v>1</v>
      </c>
      <c r="D27" s="4">
        <v>1</v>
      </c>
      <c r="E27" s="4">
        <v>4</v>
      </c>
      <c r="F27" s="4">
        <v>6</v>
      </c>
      <c r="G27" s="4">
        <v>7.3499999046325684</v>
      </c>
      <c r="H27" s="4">
        <v>6.76</v>
      </c>
      <c r="I27" s="34">
        <v>366.53282277104489</v>
      </c>
      <c r="J27" s="35">
        <v>9.2602739726027394</v>
      </c>
      <c r="K27" s="35" t="s">
        <v>1019</v>
      </c>
      <c r="L27" s="35">
        <v>7.0140239726027405</v>
      </c>
      <c r="M27" s="35" t="s">
        <v>1019</v>
      </c>
      <c r="N27" s="4">
        <v>0.15</v>
      </c>
      <c r="O27" s="4" t="s">
        <v>161</v>
      </c>
      <c r="P27" s="35" t="s">
        <v>166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>
        <f t="shared" si="4"/>
        <v>0.10036196849567203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9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101</v>
      </c>
      <c r="AP27" t="s">
        <v>1028</v>
      </c>
      <c r="AQ27" s="22">
        <v>-26.260534113707521</v>
      </c>
      <c r="AR27" s="21">
        <v>-10.036196849567203</v>
      </c>
      <c r="AS27">
        <v>8.7278092401267493</v>
      </c>
      <c r="AT27">
        <v>26.260534113707521</v>
      </c>
      <c r="AU27">
        <v>10.036196849567203</v>
      </c>
      <c r="AV27" t="s">
        <v>1049</v>
      </c>
    </row>
    <row r="28" spans="1:48" x14ac:dyDescent="0.25">
      <c r="A28" s="14">
        <v>3.1000000000000002E-10</v>
      </c>
      <c r="B28" t="s">
        <v>53</v>
      </c>
      <c r="C28" s="4">
        <v>16</v>
      </c>
      <c r="D28" s="4">
        <v>0</v>
      </c>
      <c r="E28" s="4">
        <v>5</v>
      </c>
      <c r="F28" s="4">
        <v>21</v>
      </c>
      <c r="G28" s="4">
        <v>42</v>
      </c>
      <c r="H28" s="4">
        <v>29.92</v>
      </c>
      <c r="I28" s="34">
        <v>1352.4734930413099</v>
      </c>
      <c r="J28" s="35">
        <v>12.980477223427332</v>
      </c>
      <c r="K28" s="35">
        <v>9.5408163265306118</v>
      </c>
      <c r="L28" s="35">
        <v>5.4856928612690208</v>
      </c>
      <c r="M28" s="35">
        <v>4.9733448163087317</v>
      </c>
      <c r="N28" s="4">
        <v>0.26200000000000001</v>
      </c>
      <c r="O28" s="4">
        <v>-32.462480310215405</v>
      </c>
      <c r="P28" s="35">
        <v>3.1483957219251337</v>
      </c>
      <c r="Q28" s="36">
        <f t="shared" si="0"/>
        <v>76.190476190786185</v>
      </c>
      <c r="R28" s="36" t="str">
        <f t="shared" si="1"/>
        <v xml:space="preserve"> </v>
      </c>
      <c r="S28" s="37">
        <f t="shared" si="22"/>
        <v>0.40374331581802125</v>
      </c>
      <c r="T28" s="37" t="str">
        <f t="shared" si="23"/>
        <v/>
      </c>
      <c r="U28" s="37">
        <f t="shared" si="2"/>
        <v>0.76984179099844341</v>
      </c>
      <c r="V28" s="37" t="str">
        <f t="shared" si="3"/>
        <v/>
      </c>
      <c r="W28" s="37" t="str">
        <f t="shared" si="4"/>
        <v/>
      </c>
      <c r="X28" s="37">
        <f t="shared" si="5"/>
        <v>-0.13940302756782219</v>
      </c>
      <c r="Y28" s="1">
        <f t="shared" si="6"/>
        <v>6</v>
      </c>
      <c r="Z28" s="1" t="str">
        <f t="shared" si="7"/>
        <v xml:space="preserve"> </v>
      </c>
      <c r="AA28" s="1" t="str">
        <f t="shared" si="8"/>
        <v xml:space="preserve"> </v>
      </c>
      <c r="AB28" s="1">
        <f t="shared" si="9"/>
        <v>33</v>
      </c>
      <c r="AC28" s="1">
        <f t="shared" si="10"/>
        <v>19</v>
      </c>
      <c r="AD28" s="1" t="str">
        <f t="shared" si="11"/>
        <v xml:space="preserve"> </v>
      </c>
      <c r="AE28" s="1">
        <f t="shared" si="12"/>
        <v>19</v>
      </c>
      <c r="AF28" s="1" t="str">
        <f t="shared" si="13"/>
        <v xml:space="preserve"> </v>
      </c>
      <c r="AG28" s="38">
        <f t="shared" si="14"/>
        <v>3.1483957222351338</v>
      </c>
      <c r="AH28" s="38" t="str">
        <f t="shared" si="15"/>
        <v xml:space="preserve"> </v>
      </c>
      <c r="AI28" s="1">
        <f t="shared" si="16"/>
        <v>32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53</v>
      </c>
      <c r="AP28" t="s">
        <v>1020</v>
      </c>
      <c r="AQ28" s="22">
        <v>-76.98417909984434</v>
      </c>
      <c r="AR28" s="21">
        <v>13.94030275678222</v>
      </c>
      <c r="AS28">
        <v>40.374331550802125</v>
      </c>
      <c r="AT28">
        <v>76.98417909984434</v>
      </c>
      <c r="AU28">
        <v>-13.94030275678222</v>
      </c>
      <c r="AV28" t="s">
        <v>1050</v>
      </c>
    </row>
    <row r="29" spans="1:48" x14ac:dyDescent="0.25">
      <c r="A29" s="14">
        <v>3.2000000000000003E-10</v>
      </c>
      <c r="B29" t="s">
        <v>117</v>
      </c>
      <c r="C29" s="4">
        <v>0</v>
      </c>
      <c r="D29" s="4">
        <v>0</v>
      </c>
      <c r="E29" s="4">
        <v>0</v>
      </c>
      <c r="F29" s="4">
        <v>0</v>
      </c>
      <c r="G29" s="4" t="s">
        <v>161</v>
      </c>
      <c r="H29" s="4">
        <v>7.51</v>
      </c>
      <c r="I29" s="34">
        <v>134.75865613888851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161</v>
      </c>
      <c r="O29" s="4" t="s">
        <v>161</v>
      </c>
      <c r="P29" s="35" t="s">
        <v>166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117</v>
      </c>
      <c r="AP29" t="s">
        <v>1022</v>
      </c>
      <c r="AQ29" s="22" t="e">
        <v>#VALUE!</v>
      </c>
      <c r="AR29" s="21" t="e">
        <v>#VALUE!</v>
      </c>
      <c r="AS29" t="s">
        <v>166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118</v>
      </c>
      <c r="C30" s="4">
        <v>5</v>
      </c>
      <c r="D30" s="4">
        <v>0</v>
      </c>
      <c r="E30" s="4">
        <v>0</v>
      </c>
      <c r="F30" s="4">
        <v>5</v>
      </c>
      <c r="G30" s="4">
        <v>73.93499755859375</v>
      </c>
      <c r="H30" s="4">
        <v>60.15</v>
      </c>
      <c r="I30" s="34">
        <v>259.74180436177261</v>
      </c>
      <c r="J30" s="35">
        <v>6.7675517551755178</v>
      </c>
      <c r="K30" s="35">
        <v>5.1074127536724117</v>
      </c>
      <c r="L30" s="35">
        <v>4.6776157260621432</v>
      </c>
      <c r="M30" s="35">
        <v>4.7817158325705851</v>
      </c>
      <c r="N30" s="4">
        <v>6.0529999999999999</v>
      </c>
      <c r="O30" s="4">
        <v>-8.7607971980619705</v>
      </c>
      <c r="P30" s="35">
        <v>4.2560266001662512</v>
      </c>
      <c r="Q30" s="36">
        <f t="shared" si="0"/>
        <v>100.00000000033</v>
      </c>
      <c r="R30" s="36" t="str">
        <f t="shared" si="1"/>
        <v xml:space="preserve"> </v>
      </c>
      <c r="S30" s="37">
        <f t="shared" si="22"/>
        <v>0.22917701709797586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>
        <f t="shared" si="5"/>
        <v>-0.26617438601566479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>
        <f t="shared" si="9"/>
        <v>25</v>
      </c>
      <c r="AC30" s="1">
        <f t="shared" si="10"/>
        <v>40</v>
      </c>
      <c r="AD30" s="1" t="str">
        <f t="shared" si="11"/>
        <v xml:space="preserve"> </v>
      </c>
      <c r="AE30" s="1">
        <f t="shared" si="12"/>
        <v>8</v>
      </c>
      <c r="AF30" s="1" t="str">
        <f t="shared" si="13"/>
        <v xml:space="preserve"> </v>
      </c>
      <c r="AG30" s="38">
        <f t="shared" si="14"/>
        <v>4.2560266004962513</v>
      </c>
      <c r="AH30" s="38" t="str">
        <f t="shared" si="15"/>
        <v xml:space="preserve"> </v>
      </c>
      <c r="AI30" s="1">
        <f t="shared" si="16"/>
        <v>24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118</v>
      </c>
      <c r="AP30" t="s">
        <v>1031</v>
      </c>
      <c r="AQ30" s="22">
        <v>7.7268446075514197</v>
      </c>
      <c r="AR30" s="21">
        <v>26.61743860156648</v>
      </c>
      <c r="AS30">
        <v>22.917701676797584</v>
      </c>
      <c r="AT30">
        <v>-7.7268446075514197</v>
      </c>
      <c r="AU30">
        <v>-26.61743860156648</v>
      </c>
      <c r="AV30" t="s">
        <v>1052</v>
      </c>
    </row>
    <row r="31" spans="1:48" x14ac:dyDescent="0.25">
      <c r="A31" s="14">
        <v>3.4000000000000007E-10</v>
      </c>
      <c r="B31" t="s">
        <v>122</v>
      </c>
      <c r="C31" s="4">
        <v>0</v>
      </c>
      <c r="D31" s="4">
        <v>0</v>
      </c>
      <c r="E31" s="4">
        <v>0</v>
      </c>
      <c r="F31" s="4">
        <v>0</v>
      </c>
      <c r="G31" s="4" t="s">
        <v>161</v>
      </c>
      <c r="H31" s="4">
        <v>3.57</v>
      </c>
      <c r="I31" s="34">
        <v>444.08510212812939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161</v>
      </c>
      <c r="O31" s="4" t="s">
        <v>161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122</v>
      </c>
      <c r="AP31" t="s">
        <v>1020</v>
      </c>
      <c r="AQ31" s="22" t="e">
        <v>#VALUE!</v>
      </c>
      <c r="AR31" s="21" t="e">
        <v>#VALUE!</v>
      </c>
      <c r="AS31" t="s">
        <v>166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120</v>
      </c>
      <c r="C32" s="4">
        <v>0</v>
      </c>
      <c r="D32" s="4">
        <v>0</v>
      </c>
      <c r="E32" s="4">
        <v>0</v>
      </c>
      <c r="F32" s="4">
        <v>0</v>
      </c>
      <c r="G32" s="4" t="s">
        <v>161</v>
      </c>
      <c r="H32" s="4">
        <v>4.01</v>
      </c>
      <c r="I32" s="34">
        <v>142.53325300501697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161</v>
      </c>
      <c r="O32" s="4" t="s">
        <v>161</v>
      </c>
      <c r="P32" s="35" t="s">
        <v>166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120</v>
      </c>
      <c r="AP32" t="s">
        <v>1054</v>
      </c>
      <c r="AQ32" s="22" t="e">
        <v>#VALUE!</v>
      </c>
      <c r="AR32" s="21" t="e">
        <v>#VALUE!</v>
      </c>
      <c r="AS32" t="s">
        <v>166</v>
      </c>
      <c r="AT32" t="e">
        <v>#VALUE!</v>
      </c>
      <c r="AU32" t="e">
        <v>#VALUE!</v>
      </c>
      <c r="AV32" t="s">
        <v>1055</v>
      </c>
    </row>
    <row r="33" spans="1:48" x14ac:dyDescent="0.25">
      <c r="A33" s="14">
        <v>3.600000000000001E-10</v>
      </c>
      <c r="B33" t="s">
        <v>97</v>
      </c>
      <c r="C33" s="4">
        <v>5</v>
      </c>
      <c r="D33" s="4">
        <v>4</v>
      </c>
      <c r="E33" s="4">
        <v>9</v>
      </c>
      <c r="F33" s="4">
        <v>18</v>
      </c>
      <c r="G33" s="4">
        <v>7.6599998474121094</v>
      </c>
      <c r="H33" s="4">
        <v>4.8899999999999997</v>
      </c>
      <c r="I33" s="34">
        <v>191.17517121626315</v>
      </c>
      <c r="J33" s="35">
        <v>3.4052924791086352</v>
      </c>
      <c r="K33" s="35">
        <v>2.9404690318701139</v>
      </c>
      <c r="L33" s="35">
        <v>4.9060761636107193</v>
      </c>
      <c r="M33" s="35">
        <v>4.246274569165994</v>
      </c>
      <c r="N33" s="4">
        <v>0.99099999999999999</v>
      </c>
      <c r="O33" s="4">
        <v>0.12834633484739733</v>
      </c>
      <c r="P33" s="35">
        <v>11.083844580777097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0.56646213684509417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-0.23033345108782921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27</v>
      </c>
      <c r="AC33" s="1">
        <f t="shared" si="10"/>
        <v>7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11.083844581137097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97</v>
      </c>
      <c r="AP33" t="s">
        <v>1028</v>
      </c>
      <c r="AQ33" s="22">
        <v>53.570051113206695</v>
      </c>
      <c r="AR33" s="21">
        <v>23.033345108782921</v>
      </c>
      <c r="AS33">
        <v>56.646213648509416</v>
      </c>
      <c r="AT33">
        <v>-53.570051113206695</v>
      </c>
      <c r="AU33">
        <v>-23.033345108782921</v>
      </c>
      <c r="AV33" t="s">
        <v>1056</v>
      </c>
    </row>
    <row r="34" spans="1:48" x14ac:dyDescent="0.25">
      <c r="A34" s="14">
        <v>3.7000000000000012E-10</v>
      </c>
      <c r="B34" t="s">
        <v>66</v>
      </c>
      <c r="C34" s="4">
        <v>0</v>
      </c>
      <c r="D34" s="4">
        <v>0</v>
      </c>
      <c r="E34" s="4">
        <v>1</v>
      </c>
      <c r="F34" s="4">
        <v>1</v>
      </c>
      <c r="G34" s="4" t="s">
        <v>161</v>
      </c>
      <c r="H34" s="4">
        <v>1.17</v>
      </c>
      <c r="I34" s="34">
        <v>544.10070790744521</v>
      </c>
      <c r="J34" s="35" t="s">
        <v>1019</v>
      </c>
      <c r="K34" s="35" t="s">
        <v>1019</v>
      </c>
      <c r="L34" s="35" t="s">
        <v>1019</v>
      </c>
      <c r="M34" s="35" t="s">
        <v>1019</v>
      </c>
      <c r="N34" s="4" t="s">
        <v>161</v>
      </c>
      <c r="O34" s="4" t="s">
        <v>161</v>
      </c>
      <c r="P34" s="35" t="s">
        <v>166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66</v>
      </c>
      <c r="AP34" t="s">
        <v>1031</v>
      </c>
      <c r="AQ34" s="22" t="e">
        <v>#VALUE!</v>
      </c>
      <c r="AR34" s="21" t="e">
        <v>#VALUE!</v>
      </c>
      <c r="AS34" t="s">
        <v>166</v>
      </c>
      <c r="AT34" t="e">
        <v>#VALUE!</v>
      </c>
      <c r="AU34" t="e">
        <v>#VALUE!</v>
      </c>
      <c r="AV34" t="s">
        <v>1057</v>
      </c>
    </row>
    <row r="35" spans="1:48" x14ac:dyDescent="0.25">
      <c r="A35" s="14">
        <v>3.8000000000000014E-10</v>
      </c>
      <c r="B35" t="s">
        <v>68</v>
      </c>
      <c r="C35" s="4">
        <v>0</v>
      </c>
      <c r="D35" s="4">
        <v>0</v>
      </c>
      <c r="E35" s="4">
        <v>0</v>
      </c>
      <c r="F35" s="4">
        <v>0</v>
      </c>
      <c r="G35" s="4" t="s">
        <v>161</v>
      </c>
      <c r="H35" s="4">
        <v>3.3</v>
      </c>
      <c r="I35" s="34">
        <v>401.85490131182968</v>
      </c>
      <c r="J35" s="35" t="s">
        <v>1019</v>
      </c>
      <c r="K35" s="35" t="s">
        <v>1019</v>
      </c>
      <c r="L35" s="35" t="s">
        <v>1019</v>
      </c>
      <c r="M35" s="35" t="s">
        <v>1019</v>
      </c>
      <c r="N35" s="4" t="s">
        <v>161</v>
      </c>
      <c r="O35" s="4" t="s">
        <v>161</v>
      </c>
      <c r="P35" s="35" t="s">
        <v>166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 xml:space="preserve"> </v>
      </c>
      <c r="T35" s="37" t="str">
        <f t="shared" si="23"/>
        <v xml:space="preserve"> </v>
      </c>
      <c r="U35" s="37" t="str">
        <f t="shared" si="2"/>
        <v xml:space="preserve"> </v>
      </c>
      <c r="V35" s="37" t="str">
        <f t="shared" si="3"/>
        <v xml:space="preserve"> </v>
      </c>
      <c r="W35" s="37" t="str">
        <f t="shared" si="4"/>
        <v xml:space="preserve"> </v>
      </c>
      <c r="X35" s="37" t="str">
        <f t="shared" si="5"/>
        <v xml:space="preserve"> 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68</v>
      </c>
      <c r="AP35" t="s">
        <v>1020</v>
      </c>
      <c r="AQ35" s="22" t="e">
        <v>#VALUE!</v>
      </c>
      <c r="AR35" s="21" t="e">
        <v>#VALUE!</v>
      </c>
      <c r="AS35" t="s">
        <v>166</v>
      </c>
      <c r="AT35" t="e">
        <v>#VALUE!</v>
      </c>
      <c r="AU35" t="e">
        <v>#VALUE!</v>
      </c>
      <c r="AV35" t="s">
        <v>1058</v>
      </c>
    </row>
    <row r="36" spans="1:48" x14ac:dyDescent="0.25">
      <c r="A36" s="14">
        <v>3.9000000000000015E-10</v>
      </c>
      <c r="B36" t="s">
        <v>92</v>
      </c>
      <c r="C36" s="4">
        <v>0</v>
      </c>
      <c r="D36" s="4">
        <v>0</v>
      </c>
      <c r="E36" s="4">
        <v>0</v>
      </c>
      <c r="F36" s="4">
        <v>0</v>
      </c>
      <c r="G36" s="4" t="s">
        <v>161</v>
      </c>
      <c r="H36" s="4">
        <v>407.2</v>
      </c>
      <c r="I36" s="34">
        <v>227.93880704190036</v>
      </c>
      <c r="J36" s="35" t="s">
        <v>1019</v>
      </c>
      <c r="K36" s="35" t="s">
        <v>1019</v>
      </c>
      <c r="L36" s="35" t="s">
        <v>1019</v>
      </c>
      <c r="M36" s="35" t="s">
        <v>1019</v>
      </c>
      <c r="N36" s="4" t="s">
        <v>161</v>
      </c>
      <c r="O36" s="4" t="s">
        <v>161</v>
      </c>
      <c r="P36" s="35" t="s">
        <v>166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92</v>
      </c>
      <c r="AP36" t="s">
        <v>1028</v>
      </c>
      <c r="AQ36" s="22" t="e">
        <v>#VALUE!</v>
      </c>
      <c r="AR36" s="21" t="e">
        <v>#VALUE!</v>
      </c>
      <c r="AS36" t="s">
        <v>166</v>
      </c>
      <c r="AT36" t="e">
        <v>#VALUE!</v>
      </c>
      <c r="AU36" t="e">
        <v>#VALUE!</v>
      </c>
      <c r="AV36" t="s">
        <v>1059</v>
      </c>
    </row>
    <row r="37" spans="1:48" x14ac:dyDescent="0.25">
      <c r="A37" s="14">
        <v>4.0000000000000017E-10</v>
      </c>
      <c r="B37" t="s">
        <v>40</v>
      </c>
      <c r="C37" s="4">
        <v>7</v>
      </c>
      <c r="D37" s="4">
        <v>0</v>
      </c>
      <c r="E37" s="4">
        <v>7</v>
      </c>
      <c r="F37" s="4">
        <v>14</v>
      </c>
      <c r="G37" s="4">
        <v>2.4000000953674316</v>
      </c>
      <c r="H37" s="4">
        <v>1.82</v>
      </c>
      <c r="I37" s="34">
        <v>1229.008629979249</v>
      </c>
      <c r="J37" s="35">
        <v>3.3828996282527881</v>
      </c>
      <c r="K37" s="35">
        <v>2.9593495934959351</v>
      </c>
      <c r="L37" s="35">
        <v>4.1884827201914927</v>
      </c>
      <c r="M37" s="35">
        <v>3.4156853745044859</v>
      </c>
      <c r="N37" s="4">
        <v>0.47000000000000003</v>
      </c>
      <c r="O37" s="4">
        <v>-48.338212502152572</v>
      </c>
      <c r="P37" s="35">
        <v>9.8901098901098905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2"/>
        <v>0.31868137148100634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>
        <f t="shared" si="5"/>
        <v>-0.34290970361628481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>
        <f t="shared" si="9"/>
        <v>13</v>
      </c>
      <c r="AC37" s="1">
        <f t="shared" si="10"/>
        <v>26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9.8901098905098905</v>
      </c>
      <c r="AH37" s="38" t="str">
        <f t="shared" si="15"/>
        <v xml:space="preserve"> </v>
      </c>
      <c r="AI37" s="1">
        <f t="shared" si="16"/>
        <v>7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40</v>
      </c>
      <c r="AP37" t="s">
        <v>1035</v>
      </c>
      <c r="AQ37" s="22">
        <v>53.875369651054797</v>
      </c>
      <c r="AR37" s="21">
        <v>34.290970361628482</v>
      </c>
      <c r="AS37">
        <v>31.868137108100637</v>
      </c>
      <c r="AT37">
        <v>-53.875369651054797</v>
      </c>
      <c r="AU37">
        <v>-34.290970361628482</v>
      </c>
      <c r="AV37" t="s">
        <v>1060</v>
      </c>
    </row>
    <row r="38" spans="1:48" x14ac:dyDescent="0.25">
      <c r="A38" s="14">
        <v>4.1000000000000019E-10</v>
      </c>
      <c r="B38" t="s">
        <v>50</v>
      </c>
      <c r="C38" s="4">
        <v>6</v>
      </c>
      <c r="D38" s="4">
        <v>0</v>
      </c>
      <c r="E38" s="4">
        <v>9</v>
      </c>
      <c r="F38" s="4">
        <v>15</v>
      </c>
      <c r="G38" s="4">
        <v>6.3000001907348633</v>
      </c>
      <c r="H38" s="4">
        <v>4.91</v>
      </c>
      <c r="I38" s="34">
        <v>4362.6606799518977</v>
      </c>
      <c r="J38" s="35">
        <v>8.9926739926739927</v>
      </c>
      <c r="K38" s="35">
        <v>9.3168880455407965</v>
      </c>
      <c r="L38" s="35">
        <v>6.3642598042306453</v>
      </c>
      <c r="M38" s="35">
        <v>5.7906213961656663</v>
      </c>
      <c r="N38" s="4">
        <v>0.54500000000000004</v>
      </c>
      <c r="O38" s="4">
        <v>-51.015184290431968</v>
      </c>
      <c r="P38" s="35">
        <v>5.3971486761710796</v>
      </c>
      <c r="Q38" s="36" t="str">
        <f t="shared" si="0"/>
        <v xml:space="preserve"> </v>
      </c>
      <c r="R38" s="36" t="str">
        <f t="shared" si="1"/>
        <v xml:space="preserve"> </v>
      </c>
      <c r="S38" s="37">
        <f t="shared" si="22"/>
        <v>0.28309576227046079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/>
      </c>
      <c r="X38" s="37" t="str">
        <f t="shared" si="5"/>
        <v/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34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>
        <f t="shared" si="14"/>
        <v>5.3971486765810797</v>
      </c>
      <c r="AH38" s="38" t="str">
        <f t="shared" si="15"/>
        <v xml:space="preserve"> </v>
      </c>
      <c r="AI38" s="1">
        <f t="shared" si="16"/>
        <v>17</v>
      </c>
      <c r="AJ38" s="1" t="str">
        <f t="shared" si="17"/>
        <v xml:space="preserve"> </v>
      </c>
      <c r="AK38" s="25" t="str">
        <f t="shared" si="18"/>
        <v xml:space="preserve"> </v>
      </c>
      <c r="AL38" s="25">
        <f t="shared" si="19"/>
        <v>-51.015184290021971</v>
      </c>
      <c r="AM38" s="1" t="str">
        <f t="shared" si="20"/>
        <v xml:space="preserve"> </v>
      </c>
      <c r="AN38" s="1">
        <f t="shared" si="21"/>
        <v>1</v>
      </c>
      <c r="AO38" t="s">
        <v>50</v>
      </c>
      <c r="AP38" t="s">
        <v>1031</v>
      </c>
      <c r="AQ38" s="22">
        <v>-22.611903792986631</v>
      </c>
      <c r="AR38" s="21">
        <v>0.15732091085985944</v>
      </c>
      <c r="AS38">
        <v>28.30957618604608</v>
      </c>
      <c r="AT38">
        <v>22.611903792986631</v>
      </c>
      <c r="AU38">
        <v>-0.15732091085985944</v>
      </c>
      <c r="AV38" t="s">
        <v>1061</v>
      </c>
    </row>
    <row r="39" spans="1:48" x14ac:dyDescent="0.25">
      <c r="A39" s="14">
        <v>4.200000000000002E-10</v>
      </c>
      <c r="B39" t="s">
        <v>112</v>
      </c>
      <c r="C39" s="4">
        <v>0</v>
      </c>
      <c r="D39" s="4">
        <v>0</v>
      </c>
      <c r="E39" s="4">
        <v>0</v>
      </c>
      <c r="F39" s="4">
        <v>0</v>
      </c>
      <c r="G39" s="4" t="s">
        <v>161</v>
      </c>
      <c r="H39" s="4">
        <v>65.099999999999994</v>
      </c>
      <c r="I39" s="34">
        <v>60.388110274263774</v>
      </c>
      <c r="J39" s="35" t="s">
        <v>1019</v>
      </c>
      <c r="K39" s="35" t="s">
        <v>1019</v>
      </c>
      <c r="L39" s="35" t="s">
        <v>1019</v>
      </c>
      <c r="M39" s="35" t="s">
        <v>1019</v>
      </c>
      <c r="N39" s="4" t="s">
        <v>161</v>
      </c>
      <c r="O39" s="4" t="s">
        <v>161</v>
      </c>
      <c r="P39" s="35" t="s">
        <v>166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112</v>
      </c>
      <c r="AP39" t="s">
        <v>1022</v>
      </c>
      <c r="AQ39" s="22" t="e">
        <v>#VALUE!</v>
      </c>
      <c r="AR39" s="21" t="e">
        <v>#VALUE!</v>
      </c>
      <c r="AS39" t="s">
        <v>166</v>
      </c>
      <c r="AT39" t="e">
        <v>#VALUE!</v>
      </c>
      <c r="AU39" t="e">
        <v>#VALUE!</v>
      </c>
      <c r="AV39" t="s">
        <v>1062</v>
      </c>
    </row>
    <row r="40" spans="1:48" x14ac:dyDescent="0.25">
      <c r="A40" s="14">
        <v>4.3000000000000022E-10</v>
      </c>
      <c r="B40" t="s">
        <v>33</v>
      </c>
      <c r="C40" s="4">
        <v>11</v>
      </c>
      <c r="D40" s="4">
        <v>0</v>
      </c>
      <c r="E40" s="4">
        <v>8</v>
      </c>
      <c r="F40" s="4">
        <v>19</v>
      </c>
      <c r="G40" s="4">
        <v>13.300000190734863</v>
      </c>
      <c r="H40" s="4">
        <v>10.3</v>
      </c>
      <c r="I40" s="34">
        <v>6406.2696805598498</v>
      </c>
      <c r="J40" s="35">
        <v>7.0741758241758248</v>
      </c>
      <c r="K40" s="35">
        <v>7.3049645390070932</v>
      </c>
      <c r="L40" s="35">
        <v>4.5981604423410465</v>
      </c>
      <c r="M40" s="35">
        <v>4.8598008034353795</v>
      </c>
      <c r="N40" s="4">
        <v>1.379</v>
      </c>
      <c r="O40" s="4">
        <v>-16.040653999116216</v>
      </c>
      <c r="P40" s="35">
        <v>10.291262135922329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0.29126215487027779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>
        <f t="shared" si="5"/>
        <v>-0.27863935230951176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>
        <f t="shared" si="9"/>
        <v>24</v>
      </c>
      <c r="AC40" s="1">
        <f t="shared" si="10"/>
        <v>31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10.291262136352328</v>
      </c>
      <c r="AH40" s="38" t="str">
        <f t="shared" si="15"/>
        <v xml:space="preserve"> </v>
      </c>
      <c r="AI40" s="1">
        <f t="shared" si="16"/>
        <v>6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33</v>
      </c>
      <c r="AP40" t="s">
        <v>1022</v>
      </c>
      <c r="AQ40" s="22">
        <v>3.5461347453338399</v>
      </c>
      <c r="AR40" s="21">
        <v>27.863935230951174</v>
      </c>
      <c r="AS40">
        <v>29.126215444027782</v>
      </c>
      <c r="AT40">
        <v>-3.5461347453338399</v>
      </c>
      <c r="AU40">
        <v>-27.863935230951174</v>
      </c>
      <c r="AV40" t="s">
        <v>1063</v>
      </c>
    </row>
    <row r="41" spans="1:48" x14ac:dyDescent="0.25">
      <c r="A41" s="14">
        <v>4.4000000000000024E-10</v>
      </c>
      <c r="B41" t="s">
        <v>87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>
        <v>8.41</v>
      </c>
      <c r="I41" s="34">
        <v>147.92561827398214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161</v>
      </c>
      <c r="O41" s="4" t="s">
        <v>161</v>
      </c>
      <c r="P41" s="35" t="s">
        <v>166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87</v>
      </c>
      <c r="AP41" t="s">
        <v>1047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1064</v>
      </c>
    </row>
    <row r="42" spans="1:48" x14ac:dyDescent="0.25">
      <c r="A42" s="14">
        <v>4.5000000000000026E-10</v>
      </c>
      <c r="B42" t="s">
        <v>49</v>
      </c>
      <c r="C42" s="4">
        <v>13</v>
      </c>
      <c r="D42" s="4">
        <v>2</v>
      </c>
      <c r="E42" s="4">
        <v>11</v>
      </c>
      <c r="F42" s="4">
        <v>26</v>
      </c>
      <c r="G42" s="4">
        <v>68.699996948242188</v>
      </c>
      <c r="H42" s="4">
        <v>64.2</v>
      </c>
      <c r="I42" s="34">
        <v>4003.4160002623444</v>
      </c>
      <c r="J42" s="35">
        <v>10.359851541068259</v>
      </c>
      <c r="K42" s="35">
        <v>8.633674018289403</v>
      </c>
      <c r="L42" s="35">
        <v>6.9470194071377049</v>
      </c>
      <c r="M42" s="35">
        <v>6.5220050290575511</v>
      </c>
      <c r="N42" s="4">
        <v>5.82</v>
      </c>
      <c r="O42" s="4">
        <v>41.501682804958953</v>
      </c>
      <c r="P42" s="35">
        <v>6.7336448598130847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6.7336448602630847</v>
      </c>
      <c r="AH42" s="38" t="str">
        <f t="shared" si="15"/>
        <v xml:space="preserve"> </v>
      </c>
      <c r="AI42" s="1">
        <f t="shared" si="16"/>
        <v>13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1028</v>
      </c>
      <c r="AQ42" s="22">
        <v>-41.252882234795266</v>
      </c>
      <c r="AR42" s="21">
        <v>-8.9850274232678995</v>
      </c>
      <c r="AS42">
        <v>7.0093410408756718</v>
      </c>
      <c r="AT42">
        <v>41.252882234795266</v>
      </c>
      <c r="AU42">
        <v>8.9850274232678995</v>
      </c>
      <c r="AV42" t="s">
        <v>1065</v>
      </c>
    </row>
    <row r="43" spans="1:48" x14ac:dyDescent="0.25">
      <c r="A43" s="14">
        <v>4.6000000000000027E-10</v>
      </c>
      <c r="B43" t="s">
        <v>29</v>
      </c>
      <c r="C43" s="4">
        <v>20</v>
      </c>
      <c r="D43" s="4">
        <v>2</v>
      </c>
      <c r="E43" s="4">
        <v>4</v>
      </c>
      <c r="F43" s="4">
        <v>26</v>
      </c>
      <c r="G43" s="4">
        <v>9</v>
      </c>
      <c r="H43" s="4">
        <v>7.63</v>
      </c>
      <c r="I43" s="34">
        <v>5694.7383684666011</v>
      </c>
      <c r="J43" s="35">
        <v>4.8816378758797185</v>
      </c>
      <c r="K43" s="35">
        <v>3.6212624584717603</v>
      </c>
      <c r="L43" s="35" t="s">
        <v>1019</v>
      </c>
      <c r="M43" s="35" t="s">
        <v>1019</v>
      </c>
      <c r="N43" s="4">
        <v>1.49</v>
      </c>
      <c r="O43" s="4" t="s">
        <v>161</v>
      </c>
      <c r="P43" s="35">
        <v>4.5871559633027523</v>
      </c>
      <c r="Q43" s="36">
        <f t="shared" si="0"/>
        <v>76.923076923536925</v>
      </c>
      <c r="R43" s="36" t="str">
        <f t="shared" si="1"/>
        <v xml:space="preserve"> </v>
      </c>
      <c r="S43" s="37">
        <f t="shared" si="22"/>
        <v>0.17955439102356482</v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46</v>
      </c>
      <c r="AD43" s="1" t="str">
        <f t="shared" si="11"/>
        <v xml:space="preserve"> </v>
      </c>
      <c r="AE43" s="1">
        <f t="shared" si="12"/>
        <v>18</v>
      </c>
      <c r="AF43" s="1" t="str">
        <f t="shared" si="13"/>
        <v xml:space="preserve"> </v>
      </c>
      <c r="AG43" s="38">
        <f t="shared" si="14"/>
        <v>4.5871559637627524</v>
      </c>
      <c r="AH43" s="38" t="str">
        <f t="shared" si="15"/>
        <v xml:space="preserve"> </v>
      </c>
      <c r="AI43" s="1">
        <f t="shared" si="16"/>
        <v>20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29</v>
      </c>
      <c r="AP43" t="s">
        <v>1024</v>
      </c>
      <c r="AQ43" s="22">
        <v>33.440607979653414</v>
      </c>
      <c r="AR43" s="21" t="e">
        <v>#VALUE!</v>
      </c>
      <c r="AS43">
        <v>17.955439056356482</v>
      </c>
      <c r="AT43">
        <v>-33.440607979653414</v>
      </c>
      <c r="AU43" t="e">
        <v>#VALUE!</v>
      </c>
      <c r="AV43" t="s">
        <v>1066</v>
      </c>
    </row>
    <row r="44" spans="1:48" x14ac:dyDescent="0.25">
      <c r="A44" s="14">
        <v>4.7000000000000024E-10</v>
      </c>
      <c r="B44" t="s">
        <v>83</v>
      </c>
      <c r="C44" s="4">
        <v>0</v>
      </c>
      <c r="D44" s="4">
        <v>0</v>
      </c>
      <c r="E44" s="4">
        <v>0</v>
      </c>
      <c r="F44" s="4">
        <v>0</v>
      </c>
      <c r="G44" s="4" t="s">
        <v>161</v>
      </c>
      <c r="H44" s="4">
        <v>2.95</v>
      </c>
      <c r="I44" s="34">
        <v>170.84051785506603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161</v>
      </c>
      <c r="O44" s="4" t="s">
        <v>161</v>
      </c>
      <c r="P44" s="35" t="s">
        <v>166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83</v>
      </c>
      <c r="AP44" t="s">
        <v>1024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1067</v>
      </c>
    </row>
    <row r="45" spans="1:48" x14ac:dyDescent="0.25">
      <c r="A45" s="14">
        <v>4.800000000000002E-10</v>
      </c>
      <c r="B45" t="s">
        <v>85</v>
      </c>
      <c r="C45" s="4">
        <v>0</v>
      </c>
      <c r="D45" s="4">
        <v>0</v>
      </c>
      <c r="E45" s="4">
        <v>0</v>
      </c>
      <c r="F45" s="4">
        <v>0</v>
      </c>
      <c r="G45" s="4" t="s">
        <v>161</v>
      </c>
      <c r="H45" s="4">
        <v>36.36</v>
      </c>
      <c r="I45" s="34">
        <v>46.521779534344645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161</v>
      </c>
      <c r="O45" s="4" t="s">
        <v>161</v>
      </c>
      <c r="P45" s="35" t="s">
        <v>166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85</v>
      </c>
      <c r="AP45" t="s">
        <v>1022</v>
      </c>
      <c r="AQ45" s="22" t="e">
        <v>#VALUE!</v>
      </c>
      <c r="AR45" s="21" t="e">
        <v>#VALUE!</v>
      </c>
      <c r="AS45" t="s">
        <v>166</v>
      </c>
      <c r="AT45" t="e">
        <v>#VALUE!</v>
      </c>
      <c r="AU45" t="e">
        <v>#VALUE!</v>
      </c>
      <c r="AV45" t="s">
        <v>1068</v>
      </c>
    </row>
    <row r="46" spans="1:48" x14ac:dyDescent="0.25">
      <c r="A46" s="14">
        <v>4.9000000000000017E-10</v>
      </c>
      <c r="B46" t="s">
        <v>95</v>
      </c>
      <c r="C46" s="4">
        <v>0</v>
      </c>
      <c r="D46" s="4">
        <v>0</v>
      </c>
      <c r="E46" s="4">
        <v>0</v>
      </c>
      <c r="F46" s="4">
        <v>0</v>
      </c>
      <c r="G46" s="4" t="s">
        <v>161</v>
      </c>
      <c r="H46" s="4">
        <v>3.76</v>
      </c>
      <c r="I46" s="34">
        <v>180.40624076849818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161</v>
      </c>
      <c r="O46" s="4" t="s">
        <v>161</v>
      </c>
      <c r="P46" s="35" t="s">
        <v>166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95</v>
      </c>
      <c r="AP46" t="s">
        <v>1028</v>
      </c>
      <c r="AQ46" s="22" t="e">
        <v>#VALUE!</v>
      </c>
      <c r="AR46" s="21" t="e">
        <v>#VALUE!</v>
      </c>
      <c r="AS46" t="s">
        <v>166</v>
      </c>
      <c r="AT46" t="e">
        <v>#VALUE!</v>
      </c>
      <c r="AU46" t="e">
        <v>#VALUE!</v>
      </c>
      <c r="AV46" t="s">
        <v>1069</v>
      </c>
    </row>
    <row r="47" spans="1:48" x14ac:dyDescent="0.25">
      <c r="A47" s="14">
        <v>5.0000000000000013E-10</v>
      </c>
      <c r="B47" t="s">
        <v>84</v>
      </c>
      <c r="C47" s="4">
        <v>1</v>
      </c>
      <c r="D47" s="4">
        <v>0</v>
      </c>
      <c r="E47" s="4">
        <v>0</v>
      </c>
      <c r="F47" s="4">
        <v>1</v>
      </c>
      <c r="G47" s="4" t="s">
        <v>161</v>
      </c>
      <c r="H47" s="4">
        <v>2.58</v>
      </c>
      <c r="I47" s="34">
        <v>176.51449857697918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161</v>
      </c>
      <c r="O47" s="4" t="s">
        <v>161</v>
      </c>
      <c r="P47" s="35" t="s">
        <v>166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84</v>
      </c>
      <c r="AP47" t="s">
        <v>1024</v>
      </c>
      <c r="AQ47" s="22" t="e">
        <v>#VALUE!</v>
      </c>
      <c r="AR47" s="21" t="e">
        <v>#VALUE!</v>
      </c>
      <c r="AS47" t="s">
        <v>166</v>
      </c>
      <c r="AT47" t="e">
        <v>#VALUE!</v>
      </c>
      <c r="AU47" t="e">
        <v>#VALUE!</v>
      </c>
      <c r="AV47" t="s">
        <v>1070</v>
      </c>
    </row>
    <row r="48" spans="1:48" x14ac:dyDescent="0.25">
      <c r="A48" s="14">
        <v>5.100000000000001E-10</v>
      </c>
      <c r="B48" t="s">
        <v>110</v>
      </c>
      <c r="C48" s="4">
        <v>1</v>
      </c>
      <c r="D48" s="4">
        <v>0</v>
      </c>
      <c r="E48" s="4">
        <v>0</v>
      </c>
      <c r="F48" s="4">
        <v>1</v>
      </c>
      <c r="G48" s="4">
        <v>1.0069999694824219</v>
      </c>
      <c r="H48" s="4">
        <v>0.71</v>
      </c>
      <c r="I48" s="34">
        <v>56.77678676668161</v>
      </c>
      <c r="J48" s="35">
        <v>3.9444444444444442</v>
      </c>
      <c r="K48" s="35">
        <v>3.2272727272727271</v>
      </c>
      <c r="L48" s="35">
        <v>3.2760875</v>
      </c>
      <c r="M48" s="35">
        <v>2.7881595744680849</v>
      </c>
      <c r="N48" s="4">
        <v>0.23</v>
      </c>
      <c r="O48" s="4">
        <v>48.590329999741577</v>
      </c>
      <c r="P48" s="35" t="s">
        <v>166</v>
      </c>
      <c r="Q48" s="36">
        <f t="shared" si="0"/>
        <v>100.00000000051</v>
      </c>
      <c r="R48" s="36" t="str">
        <f t="shared" si="1"/>
        <v xml:space="preserve"> </v>
      </c>
      <c r="S48" s="37">
        <f t="shared" si="22"/>
        <v>0.41830981668242523</v>
      </c>
      <c r="T48" s="37" t="str">
        <f t="shared" si="23"/>
        <v/>
      </c>
      <c r="U48" s="37" t="str">
        <f t="shared" si="2"/>
        <v/>
      </c>
      <c r="V48" s="37" t="str">
        <f t="shared" si="3"/>
        <v/>
      </c>
      <c r="W48" s="37" t="str">
        <f t="shared" si="4"/>
        <v/>
      </c>
      <c r="X48" s="37">
        <f t="shared" si="5"/>
        <v>-0.48604651131148369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>
        <f t="shared" si="9"/>
        <v>4</v>
      </c>
      <c r="AC48" s="1">
        <f t="shared" si="10"/>
        <v>14</v>
      </c>
      <c r="AD48" s="1" t="str">
        <f t="shared" si="11"/>
        <v xml:space="preserve"> </v>
      </c>
      <c r="AE48" s="1">
        <f t="shared" si="12"/>
        <v>6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110</v>
      </c>
      <c r="AP48" t="s">
        <v>1024</v>
      </c>
      <c r="AQ48" s="22">
        <v>46.218906286049801</v>
      </c>
      <c r="AR48" s="21">
        <v>48.604651131148366</v>
      </c>
      <c r="AS48">
        <v>41.830981617242522</v>
      </c>
      <c r="AT48">
        <v>-46.218906286049801</v>
      </c>
      <c r="AU48">
        <v>-48.604651131148366</v>
      </c>
      <c r="AV48" t="s">
        <v>1071</v>
      </c>
    </row>
    <row r="49" spans="1:48" x14ac:dyDescent="0.25">
      <c r="A49" s="14">
        <v>5.2000000000000007E-10</v>
      </c>
      <c r="B49" t="s">
        <v>90</v>
      </c>
      <c r="C49" s="4">
        <v>0</v>
      </c>
      <c r="D49" s="4">
        <v>0</v>
      </c>
      <c r="E49" s="4">
        <v>0</v>
      </c>
      <c r="F49" s="4">
        <v>0</v>
      </c>
      <c r="G49" s="4" t="s">
        <v>161</v>
      </c>
      <c r="H49" s="4">
        <v>1.41</v>
      </c>
      <c r="I49" s="34">
        <v>135.30468057637364</v>
      </c>
      <c r="J49" s="35" t="s">
        <v>1019</v>
      </c>
      <c r="K49" s="35" t="s">
        <v>1019</v>
      </c>
      <c r="L49" s="35" t="s">
        <v>1019</v>
      </c>
      <c r="M49" s="35" t="s">
        <v>1019</v>
      </c>
      <c r="N49" s="4" t="s">
        <v>161</v>
      </c>
      <c r="O49" s="4" t="s">
        <v>161</v>
      </c>
      <c r="P49" s="35" t="s">
        <v>166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90</v>
      </c>
      <c r="AP49" t="s">
        <v>1047</v>
      </c>
      <c r="AQ49" s="22" t="e">
        <v>#VALUE!</v>
      </c>
      <c r="AR49" s="21" t="e">
        <v>#VALUE!</v>
      </c>
      <c r="AS49" t="s">
        <v>166</v>
      </c>
      <c r="AT49" t="e">
        <v>#VALUE!</v>
      </c>
      <c r="AU49" t="e">
        <v>#VALUE!</v>
      </c>
      <c r="AV49" t="s">
        <v>1072</v>
      </c>
    </row>
    <row r="50" spans="1:48" x14ac:dyDescent="0.25">
      <c r="A50" s="14">
        <v>5.3000000000000003E-10</v>
      </c>
      <c r="B50" t="s">
        <v>86</v>
      </c>
      <c r="C50" s="4">
        <v>1</v>
      </c>
      <c r="D50" s="4">
        <v>1</v>
      </c>
      <c r="E50" s="4">
        <v>7</v>
      </c>
      <c r="F50" s="4">
        <v>9</v>
      </c>
      <c r="G50" s="4">
        <v>4.0300002098083496</v>
      </c>
      <c r="H50" s="4">
        <v>3.38</v>
      </c>
      <c r="I50" s="34">
        <v>200.61486734473306</v>
      </c>
      <c r="J50" s="35">
        <v>18.777777777777779</v>
      </c>
      <c r="K50" s="35" t="s">
        <v>1019</v>
      </c>
      <c r="L50" s="35">
        <v>4.3583053960964415</v>
      </c>
      <c r="M50" s="35" t="s">
        <v>1019</v>
      </c>
      <c r="N50" s="4">
        <v>-0.185</v>
      </c>
      <c r="O50" s="4" t="s">
        <v>161</v>
      </c>
      <c r="P50" s="35" t="s">
        <v>166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0.19230775491116864</v>
      </c>
      <c r="T50" s="37" t="str">
        <f t="shared" si="23"/>
        <v/>
      </c>
      <c r="U50" s="37">
        <f t="shared" si="2"/>
        <v>1.5602830528612919</v>
      </c>
      <c r="V50" s="37" t="str">
        <f t="shared" si="3"/>
        <v/>
      </c>
      <c r="W50" s="37" t="str">
        <f t="shared" si="4"/>
        <v/>
      </c>
      <c r="X50" s="37">
        <f t="shared" si="5"/>
        <v>-0.31626787651619437</v>
      </c>
      <c r="Y50" s="1">
        <f t="shared" si="6"/>
        <v>2</v>
      </c>
      <c r="Z50" s="1" t="str">
        <f t="shared" si="7"/>
        <v xml:space="preserve"> </v>
      </c>
      <c r="AA50" s="1" t="str">
        <f t="shared" si="8"/>
        <v xml:space="preserve"> </v>
      </c>
      <c r="AB50" s="1">
        <f t="shared" si="9"/>
        <v>15</v>
      </c>
      <c r="AC50" s="1">
        <f t="shared" si="10"/>
        <v>43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86</v>
      </c>
      <c r="AP50" t="s">
        <v>1022</v>
      </c>
      <c r="AQ50" s="22">
        <v>-156.02830528612918</v>
      </c>
      <c r="AR50" s="21">
        <v>31.626787651619438</v>
      </c>
      <c r="AS50">
        <v>19.230775438116865</v>
      </c>
      <c r="AT50">
        <v>156.02830528612918</v>
      </c>
      <c r="AU50">
        <v>-31.626787651619438</v>
      </c>
      <c r="AV50" t="s">
        <v>1073</v>
      </c>
    </row>
    <row r="51" spans="1:48" x14ac:dyDescent="0.25">
      <c r="A51" s="14">
        <v>5.4E-10</v>
      </c>
      <c r="B51" t="s">
        <v>38</v>
      </c>
      <c r="C51" s="4">
        <v>6</v>
      </c>
      <c r="D51" s="4">
        <v>2</v>
      </c>
      <c r="E51" s="4">
        <v>16</v>
      </c>
      <c r="F51" s="4">
        <v>24</v>
      </c>
      <c r="G51" s="4">
        <v>7.7800002098083496</v>
      </c>
      <c r="H51" s="4">
        <v>7.2</v>
      </c>
      <c r="I51" s="34">
        <v>1599.3461061037074</v>
      </c>
      <c r="J51" s="35">
        <v>2.7272727272727271</v>
      </c>
      <c r="K51" s="35">
        <v>2.0224719101123596</v>
      </c>
      <c r="L51" s="35" t="s">
        <v>1019</v>
      </c>
      <c r="M51" s="35" t="s">
        <v>1019</v>
      </c>
      <c r="N51" s="4">
        <v>2.2229999999999999</v>
      </c>
      <c r="O51" s="4" t="s">
        <v>161</v>
      </c>
      <c r="P51" s="35">
        <v>1.1111111111111112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/>
      </c>
      <c r="T51" s="37" t="str">
        <f t="shared" si="23"/>
        <v/>
      </c>
      <c r="U51" s="37" t="str">
        <f t="shared" si="2"/>
        <v/>
      </c>
      <c r="V51" s="37">
        <f t="shared" si="3"/>
        <v>-0.62814608699701524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>
        <f t="shared" si="7"/>
        <v>3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38</v>
      </c>
      <c r="AP51" t="s">
        <v>1024</v>
      </c>
      <c r="AQ51" s="22">
        <v>62.814608699701523</v>
      </c>
      <c r="AR51" s="21" t="e">
        <v>#VALUE!</v>
      </c>
      <c r="AS51">
        <v>8.0555584695604097</v>
      </c>
      <c r="AT51">
        <v>-62.814608699701523</v>
      </c>
      <c r="AU51" t="e">
        <v>#VALUE!</v>
      </c>
      <c r="AV51" t="s">
        <v>1074</v>
      </c>
    </row>
    <row r="52" spans="1:48" x14ac:dyDescent="0.25">
      <c r="A52" s="14">
        <v>5.4999999999999996E-10</v>
      </c>
      <c r="B52" t="s">
        <v>113</v>
      </c>
      <c r="C52" s="4">
        <v>2</v>
      </c>
      <c r="D52" s="4">
        <v>0</v>
      </c>
      <c r="E52" s="4">
        <v>1</v>
      </c>
      <c r="F52" s="4">
        <v>3</v>
      </c>
      <c r="G52" s="4">
        <v>0.75</v>
      </c>
      <c r="H52" s="4">
        <v>0.64</v>
      </c>
      <c r="I52" s="34">
        <v>97.581432765285612</v>
      </c>
      <c r="J52" s="35">
        <v>1.4545454545454546</v>
      </c>
      <c r="K52" s="35" t="s">
        <v>1019</v>
      </c>
      <c r="L52" s="35">
        <v>6.5039829059829062</v>
      </c>
      <c r="M52" s="35" t="s">
        <v>1019</v>
      </c>
      <c r="N52" s="4">
        <v>0.18</v>
      </c>
      <c r="O52" s="4" t="s">
        <v>161</v>
      </c>
      <c r="P52" s="35" t="s">
        <v>166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2"/>
        <v>0.17187500054999999</v>
      </c>
      <c r="T52" s="37" t="str">
        <f t="shared" si="23"/>
        <v/>
      </c>
      <c r="U52" s="37" t="str">
        <f t="shared" si="2"/>
        <v/>
      </c>
      <c r="V52" s="37">
        <f t="shared" si="3"/>
        <v>-0.80167791306507474</v>
      </c>
      <c r="W52" s="37" t="str">
        <f t="shared" si="4"/>
        <v/>
      </c>
      <c r="X52" s="37" t="str">
        <f t="shared" si="5"/>
        <v/>
      </c>
      <c r="Y52" s="1" t="str">
        <f t="shared" si="6"/>
        <v xml:space="preserve"> </v>
      </c>
      <c r="Z52" s="1">
        <f t="shared" si="7"/>
        <v>1</v>
      </c>
      <c r="AA52" s="1" t="str">
        <f t="shared" si="8"/>
        <v xml:space="preserve"> </v>
      </c>
      <c r="AB52" s="1" t="str">
        <f t="shared" si="9"/>
        <v xml:space="preserve"> </v>
      </c>
      <c r="AC52" s="1">
        <f t="shared" si="10"/>
        <v>47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113</v>
      </c>
      <c r="AP52" t="s">
        <v>1035</v>
      </c>
      <c r="AQ52" s="22">
        <v>80.167791306507468</v>
      </c>
      <c r="AR52" s="21">
        <v>-2.0346588697764956</v>
      </c>
      <c r="AS52">
        <v>17.1875</v>
      </c>
      <c r="AT52">
        <v>-80.167791306507468</v>
      </c>
      <c r="AU52">
        <v>2.0346588697764956</v>
      </c>
      <c r="AV52" t="s">
        <v>1075</v>
      </c>
    </row>
    <row r="53" spans="1:48" x14ac:dyDescent="0.25">
      <c r="A53" s="14">
        <v>5.5999999999999993E-10</v>
      </c>
      <c r="B53" t="s">
        <v>99</v>
      </c>
      <c r="C53" s="4">
        <v>0</v>
      </c>
      <c r="D53" s="4">
        <v>0</v>
      </c>
      <c r="E53" s="4">
        <v>0</v>
      </c>
      <c r="F53" s="4">
        <v>0</v>
      </c>
      <c r="G53" s="4" t="s">
        <v>161</v>
      </c>
      <c r="H53" s="4">
        <v>6.15</v>
      </c>
      <c r="I53" s="34">
        <v>939.88239502027875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161</v>
      </c>
      <c r="O53" s="4" t="s">
        <v>161</v>
      </c>
      <c r="P53" s="35" t="s">
        <v>166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99</v>
      </c>
      <c r="AP53" t="s">
        <v>1024</v>
      </c>
      <c r="AQ53" s="22" t="e">
        <v>#VALUE!</v>
      </c>
      <c r="AR53" s="21" t="e">
        <v>#VALUE!</v>
      </c>
      <c r="AS53" t="s">
        <v>166</v>
      </c>
      <c r="AT53" t="e">
        <v>#VALUE!</v>
      </c>
      <c r="AU53" t="e">
        <v>#VALUE!</v>
      </c>
      <c r="AV53" t="s">
        <v>1076</v>
      </c>
    </row>
    <row r="54" spans="1:48" x14ac:dyDescent="0.25">
      <c r="A54" s="14">
        <v>5.6999999999999989E-10</v>
      </c>
      <c r="B54" t="s">
        <v>82</v>
      </c>
      <c r="C54" s="4">
        <v>0</v>
      </c>
      <c r="D54" s="4">
        <v>0</v>
      </c>
      <c r="E54" s="4">
        <v>0</v>
      </c>
      <c r="F54" s="4">
        <v>0</v>
      </c>
      <c r="G54" s="4" t="s">
        <v>161</v>
      </c>
      <c r="H54" s="4">
        <v>0.32</v>
      </c>
      <c r="I54" s="34">
        <v>44.946601324955388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161</v>
      </c>
      <c r="O54" s="4" t="s">
        <v>161</v>
      </c>
      <c r="P54" s="35" t="s">
        <v>166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82</v>
      </c>
      <c r="AP54" t="s">
        <v>1031</v>
      </c>
      <c r="AQ54" s="22" t="e">
        <v>#VALUE!</v>
      </c>
      <c r="AR54" s="21" t="e">
        <v>#VALUE!</v>
      </c>
      <c r="AS54" t="s">
        <v>166</v>
      </c>
      <c r="AT54" t="e">
        <v>#VALUE!</v>
      </c>
      <c r="AU54" t="e">
        <v>#VALUE!</v>
      </c>
      <c r="AV54" t="s">
        <v>1077</v>
      </c>
    </row>
    <row r="55" spans="1:48" x14ac:dyDescent="0.25">
      <c r="A55" s="14">
        <v>5.7999999999999986E-10</v>
      </c>
      <c r="B55" t="s">
        <v>71</v>
      </c>
      <c r="C55" s="4">
        <v>0</v>
      </c>
      <c r="D55" s="4">
        <v>0</v>
      </c>
      <c r="E55" s="4">
        <v>0</v>
      </c>
      <c r="F55" s="4">
        <v>0</v>
      </c>
      <c r="G55" s="4" t="s">
        <v>161</v>
      </c>
      <c r="H55" s="4">
        <v>5</v>
      </c>
      <c r="I55" s="34">
        <v>230.82612558169757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161</v>
      </c>
      <c r="O55" s="4" t="s">
        <v>161</v>
      </c>
      <c r="P55" s="35" t="s">
        <v>166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71</v>
      </c>
      <c r="AP55" t="s">
        <v>1078</v>
      </c>
      <c r="AQ55" s="22" t="e">
        <v>#VALUE!</v>
      </c>
      <c r="AR55" s="21" t="e">
        <v>#VALUE!</v>
      </c>
      <c r="AS55" t="s">
        <v>166</v>
      </c>
      <c r="AT55" t="e">
        <v>#VALUE!</v>
      </c>
      <c r="AU55" t="e">
        <v>#VALUE!</v>
      </c>
      <c r="AV55" t="s">
        <v>1079</v>
      </c>
    </row>
    <row r="56" spans="1:48" x14ac:dyDescent="0.25">
      <c r="A56" s="14">
        <v>5.8999999999999982E-10</v>
      </c>
      <c r="B56" t="s">
        <v>35</v>
      </c>
      <c r="C56" s="4">
        <v>8</v>
      </c>
      <c r="D56" s="4">
        <v>2</v>
      </c>
      <c r="E56" s="4">
        <v>15</v>
      </c>
      <c r="F56" s="4">
        <v>25</v>
      </c>
      <c r="G56" s="4">
        <v>5.6499996185302734</v>
      </c>
      <c r="H56" s="4">
        <v>4.28</v>
      </c>
      <c r="I56" s="34">
        <v>3447.6994004050575</v>
      </c>
      <c r="J56" s="35">
        <v>3.383399209486166</v>
      </c>
      <c r="K56" s="35">
        <v>2.7846454131424858</v>
      </c>
      <c r="L56" s="35" t="s">
        <v>1019</v>
      </c>
      <c r="M56" s="35" t="s">
        <v>1019</v>
      </c>
      <c r="N56" s="4">
        <v>1.2550000000000001</v>
      </c>
      <c r="O56" s="4" t="s">
        <v>161</v>
      </c>
      <c r="P56" s="35">
        <v>6.8925233644859807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0.32009336940548433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25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6.8925233650759807</v>
      </c>
      <c r="AH56" s="38" t="str">
        <f t="shared" si="15"/>
        <v xml:space="preserve"> </v>
      </c>
      <c r="AI56" s="1">
        <f t="shared" si="16"/>
        <v>12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35</v>
      </c>
      <c r="AP56" t="s">
        <v>1024</v>
      </c>
      <c r="AQ56" s="22">
        <v>53.868558039049994</v>
      </c>
      <c r="AR56" s="21" t="e">
        <v>#VALUE!</v>
      </c>
      <c r="AS56">
        <v>32.009336881548435</v>
      </c>
      <c r="AT56">
        <v>-53.868558039049994</v>
      </c>
      <c r="AU56" t="e">
        <v>#VALUE!</v>
      </c>
      <c r="AV56" t="s">
        <v>1080</v>
      </c>
    </row>
    <row r="57" spans="1:48" x14ac:dyDescent="0.25">
      <c r="A57" s="14">
        <v>5.9999999999999979E-10</v>
      </c>
      <c r="B57" t="s">
        <v>72</v>
      </c>
      <c r="C57" s="4">
        <v>5</v>
      </c>
      <c r="D57" s="4">
        <v>0</v>
      </c>
      <c r="E57" s="4">
        <v>3</v>
      </c>
      <c r="F57" s="4">
        <v>8</v>
      </c>
      <c r="G57" s="4">
        <v>1.1749999523162842</v>
      </c>
      <c r="H57" s="4">
        <v>0.89</v>
      </c>
      <c r="I57" s="34">
        <v>151.63355926609745</v>
      </c>
      <c r="J57" s="35">
        <v>1.9777777777777779</v>
      </c>
      <c r="K57" s="35" t="s">
        <v>1019</v>
      </c>
      <c r="L57" s="35">
        <v>9.5716354676560069</v>
      </c>
      <c r="M57" s="35">
        <v>12.262475903614458</v>
      </c>
      <c r="N57" s="4">
        <v>0.11</v>
      </c>
      <c r="O57" s="4" t="s">
        <v>161</v>
      </c>
      <c r="P57" s="35" t="s">
        <v>166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2"/>
        <v>0.3202246661239147</v>
      </c>
      <c r="T57" s="37" t="str">
        <f t="shared" si="23"/>
        <v/>
      </c>
      <c r="U57" s="37" t="str">
        <f t="shared" si="2"/>
        <v/>
      </c>
      <c r="V57" s="37">
        <f t="shared" si="3"/>
        <v>-0.73033705123709469</v>
      </c>
      <c r="W57" s="37">
        <f t="shared" si="4"/>
        <v>0.50160074816577493</v>
      </c>
      <c r="X57" s="37" t="str">
        <f t="shared" si="5"/>
        <v/>
      </c>
      <c r="Y57" s="1" t="str">
        <f t="shared" si="6"/>
        <v xml:space="preserve"> </v>
      </c>
      <c r="Z57" s="1">
        <f t="shared" si="7"/>
        <v>2</v>
      </c>
      <c r="AA57" s="1">
        <f t="shared" si="8"/>
        <v>5</v>
      </c>
      <c r="AB57" s="1" t="str">
        <f t="shared" si="9"/>
        <v xml:space="preserve"> </v>
      </c>
      <c r="AC57" s="1">
        <f t="shared" si="10"/>
        <v>24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72</v>
      </c>
      <c r="AP57" t="s">
        <v>1035</v>
      </c>
      <c r="AQ57" s="22">
        <v>73.033705123709467</v>
      </c>
      <c r="AR57" s="21">
        <v>-50.160074816577492</v>
      </c>
      <c r="AS57">
        <v>32.022466552391471</v>
      </c>
      <c r="AT57">
        <v>-73.033705123709467</v>
      </c>
      <c r="AU57">
        <v>50.160074816577492</v>
      </c>
      <c r="AV57" t="s">
        <v>1081</v>
      </c>
    </row>
    <row r="58" spans="1:48" x14ac:dyDescent="0.25">
      <c r="A58" s="14">
        <v>6.0999999999999975E-10</v>
      </c>
      <c r="B58" t="s">
        <v>109</v>
      </c>
      <c r="C58" s="4">
        <v>0</v>
      </c>
      <c r="D58" s="4">
        <v>0</v>
      </c>
      <c r="E58" s="4">
        <v>0</v>
      </c>
      <c r="F58" s="4">
        <v>0</v>
      </c>
      <c r="G58" s="4" t="s">
        <v>161</v>
      </c>
      <c r="H58" s="4">
        <v>1.9</v>
      </c>
      <c r="I58" s="34">
        <v>126.6149000665435</v>
      </c>
      <c r="J58" s="35" t="s">
        <v>1019</v>
      </c>
      <c r="K58" s="35" t="s">
        <v>1019</v>
      </c>
      <c r="L58" s="35" t="s">
        <v>1019</v>
      </c>
      <c r="M58" s="35" t="s">
        <v>1019</v>
      </c>
      <c r="N58" s="4" t="s">
        <v>161</v>
      </c>
      <c r="O58" s="4" t="s">
        <v>161</v>
      </c>
      <c r="P58" s="35" t="s">
        <v>166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 xml:space="preserve"> </v>
      </c>
      <c r="T58" s="37" t="str">
        <f t="shared" si="23"/>
        <v xml:space="preserve"> 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109</v>
      </c>
      <c r="AP58" t="s">
        <v>1022</v>
      </c>
      <c r="AQ58" s="22" t="e">
        <v>#VALUE!</v>
      </c>
      <c r="AR58" s="21" t="e">
        <v>#VALUE!</v>
      </c>
      <c r="AS58" t="s">
        <v>166</v>
      </c>
      <c r="AT58" t="e">
        <v>#VALUE!</v>
      </c>
      <c r="AU58" t="e">
        <v>#VALUE!</v>
      </c>
      <c r="AV58" t="s">
        <v>1082</v>
      </c>
    </row>
    <row r="59" spans="1:48" x14ac:dyDescent="0.25">
      <c r="A59" s="14">
        <v>6.1999999999999972E-10</v>
      </c>
      <c r="B59" t="s">
        <v>96</v>
      </c>
      <c r="C59" s="4">
        <v>0</v>
      </c>
      <c r="D59" s="4">
        <v>0</v>
      </c>
      <c r="E59" s="4">
        <v>0</v>
      </c>
      <c r="F59" s="4">
        <v>0</v>
      </c>
      <c r="G59" s="4" t="s">
        <v>161</v>
      </c>
      <c r="H59" s="4">
        <v>1.3</v>
      </c>
      <c r="I59" s="34">
        <v>146.35376624246027</v>
      </c>
      <c r="J59" s="35" t="s">
        <v>1019</v>
      </c>
      <c r="K59" s="35" t="s">
        <v>1019</v>
      </c>
      <c r="L59" s="35" t="s">
        <v>1019</v>
      </c>
      <c r="M59" s="35" t="s">
        <v>1019</v>
      </c>
      <c r="N59" s="4" t="s">
        <v>161</v>
      </c>
      <c r="O59" s="4" t="s">
        <v>161</v>
      </c>
      <c r="P59" s="35" t="s">
        <v>166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96</v>
      </c>
      <c r="AP59" t="s">
        <v>1028</v>
      </c>
      <c r="AQ59" s="22" t="e">
        <v>#VALUE!</v>
      </c>
      <c r="AR59" s="21" t="e">
        <v>#VALUE!</v>
      </c>
      <c r="AS59" t="s">
        <v>166</v>
      </c>
      <c r="AT59" t="e">
        <v>#VALUE!</v>
      </c>
      <c r="AU59" t="e">
        <v>#VALUE!</v>
      </c>
      <c r="AV59" t="s">
        <v>1083</v>
      </c>
    </row>
    <row r="60" spans="1:48" x14ac:dyDescent="0.25">
      <c r="A60" s="14">
        <v>6.2999999999999969E-10</v>
      </c>
      <c r="B60" t="s">
        <v>108</v>
      </c>
      <c r="C60" s="4">
        <v>0</v>
      </c>
      <c r="D60" s="4">
        <v>0</v>
      </c>
      <c r="E60" s="4">
        <v>0</v>
      </c>
      <c r="F60" s="4">
        <v>0</v>
      </c>
      <c r="G60" s="4" t="s">
        <v>161</v>
      </c>
      <c r="H60" s="4">
        <v>335.6</v>
      </c>
      <c r="I60" s="34">
        <v>169.19339739283379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161</v>
      </c>
      <c r="O60" s="4" t="s">
        <v>161</v>
      </c>
      <c r="P60" s="35" t="s">
        <v>166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108</v>
      </c>
      <c r="AP60" t="s">
        <v>1022</v>
      </c>
      <c r="AQ60" s="22" t="e">
        <v>#VALUE!</v>
      </c>
      <c r="AR60" s="21" t="e">
        <v>#VALUE!</v>
      </c>
      <c r="AS60" t="s">
        <v>166</v>
      </c>
      <c r="AT60" t="e">
        <v>#VALUE!</v>
      </c>
      <c r="AU60" t="e">
        <v>#VALUE!</v>
      </c>
      <c r="AV60" t="s">
        <v>1084</v>
      </c>
    </row>
    <row r="61" spans="1:48" x14ac:dyDescent="0.25">
      <c r="A61" s="14">
        <v>6.3999999999999965E-10</v>
      </c>
      <c r="B61" t="s">
        <v>37</v>
      </c>
      <c r="C61" s="4">
        <v>11</v>
      </c>
      <c r="D61" s="4">
        <v>0</v>
      </c>
      <c r="E61" s="4">
        <v>7</v>
      </c>
      <c r="F61" s="4">
        <v>18</v>
      </c>
      <c r="G61" s="4">
        <v>19.425998687744141</v>
      </c>
      <c r="H61" s="4">
        <v>16.350000000000001</v>
      </c>
      <c r="I61" s="34">
        <v>7367.9979203339963</v>
      </c>
      <c r="J61" s="35">
        <v>6.7729908864954433</v>
      </c>
      <c r="K61" s="35">
        <v>5.9003969686033928</v>
      </c>
      <c r="L61" s="35">
        <v>5.8280961054469325</v>
      </c>
      <c r="M61" s="35">
        <v>5.5113397537834796</v>
      </c>
      <c r="N61" s="4">
        <v>2.11</v>
      </c>
      <c r="O61" s="4">
        <v>88.605108055009822</v>
      </c>
      <c r="P61" s="35">
        <v>2.9785932721712531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0.18813447695462621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44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2.9785932728112532</v>
      </c>
      <c r="AH61" s="38" t="str">
        <f t="shared" si="15"/>
        <v xml:space="preserve"> </v>
      </c>
      <c r="AI61" s="1">
        <f t="shared" si="16"/>
        <v>34</v>
      </c>
      <c r="AJ61" s="1" t="str">
        <f t="shared" si="17"/>
        <v xml:space="preserve"> </v>
      </c>
      <c r="AK61" s="25">
        <f t="shared" si="18"/>
        <v>88.605108055649822</v>
      </c>
      <c r="AL61" s="25" t="str">
        <f t="shared" si="19"/>
        <v xml:space="preserve"> </v>
      </c>
      <c r="AM61" s="1">
        <f t="shared" si="20"/>
        <v>1</v>
      </c>
      <c r="AN61" s="1" t="str">
        <f t="shared" si="21"/>
        <v xml:space="preserve"> </v>
      </c>
      <c r="AO61" t="s">
        <v>37</v>
      </c>
      <c r="AP61" t="s">
        <v>1031</v>
      </c>
      <c r="AQ61" s="22">
        <v>7.6526839911808642</v>
      </c>
      <c r="AR61" s="21">
        <v>8.5686714470719743</v>
      </c>
      <c r="AS61">
        <v>18.813447631462623</v>
      </c>
      <c r="AT61">
        <v>-7.6526839911808642</v>
      </c>
      <c r="AU61">
        <v>-8.5686714470719743</v>
      </c>
      <c r="AV61" t="s">
        <v>1085</v>
      </c>
    </row>
    <row r="62" spans="1:48" x14ac:dyDescent="0.25">
      <c r="A62" s="14">
        <v>6.4999999999999962E-10</v>
      </c>
      <c r="B62" t="s">
        <v>100</v>
      </c>
      <c r="C62" s="4">
        <v>0</v>
      </c>
      <c r="D62" s="4">
        <v>0</v>
      </c>
      <c r="E62" s="4">
        <v>0</v>
      </c>
      <c r="F62" s="4">
        <v>0</v>
      </c>
      <c r="G62" s="4" t="s">
        <v>161</v>
      </c>
      <c r="H62" s="4" t="s">
        <v>161</v>
      </c>
      <c r="I62" s="34" t="s">
        <v>161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161</v>
      </c>
      <c r="O62" s="4" t="s">
        <v>161</v>
      </c>
      <c r="P62" s="35" t="s">
        <v>166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100</v>
      </c>
      <c r="AP62" t="s">
        <v>1020</v>
      </c>
      <c r="AQ62" s="22" t="e">
        <v>#VALUE!</v>
      </c>
      <c r="AR62" s="21" t="e">
        <v>#VALUE!</v>
      </c>
      <c r="AS62" t="s">
        <v>166</v>
      </c>
      <c r="AT62" t="e">
        <v>#VALUE!</v>
      </c>
      <c r="AU62" t="e">
        <v>#VALUE!</v>
      </c>
      <c r="AV62" t="s">
        <v>1086</v>
      </c>
    </row>
    <row r="63" spans="1:48" x14ac:dyDescent="0.25">
      <c r="A63" s="14">
        <v>6.5999999999999958E-10</v>
      </c>
      <c r="B63" t="s">
        <v>116</v>
      </c>
      <c r="C63" s="4">
        <v>0</v>
      </c>
      <c r="D63" s="4">
        <v>0</v>
      </c>
      <c r="E63" s="4">
        <v>0</v>
      </c>
      <c r="F63" s="4">
        <v>0</v>
      </c>
      <c r="G63" s="4" t="s">
        <v>161</v>
      </c>
      <c r="H63" s="4">
        <v>1.68</v>
      </c>
      <c r="I63" s="34">
        <v>37.019531202613813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161</v>
      </c>
      <c r="O63" s="4" t="s">
        <v>161</v>
      </c>
      <c r="P63" s="35" t="s">
        <v>166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116</v>
      </c>
      <c r="AP63" t="s">
        <v>1035</v>
      </c>
      <c r="AQ63" s="22" t="e">
        <v>#VALUE!</v>
      </c>
      <c r="AR63" s="21" t="e">
        <v>#VALUE!</v>
      </c>
      <c r="AS63" t="s">
        <v>166</v>
      </c>
      <c r="AT63" t="e">
        <v>#VALUE!</v>
      </c>
      <c r="AU63" t="e">
        <v>#VALUE!</v>
      </c>
      <c r="AV63" t="s">
        <v>1087</v>
      </c>
    </row>
    <row r="64" spans="1:48" x14ac:dyDescent="0.25">
      <c r="A64" s="14">
        <v>6.6999999999999955E-10</v>
      </c>
      <c r="B64" t="s">
        <v>111</v>
      </c>
      <c r="C64" s="4">
        <v>0</v>
      </c>
      <c r="D64" s="4">
        <v>0</v>
      </c>
      <c r="E64" s="4">
        <v>0</v>
      </c>
      <c r="F64" s="4">
        <v>0</v>
      </c>
      <c r="G64" s="4" t="s">
        <v>161</v>
      </c>
      <c r="H64" s="4">
        <v>186.2</v>
      </c>
      <c r="I64" s="34">
        <v>161.2557643223173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161</v>
      </c>
      <c r="O64" s="4" t="s">
        <v>161</v>
      </c>
      <c r="P64" s="35" t="s">
        <v>166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111</v>
      </c>
      <c r="AP64" t="s">
        <v>1022</v>
      </c>
      <c r="AQ64" s="22" t="e">
        <v>#VALUE!</v>
      </c>
      <c r="AR64" s="21" t="e">
        <v>#VALUE!</v>
      </c>
      <c r="AS64" t="s">
        <v>166</v>
      </c>
      <c r="AT64" t="e">
        <v>#VALUE!</v>
      </c>
      <c r="AU64" t="e">
        <v>#VALUE!</v>
      </c>
      <c r="AV64" t="s">
        <v>1088</v>
      </c>
    </row>
    <row r="65" spans="1:48" x14ac:dyDescent="0.25">
      <c r="A65" s="14">
        <v>6.7999999999999951E-10</v>
      </c>
      <c r="B65" t="s">
        <v>80</v>
      </c>
      <c r="C65" s="4">
        <v>5</v>
      </c>
      <c r="D65" s="4">
        <v>0</v>
      </c>
      <c r="E65" s="4">
        <v>1</v>
      </c>
      <c r="F65" s="4">
        <v>6</v>
      </c>
      <c r="G65" s="4">
        <v>13.899999618530273</v>
      </c>
      <c r="H65" s="4">
        <v>10.8</v>
      </c>
      <c r="I65" s="34">
        <v>373.34318426946265</v>
      </c>
      <c r="J65" s="35">
        <v>4.1064638783269967</v>
      </c>
      <c r="K65" s="35" t="s">
        <v>1019</v>
      </c>
      <c r="L65" s="35">
        <v>4.5927812709030107</v>
      </c>
      <c r="M65" s="35">
        <v>4.5083440577806959</v>
      </c>
      <c r="N65" s="4">
        <v>1.58</v>
      </c>
      <c r="O65" s="4" t="s">
        <v>161</v>
      </c>
      <c r="P65" s="35">
        <v>4.5370370370370363</v>
      </c>
      <c r="Q65" s="36">
        <f t="shared" si="0"/>
        <v>83.333333334013332</v>
      </c>
      <c r="R65" s="36" t="str">
        <f t="shared" si="1"/>
        <v xml:space="preserve"> </v>
      </c>
      <c r="S65" s="37">
        <f t="shared" si="22"/>
        <v>0.28703700239576596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-0.27948323817239917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23</v>
      </c>
      <c r="AC65" s="1">
        <f t="shared" si="10"/>
        <v>32</v>
      </c>
      <c r="AD65" s="1" t="str">
        <f t="shared" si="11"/>
        <v xml:space="preserve"> </v>
      </c>
      <c r="AE65" s="1">
        <f t="shared" si="12"/>
        <v>12</v>
      </c>
      <c r="AF65" s="1" t="str">
        <f t="shared" si="13"/>
        <v xml:space="preserve"> </v>
      </c>
      <c r="AG65" s="38">
        <f t="shared" si="14"/>
        <v>4.5370370377170364</v>
      </c>
      <c r="AH65" s="38" t="str">
        <f t="shared" si="15"/>
        <v xml:space="preserve"> </v>
      </c>
      <c r="AI65" s="1">
        <f t="shared" si="16"/>
        <v>21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80</v>
      </c>
      <c r="AP65" t="s">
        <v>1028</v>
      </c>
      <c r="AQ65" s="22">
        <v>44.00982906875209</v>
      </c>
      <c r="AR65" s="21">
        <v>27.948323817239917</v>
      </c>
      <c r="AS65">
        <v>28.703700171576596</v>
      </c>
      <c r="AT65">
        <v>-44.00982906875209</v>
      </c>
      <c r="AU65">
        <v>-27.948323817239917</v>
      </c>
      <c r="AV65" t="s">
        <v>1089</v>
      </c>
    </row>
    <row r="66" spans="1:48" x14ac:dyDescent="0.25">
      <c r="A66" s="14">
        <v>6.8999999999999948E-10</v>
      </c>
      <c r="B66" t="s">
        <v>61</v>
      </c>
      <c r="C66" s="4">
        <v>2</v>
      </c>
      <c r="D66" s="4">
        <v>0</v>
      </c>
      <c r="E66" s="4">
        <v>0</v>
      </c>
      <c r="F66" s="4">
        <v>2</v>
      </c>
      <c r="G66" s="4">
        <v>7.6500000953674316</v>
      </c>
      <c r="H66" s="4">
        <v>5.9</v>
      </c>
      <c r="I66" s="34">
        <v>406.88644416163197</v>
      </c>
      <c r="J66" s="35">
        <v>4.5384615384615383</v>
      </c>
      <c r="K66" s="35">
        <v>4.1258741258741267</v>
      </c>
      <c r="L66" s="35">
        <v>1.5319360269360269</v>
      </c>
      <c r="M66" s="35">
        <v>1.4140947940947941</v>
      </c>
      <c r="N66" s="4">
        <v>1.26</v>
      </c>
      <c r="O66" s="4" t="s">
        <v>161</v>
      </c>
      <c r="P66" s="35" t="s">
        <v>166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0.2966101863454968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-0.75966946380663036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1</v>
      </c>
      <c r="AC66" s="1">
        <f t="shared" si="10"/>
        <v>30</v>
      </c>
      <c r="AD66" s="1" t="str">
        <f t="shared" si="11"/>
        <v xml:space="preserve"> </v>
      </c>
      <c r="AE66" s="1">
        <f t="shared" si="12"/>
        <v>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61</v>
      </c>
      <c r="AP66" t="s">
        <v>1022</v>
      </c>
      <c r="AQ66" s="22">
        <v>38.119694990016114</v>
      </c>
      <c r="AR66" s="21">
        <v>75.966946380663032</v>
      </c>
      <c r="AS66">
        <v>29.661018565549679</v>
      </c>
      <c r="AT66">
        <v>-38.119694990016114</v>
      </c>
      <c r="AU66">
        <v>-75.966946380663032</v>
      </c>
      <c r="AV66" t="s">
        <v>1090</v>
      </c>
    </row>
    <row r="67" spans="1:48" x14ac:dyDescent="0.25">
      <c r="A67" s="14">
        <v>6.9999999999999944E-10</v>
      </c>
      <c r="B67" t="s">
        <v>58</v>
      </c>
      <c r="C67" s="4">
        <v>4</v>
      </c>
      <c r="D67" s="4">
        <v>0</v>
      </c>
      <c r="E67" s="4">
        <v>0</v>
      </c>
      <c r="F67" s="4">
        <v>4</v>
      </c>
      <c r="G67" s="4">
        <v>69.520004272460937</v>
      </c>
      <c r="H67" s="4">
        <v>49.22</v>
      </c>
      <c r="I67" s="34">
        <v>1333.8635377466371</v>
      </c>
      <c r="J67" s="35">
        <v>5.9372738238841967</v>
      </c>
      <c r="K67" s="35">
        <v>5.5179372197309418</v>
      </c>
      <c r="L67" s="35">
        <v>3.9796874084919471</v>
      </c>
      <c r="M67" s="35">
        <v>3.2464932815765897</v>
      </c>
      <c r="N67" s="4">
        <v>7.665</v>
      </c>
      <c r="O67" s="4" t="s">
        <v>161</v>
      </c>
      <c r="P67" s="35" t="s">
        <v>166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0.41243405743427347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-0.37566556830847875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9</v>
      </c>
      <c r="AC67" s="1">
        <f t="shared" si="10"/>
        <v>16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58</v>
      </c>
      <c r="AP67" t="s">
        <v>1022</v>
      </c>
      <c r="AQ67" s="22">
        <v>19.047388187343795</v>
      </c>
      <c r="AR67" s="21">
        <v>37.566556830847873</v>
      </c>
      <c r="AS67">
        <v>41.243405673427347</v>
      </c>
      <c r="AT67">
        <v>-19.047388187343795</v>
      </c>
      <c r="AU67">
        <v>-37.566556830847873</v>
      </c>
      <c r="AV67" t="s">
        <v>1091</v>
      </c>
    </row>
    <row r="68" spans="1:48" x14ac:dyDescent="0.25">
      <c r="A68" s="14">
        <v>7.0999999999999941E-10</v>
      </c>
      <c r="B68" t="s">
        <v>56</v>
      </c>
      <c r="C68" s="4">
        <v>11</v>
      </c>
      <c r="D68" s="4">
        <v>0</v>
      </c>
      <c r="E68" s="4">
        <v>4</v>
      </c>
      <c r="F68" s="4">
        <v>15</v>
      </c>
      <c r="G68" s="4">
        <v>5.3000001907348633</v>
      </c>
      <c r="H68" s="4">
        <v>3.85</v>
      </c>
      <c r="I68" s="34">
        <v>699.3913442853061</v>
      </c>
      <c r="J68" s="35">
        <v>5.9505409582689337</v>
      </c>
      <c r="K68" s="35">
        <v>4.8611111111111107</v>
      </c>
      <c r="L68" s="35">
        <v>3.7302388354153089</v>
      </c>
      <c r="M68" s="35">
        <v>3.0139751838235291</v>
      </c>
      <c r="N68" s="4">
        <v>0.48799999999999999</v>
      </c>
      <c r="O68" s="4" t="s">
        <v>161</v>
      </c>
      <c r="P68" s="35">
        <v>4.4155844155844157</v>
      </c>
      <c r="Q68" s="36">
        <f t="shared" si="0"/>
        <v>73.333333334043331</v>
      </c>
      <c r="R68" s="36" t="str">
        <f t="shared" si="1"/>
        <v xml:space="preserve"> </v>
      </c>
      <c r="S68" s="37">
        <f t="shared" si="22"/>
        <v>0.37662342687489953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-0.41479912758646209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6</v>
      </c>
      <c r="AC68" s="1">
        <f t="shared" si="10"/>
        <v>20</v>
      </c>
      <c r="AD68" s="1" t="str">
        <f t="shared" si="11"/>
        <v xml:space="preserve"> </v>
      </c>
      <c r="AE68" s="1">
        <f t="shared" si="12"/>
        <v>24</v>
      </c>
      <c r="AF68" s="1" t="str">
        <f t="shared" si="13"/>
        <v xml:space="preserve"> </v>
      </c>
      <c r="AG68" s="38">
        <f t="shared" si="14"/>
        <v>4.4155844162944158</v>
      </c>
      <c r="AH68" s="38" t="str">
        <f t="shared" si="15"/>
        <v xml:space="preserve"> </v>
      </c>
      <c r="AI68" s="1">
        <f t="shared" si="16"/>
        <v>23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1022</v>
      </c>
      <c r="AQ68" s="22">
        <v>18.866495540049421</v>
      </c>
      <c r="AR68" s="21">
        <v>41.479912758646208</v>
      </c>
      <c r="AS68">
        <v>37.662342616489951</v>
      </c>
      <c r="AT68">
        <v>-18.866495540049421</v>
      </c>
      <c r="AU68">
        <v>-41.479912758646208</v>
      </c>
      <c r="AV68" t="s">
        <v>1092</v>
      </c>
    </row>
    <row r="69" spans="1:48" x14ac:dyDescent="0.25">
      <c r="A69" s="14">
        <v>7.1999999999999937E-10</v>
      </c>
      <c r="B69" t="s">
        <v>57</v>
      </c>
      <c r="C69" s="4">
        <v>12</v>
      </c>
      <c r="D69" s="4">
        <v>0</v>
      </c>
      <c r="E69" s="4">
        <v>0</v>
      </c>
      <c r="F69" s="4">
        <v>12</v>
      </c>
      <c r="G69" s="4">
        <v>48.5</v>
      </c>
      <c r="H69" s="4">
        <v>38.4</v>
      </c>
      <c r="I69" s="34">
        <v>338.85324625404496</v>
      </c>
      <c r="J69" s="35">
        <v>11.622276029055689</v>
      </c>
      <c r="K69" s="35">
        <v>10.40650406504065</v>
      </c>
      <c r="L69" s="35">
        <v>5.8580435413642959</v>
      </c>
      <c r="M69" s="35">
        <v>5.103560942672388</v>
      </c>
      <c r="N69" s="4">
        <v>3.3040000000000003</v>
      </c>
      <c r="O69" s="4">
        <v>50.518452447318552</v>
      </c>
      <c r="P69" s="35">
        <v>2.8645833333333339</v>
      </c>
      <c r="Q69" s="36">
        <f t="shared" si="0"/>
        <v>100.00000000071999</v>
      </c>
      <c r="R69" s="36" t="str">
        <f t="shared" si="1"/>
        <v xml:space="preserve"> </v>
      </c>
      <c r="S69" s="37">
        <f t="shared" si="22"/>
        <v>0.26302083405333349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36</v>
      </c>
      <c r="AD69" s="1" t="str">
        <f t="shared" si="11"/>
        <v xml:space="preserve"> </v>
      </c>
      <c r="AE69" s="1">
        <f t="shared" si="12"/>
        <v>3</v>
      </c>
      <c r="AF69" s="1" t="str">
        <f t="shared" si="13"/>
        <v xml:space="preserve"> </v>
      </c>
      <c r="AG69" s="38">
        <f t="shared" si="14"/>
        <v>2.864583334053334</v>
      </c>
      <c r="AH69" s="38" t="str">
        <f t="shared" si="15"/>
        <v xml:space="preserve"> </v>
      </c>
      <c r="AI69" s="1">
        <f t="shared" si="16"/>
        <v>35</v>
      </c>
      <c r="AJ69" s="1" t="str">
        <f t="shared" si="17"/>
        <v xml:space="preserve"> </v>
      </c>
      <c r="AK69" s="25">
        <f t="shared" si="18"/>
        <v>50.518452448038552</v>
      </c>
      <c r="AL69" s="25" t="str">
        <f t="shared" si="19"/>
        <v xml:space="preserve"> </v>
      </c>
      <c r="AM69" s="1">
        <f t="shared" si="20"/>
        <v>4</v>
      </c>
      <c r="AN69" s="1" t="str">
        <f t="shared" si="21"/>
        <v xml:space="preserve"> </v>
      </c>
      <c r="AO69" t="s">
        <v>57</v>
      </c>
      <c r="AP69" t="s">
        <v>1028</v>
      </c>
      <c r="AQ69" s="22">
        <v>-58.465590044855496</v>
      </c>
      <c r="AR69" s="21">
        <v>8.098855266429517</v>
      </c>
      <c r="AS69">
        <v>26.30208333333335</v>
      </c>
      <c r="AT69">
        <v>58.465590044855496</v>
      </c>
      <c r="AU69">
        <v>-8.098855266429517</v>
      </c>
      <c r="AV69" t="s">
        <v>1093</v>
      </c>
    </row>
    <row r="70" spans="1:48" x14ac:dyDescent="0.25">
      <c r="A70" s="14">
        <v>7.2999999999999934E-10</v>
      </c>
      <c r="B70" t="s">
        <v>114</v>
      </c>
      <c r="C70" s="4">
        <v>0</v>
      </c>
      <c r="D70" s="4">
        <v>0</v>
      </c>
      <c r="E70" s="4">
        <v>0</v>
      </c>
      <c r="F70" s="4">
        <v>0</v>
      </c>
      <c r="G70" s="4" t="s">
        <v>161</v>
      </c>
      <c r="H70" s="4">
        <v>0.89</v>
      </c>
      <c r="I70" s="34">
        <v>47.447267814409983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 t="s">
        <v>161</v>
      </c>
      <c r="O70" s="4" t="s">
        <v>161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2"/>
        <v xml:space="preserve"> </v>
      </c>
      <c r="T70" s="37" t="str">
        <f t="shared" si="23"/>
        <v xml:space="preserve"> </v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 xml:space="preserve"> </v>
      </c>
      <c r="X70" s="37" t="str">
        <f t="shared" si="5"/>
        <v xml:space="preserve"> 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 t="str">
        <f t="shared" si="12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114</v>
      </c>
      <c r="AP70" t="s">
        <v>1031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1094</v>
      </c>
    </row>
    <row r="71" spans="1:48" x14ac:dyDescent="0.25">
      <c r="A71" s="14">
        <v>7.3999999999999931E-10</v>
      </c>
      <c r="B71" t="s">
        <v>67</v>
      </c>
      <c r="C71" s="4">
        <v>22</v>
      </c>
      <c r="D71" s="4">
        <v>0</v>
      </c>
      <c r="E71" s="4">
        <v>5</v>
      </c>
      <c r="F71" s="4">
        <v>27</v>
      </c>
      <c r="G71" s="4">
        <v>26.799999237060547</v>
      </c>
      <c r="H71" s="4">
        <v>15.7</v>
      </c>
      <c r="I71" s="34">
        <v>505.13595621240569</v>
      </c>
      <c r="J71" s="35" t="s">
        <v>1019</v>
      </c>
      <c r="K71" s="35">
        <v>21.988795518207283</v>
      </c>
      <c r="L71" s="35">
        <v>4.8082441113490368</v>
      </c>
      <c r="M71" s="35">
        <v>4.3576534168800096</v>
      </c>
      <c r="N71" s="4">
        <v>-1.1420000000000001</v>
      </c>
      <c r="O71" s="4">
        <v>147.16031192085225</v>
      </c>
      <c r="P71" s="35">
        <v>0</v>
      </c>
      <c r="Q71" s="36">
        <f t="shared" si="0"/>
        <v>81.481481482221483</v>
      </c>
      <c r="R71" s="36" t="str">
        <f t="shared" si="1"/>
        <v xml:space="preserve"> </v>
      </c>
      <c r="S71" s="37">
        <f t="shared" si="22"/>
        <v>0.70700632157188192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>
        <f t="shared" si="5"/>
        <v>-0.2456813697760355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>
        <f t="shared" si="9"/>
        <v>26</v>
      </c>
      <c r="AC71" s="1">
        <f t="shared" si="10"/>
        <v>5</v>
      </c>
      <c r="AD71" s="1" t="str">
        <f t="shared" si="11"/>
        <v xml:space="preserve"> </v>
      </c>
      <c r="AE71" s="1">
        <f t="shared" si="12"/>
        <v>13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67</v>
      </c>
      <c r="AP71" t="s">
        <v>1020</v>
      </c>
      <c r="AQ71" s="22" t="e">
        <v>#VALUE!</v>
      </c>
      <c r="AR71" s="21">
        <v>24.568136977603551</v>
      </c>
      <c r="AS71">
        <v>70.700632083188196</v>
      </c>
      <c r="AT71" t="e">
        <v>#VALUE!</v>
      </c>
      <c r="AU71">
        <v>-24.568136977603551</v>
      </c>
      <c r="AV71" t="s">
        <v>1095</v>
      </c>
    </row>
    <row r="72" spans="1:48" x14ac:dyDescent="0.25">
      <c r="A72" s="14">
        <v>7.4999999999999927E-10</v>
      </c>
      <c r="B72" t="s">
        <v>88</v>
      </c>
      <c r="C72" s="4">
        <v>0</v>
      </c>
      <c r="D72" s="4">
        <v>0</v>
      </c>
      <c r="E72" s="4">
        <v>0</v>
      </c>
      <c r="F72" s="4">
        <v>0</v>
      </c>
      <c r="G72" s="4" t="s">
        <v>161</v>
      </c>
      <c r="H72" s="4">
        <v>7.96</v>
      </c>
      <c r="I72" s="34">
        <v>91.75338575704869</v>
      </c>
      <c r="J72" s="35" t="s">
        <v>1019</v>
      </c>
      <c r="K72" s="35" t="s">
        <v>1019</v>
      </c>
      <c r="L72" s="35" t="s">
        <v>1019</v>
      </c>
      <c r="M72" s="35" t="s">
        <v>1019</v>
      </c>
      <c r="N72" s="4" t="s">
        <v>161</v>
      </c>
      <c r="O72" s="4" t="s">
        <v>161</v>
      </c>
      <c r="P72" s="35" t="s">
        <v>166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88</v>
      </c>
      <c r="AP72" t="s">
        <v>1033</v>
      </c>
      <c r="AQ72" s="22" t="e">
        <v>#VALUE!</v>
      </c>
      <c r="AR72" s="21" t="e">
        <v>#VALUE!</v>
      </c>
      <c r="AS72" t="s">
        <v>166</v>
      </c>
      <c r="AT72" t="e">
        <v>#VALUE!</v>
      </c>
      <c r="AU72" t="e">
        <v>#VALUE!</v>
      </c>
      <c r="AV72" t="s">
        <v>1096</v>
      </c>
    </row>
    <row r="73" spans="1:48" x14ac:dyDescent="0.25">
      <c r="A73" s="14">
        <v>7.5999999999999924E-10</v>
      </c>
      <c r="B73" t="s">
        <v>93</v>
      </c>
      <c r="C73" s="4">
        <v>0</v>
      </c>
      <c r="D73" s="4">
        <v>0</v>
      </c>
      <c r="E73" s="4">
        <v>0</v>
      </c>
      <c r="F73" s="4">
        <v>0</v>
      </c>
      <c r="G73" s="4" t="s">
        <v>161</v>
      </c>
      <c r="H73" s="4" t="s">
        <v>161</v>
      </c>
      <c r="I73" s="34" t="s">
        <v>161</v>
      </c>
      <c r="J73" s="35" t="s">
        <v>1019</v>
      </c>
      <c r="K73" s="35" t="s">
        <v>1019</v>
      </c>
      <c r="L73" s="35" t="s">
        <v>1019</v>
      </c>
      <c r="M73" s="35" t="s">
        <v>1019</v>
      </c>
      <c r="N73" s="4" t="s">
        <v>161</v>
      </c>
      <c r="O73" s="4" t="s">
        <v>161</v>
      </c>
      <c r="P73" s="35" t="s">
        <v>166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93</v>
      </c>
      <c r="AP73" t="s">
        <v>1028</v>
      </c>
      <c r="AQ73" s="22" t="e">
        <v>#VALUE!</v>
      </c>
      <c r="AR73" s="21" t="e">
        <v>#VALUE!</v>
      </c>
      <c r="AS73" t="s">
        <v>166</v>
      </c>
      <c r="AT73" t="e">
        <v>#VALUE!</v>
      </c>
      <c r="AU73" t="e">
        <v>#VALUE!</v>
      </c>
      <c r="AV73" t="s">
        <v>1097</v>
      </c>
    </row>
    <row r="74" spans="1:48" x14ac:dyDescent="0.25">
      <c r="A74" s="14">
        <v>7.699999999999992E-10</v>
      </c>
      <c r="B74" t="s">
        <v>94</v>
      </c>
      <c r="C74" s="4">
        <v>4</v>
      </c>
      <c r="D74" s="4">
        <v>0</v>
      </c>
      <c r="E74" s="4">
        <v>2</v>
      </c>
      <c r="F74" s="4">
        <v>6</v>
      </c>
      <c r="G74" s="4">
        <v>6.0550003051757813</v>
      </c>
      <c r="H74" s="4">
        <v>3.5</v>
      </c>
      <c r="I74" s="34">
        <v>84.432146518058218</v>
      </c>
      <c r="J74" s="35">
        <v>7.9545454545454541</v>
      </c>
      <c r="K74" s="35" t="s">
        <v>1019</v>
      </c>
      <c r="L74" s="35">
        <v>4.5286992287917736</v>
      </c>
      <c r="M74" s="35">
        <v>3.9499192825112108</v>
      </c>
      <c r="N74" s="4">
        <v>-1.37</v>
      </c>
      <c r="O74" s="4" t="s">
        <v>161</v>
      </c>
      <c r="P74" s="35" t="s">
        <v>166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0.73000008796308025</v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>
        <f t="shared" si="30"/>
        <v>-0.28953644618511398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>
        <f t="shared" si="34"/>
        <v>20</v>
      </c>
      <c r="AC74" s="1">
        <f t="shared" si="35"/>
        <v>4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94</v>
      </c>
      <c r="AP74" t="s">
        <v>1026</v>
      </c>
      <c r="AQ74" s="22">
        <v>-8.4573912925372206</v>
      </c>
      <c r="AR74" s="21">
        <v>28.953644618511397</v>
      </c>
      <c r="AS74">
        <v>73.000008719308028</v>
      </c>
      <c r="AT74">
        <v>8.4573912925372206</v>
      </c>
      <c r="AU74">
        <v>-28.953644618511397</v>
      </c>
      <c r="AV74" t="s">
        <v>1098</v>
      </c>
    </row>
    <row r="75" spans="1:48" x14ac:dyDescent="0.25">
      <c r="A75" s="14">
        <v>7.7999999999999917E-10</v>
      </c>
      <c r="B75" t="s">
        <v>69</v>
      </c>
      <c r="C75" s="4">
        <v>1</v>
      </c>
      <c r="D75" s="4">
        <v>3</v>
      </c>
      <c r="E75" s="4">
        <v>4</v>
      </c>
      <c r="F75" s="4">
        <v>8</v>
      </c>
      <c r="G75" s="4">
        <v>78.099998474121094</v>
      </c>
      <c r="H75" s="4">
        <v>77.599999999999994</v>
      </c>
      <c r="I75" s="34">
        <v>330.95802088972715</v>
      </c>
      <c r="J75" s="35">
        <v>10.898876404494381</v>
      </c>
      <c r="K75" s="35" t="s">
        <v>1019</v>
      </c>
      <c r="L75" s="35">
        <v>9.7917677902621723</v>
      </c>
      <c r="M75" s="35">
        <v>9.5069163636363641</v>
      </c>
      <c r="N75" s="4">
        <v>5.12</v>
      </c>
      <c r="O75" s="4" t="s">
        <v>161</v>
      </c>
      <c r="P75" s="35" t="s">
        <v>166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>
        <f t="shared" si="29"/>
        <v>0.53613516618011214</v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>
        <f t="shared" si="33"/>
        <v>4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69</v>
      </c>
      <c r="AP75" t="s">
        <v>1031</v>
      </c>
      <c r="AQ75" s="22">
        <v>-48.602294072728355</v>
      </c>
      <c r="AR75" s="21">
        <v>-53.613516618011218</v>
      </c>
      <c r="AS75">
        <v>0.64432793056843352</v>
      </c>
      <c r="AT75">
        <v>48.602294072728355</v>
      </c>
      <c r="AU75">
        <v>53.613516618011218</v>
      </c>
      <c r="AV75" t="s">
        <v>1099</v>
      </c>
    </row>
    <row r="76" spans="1:48" x14ac:dyDescent="0.25">
      <c r="A76" s="14">
        <v>7.8999999999999913E-10</v>
      </c>
      <c r="B76" t="s">
        <v>41</v>
      </c>
      <c r="C76" s="4">
        <v>10</v>
      </c>
      <c r="D76" s="4">
        <v>0</v>
      </c>
      <c r="E76" s="4">
        <v>8</v>
      </c>
      <c r="F76" s="4">
        <v>18</v>
      </c>
      <c r="G76" s="4">
        <v>6.5850000381469727</v>
      </c>
      <c r="H76" s="4">
        <v>5.66</v>
      </c>
      <c r="I76" s="34">
        <v>1659.5881427669469</v>
      </c>
      <c r="J76" s="35">
        <v>8.1321839080459757</v>
      </c>
      <c r="K76" s="35">
        <v>7.389033942558747</v>
      </c>
      <c r="L76" s="35">
        <v>7.2188628349788431</v>
      </c>
      <c r="M76" s="35">
        <v>7.4117888769015776</v>
      </c>
      <c r="N76" s="4">
        <v>0.57300000000000006</v>
      </c>
      <c r="O76" s="4" t="s">
        <v>161</v>
      </c>
      <c r="P76" s="35">
        <v>9.3109540636042407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0.16342756936720354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0.13249714435321081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7</v>
      </c>
      <c r="AB76" s="1" t="str">
        <f t="shared" si="34"/>
        <v xml:space="preserve"> </v>
      </c>
      <c r="AC76" s="1">
        <f t="shared" si="35"/>
        <v>49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>
        <f t="shared" si="39"/>
        <v>9.3109540643942399</v>
      </c>
      <c r="AH76" s="38" t="str">
        <f t="shared" si="40"/>
        <v xml:space="preserve"> </v>
      </c>
      <c r="AI76" s="1">
        <f t="shared" si="41"/>
        <v>8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41</v>
      </c>
      <c r="AP76" t="s">
        <v>1022</v>
      </c>
      <c r="AQ76" s="22">
        <v>-10.879428273782699</v>
      </c>
      <c r="AR76" s="21">
        <v>-13.249714435321081</v>
      </c>
      <c r="AS76">
        <v>16.342756857720353</v>
      </c>
      <c r="AT76">
        <v>10.879428273782699</v>
      </c>
      <c r="AU76">
        <v>13.249714435321081</v>
      </c>
      <c r="AV76" t="s">
        <v>1100</v>
      </c>
    </row>
    <row r="77" spans="1:48" x14ac:dyDescent="0.25">
      <c r="A77" s="14">
        <v>7.999999999999991E-10</v>
      </c>
      <c r="B77" t="s">
        <v>64</v>
      </c>
      <c r="C77" s="4">
        <v>14</v>
      </c>
      <c r="D77" s="4">
        <v>2</v>
      </c>
      <c r="E77" s="4">
        <v>3</v>
      </c>
      <c r="F77" s="4">
        <v>19</v>
      </c>
      <c r="G77" s="4">
        <v>37.349998474121094</v>
      </c>
      <c r="H77" s="4">
        <v>22.8</v>
      </c>
      <c r="I77" s="34">
        <v>414.37308990737722</v>
      </c>
      <c r="J77" s="35">
        <v>4.6014127144298689</v>
      </c>
      <c r="K77" s="35">
        <v>4.659717964438995</v>
      </c>
      <c r="L77" s="35">
        <v>3.8483623188405796</v>
      </c>
      <c r="M77" s="35">
        <v>3.6390509635974304</v>
      </c>
      <c r="N77" s="4">
        <v>4.13</v>
      </c>
      <c r="O77" s="4">
        <v>35.279632527168346</v>
      </c>
      <c r="P77" s="35">
        <v>0</v>
      </c>
      <c r="Q77" s="36">
        <f t="shared" si="24"/>
        <v>73.684210527115795</v>
      </c>
      <c r="R77" s="36" t="str">
        <f t="shared" si="25"/>
        <v xml:space="preserve"> </v>
      </c>
      <c r="S77" s="37">
        <f t="shared" si="26"/>
        <v>0.6381578286123285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>
        <f t="shared" si="30"/>
        <v>-0.39626788371630972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>
        <f t="shared" si="34"/>
        <v>7</v>
      </c>
      <c r="AC77" s="1">
        <f t="shared" si="35"/>
        <v>6</v>
      </c>
      <c r="AD77" s="1" t="str">
        <f t="shared" si="36"/>
        <v xml:space="preserve"> </v>
      </c>
      <c r="AE77" s="1">
        <f t="shared" si="37"/>
        <v>23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64</v>
      </c>
      <c r="AP77" t="s">
        <v>1031</v>
      </c>
      <c r="AQ77" s="22">
        <v>37.261378149244138</v>
      </c>
      <c r="AR77" s="21">
        <v>39.626788371630973</v>
      </c>
      <c r="AS77">
        <v>63.815782781232855</v>
      </c>
      <c r="AT77">
        <v>-37.261378149244138</v>
      </c>
      <c r="AU77">
        <v>-39.626788371630973</v>
      </c>
      <c r="AV77" t="s">
        <v>1101</v>
      </c>
    </row>
    <row r="78" spans="1:48" x14ac:dyDescent="0.25">
      <c r="A78" s="14">
        <v>8.0999999999999906E-10</v>
      </c>
      <c r="B78" t="s">
        <v>106</v>
      </c>
      <c r="C78" s="4">
        <v>0</v>
      </c>
      <c r="D78" s="4">
        <v>0</v>
      </c>
      <c r="E78" s="4">
        <v>0</v>
      </c>
      <c r="F78" s="4">
        <v>0</v>
      </c>
      <c r="G78" s="4" t="s">
        <v>161</v>
      </c>
      <c r="H78" s="4">
        <v>2.72</v>
      </c>
      <c r="I78" s="34">
        <v>71.956163059796538</v>
      </c>
      <c r="J78" s="35" t="s">
        <v>1019</v>
      </c>
      <c r="K78" s="35" t="s">
        <v>1019</v>
      </c>
      <c r="L78" s="35" t="s">
        <v>1019</v>
      </c>
      <c r="M78" s="35" t="s">
        <v>1019</v>
      </c>
      <c r="N78" s="4" t="s">
        <v>161</v>
      </c>
      <c r="O78" s="4" t="s">
        <v>161</v>
      </c>
      <c r="P78" s="35" t="s">
        <v>166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 xml:space="preserve"> </v>
      </c>
      <c r="V78" s="37" t="str">
        <f t="shared" si="28"/>
        <v xml:space="preserve"> </v>
      </c>
      <c r="W78" s="37" t="str">
        <f t="shared" si="29"/>
        <v xml:space="preserve"> </v>
      </c>
      <c r="X78" s="37" t="str">
        <f t="shared" si="30"/>
        <v xml:space="preserve"> </v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106</v>
      </c>
      <c r="AP78" t="s">
        <v>1022</v>
      </c>
      <c r="AQ78" s="22" t="e">
        <v>#VALUE!</v>
      </c>
      <c r="AR78" s="21" t="e">
        <v>#VALUE!</v>
      </c>
      <c r="AS78" t="s">
        <v>166</v>
      </c>
      <c r="AT78" t="e">
        <v>#VALUE!</v>
      </c>
      <c r="AU78" t="e">
        <v>#VALUE!</v>
      </c>
      <c r="AV78" t="s">
        <v>1102</v>
      </c>
    </row>
    <row r="79" spans="1:48" x14ac:dyDescent="0.25">
      <c r="A79" s="14">
        <v>8.1999999999999903E-10</v>
      </c>
      <c r="B79" t="s">
        <v>36</v>
      </c>
      <c r="C79" s="4">
        <v>17</v>
      </c>
      <c r="D79" s="4">
        <v>0</v>
      </c>
      <c r="E79" s="4">
        <v>2</v>
      </c>
      <c r="F79" s="4">
        <v>19</v>
      </c>
      <c r="G79" s="4">
        <v>10.949999809265137</v>
      </c>
      <c r="H79" s="4">
        <v>7.76</v>
      </c>
      <c r="I79" s="34">
        <v>2813.700195080748</v>
      </c>
      <c r="J79" s="35">
        <v>3.6725035494557501</v>
      </c>
      <c r="K79" s="35">
        <v>3.2495812395309884</v>
      </c>
      <c r="L79" s="35">
        <v>6.6590836250101564</v>
      </c>
      <c r="M79" s="35">
        <v>5.8740404453435486</v>
      </c>
      <c r="N79" s="4">
        <v>1.903</v>
      </c>
      <c r="O79" s="4">
        <v>44.829136378066607</v>
      </c>
      <c r="P79" s="35">
        <v>4.445876288659794</v>
      </c>
      <c r="Q79" s="36">
        <f t="shared" si="24"/>
        <v>89.47368421134631</v>
      </c>
      <c r="R79" s="36" t="str">
        <f t="shared" si="25"/>
        <v xml:space="preserve"> </v>
      </c>
      <c r="S79" s="37">
        <f t="shared" si="26"/>
        <v>0.41108245046756914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17</v>
      </c>
      <c r="AD79" s="1" t="str">
        <f t="shared" si="36"/>
        <v xml:space="preserve"> </v>
      </c>
      <c r="AE79" s="1">
        <f t="shared" si="37"/>
        <v>9</v>
      </c>
      <c r="AF79" s="1" t="str">
        <f t="shared" si="38"/>
        <v xml:space="preserve"> </v>
      </c>
      <c r="AG79" s="38">
        <f t="shared" si="39"/>
        <v>4.4458762894797941</v>
      </c>
      <c r="AH79" s="38" t="str">
        <f t="shared" si="40"/>
        <v xml:space="preserve"> </v>
      </c>
      <c r="AI79" s="1">
        <f t="shared" si="41"/>
        <v>22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36</v>
      </c>
      <c r="AP79" t="s">
        <v>1024</v>
      </c>
      <c r="AQ79" s="22">
        <v>49.926723435976051</v>
      </c>
      <c r="AR79" s="21">
        <v>-4.4678831240783978</v>
      </c>
      <c r="AS79">
        <v>41.108244964756913</v>
      </c>
      <c r="AT79">
        <v>-49.926723435976051</v>
      </c>
      <c r="AU79">
        <v>4.4678831240783978</v>
      </c>
      <c r="AV79" t="s">
        <v>1103</v>
      </c>
    </row>
    <row r="80" spans="1:48" x14ac:dyDescent="0.25">
      <c r="A80" s="14">
        <v>8.2999999999999899E-10</v>
      </c>
      <c r="B80" t="s">
        <v>75</v>
      </c>
      <c r="C80" s="4">
        <v>0</v>
      </c>
      <c r="D80" s="4">
        <v>0</v>
      </c>
      <c r="E80" s="4">
        <v>0</v>
      </c>
      <c r="F80" s="4">
        <v>0</v>
      </c>
      <c r="G80" s="4" t="s">
        <v>161</v>
      </c>
      <c r="H80" s="4">
        <v>10.08</v>
      </c>
      <c r="I80" s="34">
        <v>1083.7168731316458</v>
      </c>
      <c r="J80" s="35" t="s">
        <v>1019</v>
      </c>
      <c r="K80" s="35" t="s">
        <v>1019</v>
      </c>
      <c r="L80" s="35" t="s">
        <v>1019</v>
      </c>
      <c r="M80" s="35" t="s">
        <v>1019</v>
      </c>
      <c r="N80" s="4" t="s">
        <v>161</v>
      </c>
      <c r="O80" s="4" t="s">
        <v>161</v>
      </c>
      <c r="P80" s="35" t="s">
        <v>166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75</v>
      </c>
      <c r="AP80" t="s">
        <v>1022</v>
      </c>
      <c r="AQ80" s="22" t="e">
        <v>#VALUE!</v>
      </c>
      <c r="AR80" s="21" t="e">
        <v>#VALUE!</v>
      </c>
      <c r="AS80" t="s">
        <v>166</v>
      </c>
      <c r="AT80" t="e">
        <v>#VALUE!</v>
      </c>
      <c r="AU80" t="e">
        <v>#VALUE!</v>
      </c>
      <c r="AV80" t="s">
        <v>1104</v>
      </c>
    </row>
    <row r="81" spans="1:48" x14ac:dyDescent="0.25">
      <c r="A81" s="14">
        <v>8.3999999999999896E-10</v>
      </c>
      <c r="B81" t="s">
        <v>47</v>
      </c>
      <c r="C81" s="4">
        <v>7</v>
      </c>
      <c r="D81" s="4">
        <v>0</v>
      </c>
      <c r="E81" s="4">
        <v>7</v>
      </c>
      <c r="F81" s="4">
        <v>14</v>
      </c>
      <c r="G81" s="4">
        <v>6.1999998092651367</v>
      </c>
      <c r="H81" s="4">
        <v>5.37</v>
      </c>
      <c r="I81" s="34">
        <v>2147.1218039046839</v>
      </c>
      <c r="J81" s="35">
        <v>6.8233799237611183</v>
      </c>
      <c r="K81" s="35">
        <v>6.3776722090261284</v>
      </c>
      <c r="L81" s="35">
        <v>4.5839470940839195</v>
      </c>
      <c r="M81" s="35">
        <v>4.2300637325637327</v>
      </c>
      <c r="N81" s="4">
        <v>0.72799999999999998</v>
      </c>
      <c r="O81" s="4">
        <v>139.67551622418881</v>
      </c>
      <c r="P81" s="35">
        <v>4.1527001862197395</v>
      </c>
      <c r="Q81" s="36" t="str">
        <f t="shared" si="24"/>
        <v xml:space="preserve"> </v>
      </c>
      <c r="R81" s="36" t="str">
        <f t="shared" si="25"/>
        <v xml:space="preserve"> </v>
      </c>
      <c r="S81" s="37">
        <f t="shared" si="26"/>
        <v>0.15456234893406631</v>
      </c>
      <c r="T81" s="37" t="str">
        <f t="shared" si="47"/>
        <v/>
      </c>
      <c r="U81" s="37" t="str">
        <f t="shared" si="27"/>
        <v/>
      </c>
      <c r="V81" s="37" t="str">
        <f t="shared" si="28"/>
        <v/>
      </c>
      <c r="W81" s="37" t="str">
        <f t="shared" si="29"/>
        <v/>
      </c>
      <c r="X81" s="37">
        <f t="shared" si="30"/>
        <v>-0.28086914620930703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>
        <f t="shared" si="34"/>
        <v>22</v>
      </c>
      <c r="AC81" s="1">
        <f t="shared" si="35"/>
        <v>50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>
        <f t="shared" si="39"/>
        <v>4.1527001870597395</v>
      </c>
      <c r="AH81" s="38" t="str">
        <f t="shared" si="40"/>
        <v xml:space="preserve"> </v>
      </c>
      <c r="AI81" s="1">
        <f t="shared" si="41"/>
        <v>25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47</v>
      </c>
      <c r="AP81" t="s">
        <v>1031</v>
      </c>
      <c r="AQ81" s="22">
        <v>6.9656474329254037</v>
      </c>
      <c r="AR81" s="21">
        <v>28.086914620930703</v>
      </c>
      <c r="AS81">
        <v>15.456234809406633</v>
      </c>
      <c r="AT81">
        <v>-6.9656474329254037</v>
      </c>
      <c r="AU81">
        <v>-28.086914620930703</v>
      </c>
      <c r="AV81" t="s">
        <v>1105</v>
      </c>
    </row>
    <row r="82" spans="1:48" x14ac:dyDescent="0.25">
      <c r="A82" s="14">
        <v>8.4999999999999893E-10</v>
      </c>
      <c r="B82" t="s">
        <v>70</v>
      </c>
      <c r="C82" s="4">
        <v>0</v>
      </c>
      <c r="D82" s="4">
        <v>1</v>
      </c>
      <c r="E82" s="4">
        <v>0</v>
      </c>
      <c r="F82" s="4">
        <v>1</v>
      </c>
      <c r="G82" s="4" t="s">
        <v>161</v>
      </c>
      <c r="H82" s="4">
        <v>1.02</v>
      </c>
      <c r="I82" s="34">
        <v>209.89818296505058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161</v>
      </c>
      <c r="O82" s="4" t="s">
        <v>161</v>
      </c>
      <c r="P82" s="35" t="s">
        <v>166</v>
      </c>
      <c r="Q82" s="36" t="str">
        <f t="shared" si="24"/>
        <v/>
      </c>
      <c r="R82" s="36">
        <f t="shared" si="25"/>
        <v>100.00000000084999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>
        <f t="shared" si="38"/>
        <v>2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70</v>
      </c>
      <c r="AP82" t="s">
        <v>1024</v>
      </c>
      <c r="AQ82" s="22" t="e">
        <v>#VALUE!</v>
      </c>
      <c r="AR82" s="21" t="e">
        <v>#VALUE!</v>
      </c>
      <c r="AS82" t="s">
        <v>166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55</v>
      </c>
      <c r="C83" s="4">
        <v>9</v>
      </c>
      <c r="D83" s="4">
        <v>0</v>
      </c>
      <c r="E83" s="4">
        <v>3</v>
      </c>
      <c r="F83" s="4">
        <v>12</v>
      </c>
      <c r="G83" s="4">
        <v>7.4250001907348633</v>
      </c>
      <c r="H83" s="4">
        <v>6.49</v>
      </c>
      <c r="I83" s="34">
        <v>1153.3062476236735</v>
      </c>
      <c r="J83" s="35">
        <v>6.2224352828379681</v>
      </c>
      <c r="K83" s="35">
        <v>6.1226415094339623</v>
      </c>
      <c r="L83" s="35">
        <v>5.110881405863184</v>
      </c>
      <c r="M83" s="35">
        <v>5.1037488488907492</v>
      </c>
      <c r="N83" s="4">
        <v>0.88700000000000001</v>
      </c>
      <c r="O83" s="4">
        <v>73.160155844155824</v>
      </c>
      <c r="P83" s="35">
        <v>6.3636363636363642</v>
      </c>
      <c r="Q83" s="36">
        <f t="shared" si="24"/>
        <v>75.000000000859998</v>
      </c>
      <c r="R83" s="36" t="str">
        <f t="shared" si="25"/>
        <v xml:space="preserve"> </v>
      </c>
      <c r="S83" s="37" t="str">
        <f t="shared" si="26"/>
        <v/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-0.19820354956433484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29</v>
      </c>
      <c r="AC83" s="1" t="str">
        <f t="shared" si="35"/>
        <v xml:space="preserve"> </v>
      </c>
      <c r="AD83" s="1" t="str">
        <f t="shared" si="36"/>
        <v xml:space="preserve"> </v>
      </c>
      <c r="AE83" s="1">
        <f t="shared" si="37"/>
        <v>20</v>
      </c>
      <c r="AF83" s="1" t="str">
        <f t="shared" si="38"/>
        <v xml:space="preserve"> </v>
      </c>
      <c r="AG83" s="38">
        <f t="shared" si="39"/>
        <v>6.3636363644963643</v>
      </c>
      <c r="AH83" s="38" t="str">
        <f t="shared" si="40"/>
        <v xml:space="preserve"> </v>
      </c>
      <c r="AI83" s="1">
        <f t="shared" si="41"/>
        <v>14</v>
      </c>
      <c r="AJ83" s="1" t="str">
        <f t="shared" si="42"/>
        <v xml:space="preserve"> </v>
      </c>
      <c r="AK83" s="25">
        <f t="shared" si="43"/>
        <v>73.160155845015822</v>
      </c>
      <c r="AL83" s="25" t="str">
        <f t="shared" si="44"/>
        <v xml:space="preserve"> </v>
      </c>
      <c r="AM83" s="1">
        <f t="shared" si="45"/>
        <v>3</v>
      </c>
      <c r="AN83" s="1" t="str">
        <f t="shared" si="46"/>
        <v xml:space="preserve"> </v>
      </c>
      <c r="AO83" t="s">
        <v>55</v>
      </c>
      <c r="AP83" t="s">
        <v>1022</v>
      </c>
      <c r="AQ83" s="22">
        <v>15.159313361191796</v>
      </c>
      <c r="AR83" s="21">
        <v>19.820354956433484</v>
      </c>
      <c r="AS83">
        <v>14.406782599920852</v>
      </c>
      <c r="AT83">
        <v>-15.159313361191796</v>
      </c>
      <c r="AU83">
        <v>-19.820354956433484</v>
      </c>
      <c r="AV83" t="s">
        <v>1107</v>
      </c>
    </row>
    <row r="84" spans="1:48" x14ac:dyDescent="0.25">
      <c r="A84" s="14">
        <v>8.6999999999999886E-10</v>
      </c>
      <c r="B84" t="s">
        <v>91</v>
      </c>
      <c r="C84" s="4">
        <v>1</v>
      </c>
      <c r="D84" s="4">
        <v>0</v>
      </c>
      <c r="E84" s="4">
        <v>7</v>
      </c>
      <c r="F84" s="4">
        <v>8</v>
      </c>
      <c r="G84" s="4">
        <v>4.6999998092651367</v>
      </c>
      <c r="H84" s="4">
        <v>4.1900000000000004</v>
      </c>
      <c r="I84" s="34">
        <v>101.26348723357074</v>
      </c>
      <c r="J84" s="35">
        <v>8.1044487427466159</v>
      </c>
      <c r="K84" s="35">
        <v>7.3508771929824563</v>
      </c>
      <c r="L84" s="35">
        <v>6.6140716934487029</v>
      </c>
      <c r="M84" s="35">
        <v>6.0256576576576579</v>
      </c>
      <c r="N84" s="4">
        <v>0.435</v>
      </c>
      <c r="O84" s="4" t="s">
        <v>161</v>
      </c>
      <c r="P84" s="35">
        <v>5.4892601431980905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5.4892601440680906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91</v>
      </c>
      <c r="AP84" t="s">
        <v>1020</v>
      </c>
      <c r="AQ84" s="22">
        <v>-10.501269183156481</v>
      </c>
      <c r="AR84" s="21">
        <v>-3.761734730342936</v>
      </c>
      <c r="AS84">
        <v>12.171833156685841</v>
      </c>
      <c r="AT84">
        <v>10.501269183156481</v>
      </c>
      <c r="AU84">
        <v>3.761734730342936</v>
      </c>
      <c r="AV84" t="s">
        <v>1108</v>
      </c>
    </row>
    <row r="85" spans="1:48" x14ac:dyDescent="0.25">
      <c r="A85" s="14">
        <v>8.7999999999999882E-10</v>
      </c>
      <c r="B85" t="s">
        <v>52</v>
      </c>
      <c r="C85" s="4">
        <v>10</v>
      </c>
      <c r="D85" s="4">
        <v>1</v>
      </c>
      <c r="E85" s="4">
        <v>9</v>
      </c>
      <c r="F85" s="4">
        <v>20</v>
      </c>
      <c r="G85" s="4">
        <v>33.849998474121094</v>
      </c>
      <c r="H85" s="4">
        <v>28.5</v>
      </c>
      <c r="I85" s="34">
        <v>1839.8727665919603</v>
      </c>
      <c r="J85" s="35">
        <v>8.3749632677049668</v>
      </c>
      <c r="K85" s="35">
        <v>8.449451526830714</v>
      </c>
      <c r="L85" s="35">
        <v>4.1507856008658708</v>
      </c>
      <c r="M85" s="35">
        <v>4.8751096358460595</v>
      </c>
      <c r="N85" s="4">
        <v>4.04</v>
      </c>
      <c r="O85" s="4">
        <v>108.16621244624915</v>
      </c>
      <c r="P85" s="35">
        <v>7.666666666666667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0.1877192455860032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-0.34882363784145765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12</v>
      </c>
      <c r="AC85" s="1">
        <f t="shared" si="35"/>
        <v>45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7.666666667546667</v>
      </c>
      <c r="AH85" s="38" t="str">
        <f t="shared" si="40"/>
        <v xml:space="preserve"> </v>
      </c>
      <c r="AI85" s="1">
        <f t="shared" si="41"/>
        <v>11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52</v>
      </c>
      <c r="AP85" t="s">
        <v>1031</v>
      </c>
      <c r="AQ85" s="22">
        <v>-14.189638286253059</v>
      </c>
      <c r="AR85" s="21">
        <v>34.882363784145767</v>
      </c>
      <c r="AS85">
        <v>18.771924470600322</v>
      </c>
      <c r="AT85">
        <v>14.189638286253059</v>
      </c>
      <c r="AU85">
        <v>-34.882363784145767</v>
      </c>
      <c r="AV85" t="s">
        <v>1109</v>
      </c>
    </row>
    <row r="86" spans="1:48" x14ac:dyDescent="0.25">
      <c r="A86" s="14">
        <v>8.8999999999999879E-10</v>
      </c>
      <c r="B86" t="s">
        <v>32</v>
      </c>
      <c r="C86" s="4">
        <v>20</v>
      </c>
      <c r="D86" s="4">
        <v>0</v>
      </c>
      <c r="E86" s="4">
        <v>6</v>
      </c>
      <c r="F86" s="4">
        <v>26</v>
      </c>
      <c r="G86" s="4">
        <v>15.345000267028809</v>
      </c>
      <c r="H86" s="4">
        <v>10.72</v>
      </c>
      <c r="I86" s="34">
        <v>4190.9976184833149</v>
      </c>
      <c r="J86" s="35">
        <v>7.1514342895263505</v>
      </c>
      <c r="K86" s="35">
        <v>5.6719576719576716</v>
      </c>
      <c r="L86" s="35">
        <v>3.6580963273902922</v>
      </c>
      <c r="M86" s="35">
        <v>3.380608537293686</v>
      </c>
      <c r="N86" s="4">
        <v>0.82000000000000006</v>
      </c>
      <c r="O86" s="4">
        <v>-220.87867810008021</v>
      </c>
      <c r="P86" s="35">
        <v>7.7611940298507465</v>
      </c>
      <c r="Q86" s="36">
        <f t="shared" si="24"/>
        <v>76.923076923966917</v>
      </c>
      <c r="R86" s="36" t="str">
        <f t="shared" si="25"/>
        <v xml:space="preserve"> </v>
      </c>
      <c r="S86" s="37">
        <f t="shared" si="26"/>
        <v>0.43143659296358278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>
        <f t="shared" si="30"/>
        <v>-0.42611686366103174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>
        <f t="shared" si="34"/>
        <v>5</v>
      </c>
      <c r="AC86" s="1">
        <f t="shared" si="35"/>
        <v>11</v>
      </c>
      <c r="AD86" s="1" t="str">
        <f t="shared" si="36"/>
        <v xml:space="preserve"> </v>
      </c>
      <c r="AE86" s="1">
        <f t="shared" si="37"/>
        <v>17</v>
      </c>
      <c r="AF86" s="1" t="str">
        <f t="shared" si="38"/>
        <v xml:space="preserve"> </v>
      </c>
      <c r="AG86" s="38">
        <f t="shared" si="39"/>
        <v>7.7611940307407465</v>
      </c>
      <c r="AH86" s="38" t="str">
        <f t="shared" si="40"/>
        <v xml:space="preserve"> </v>
      </c>
      <c r="AI86" s="1">
        <f t="shared" si="41"/>
        <v>10</v>
      </c>
      <c r="AJ86" s="1" t="str">
        <f t="shared" si="42"/>
        <v xml:space="preserve"> </v>
      </c>
      <c r="AK86" s="25" t="str">
        <f t="shared" si="43"/>
        <v xml:space="preserve"> </v>
      </c>
      <c r="AL86" s="25">
        <f t="shared" si="44"/>
        <v>-220.87867809919021</v>
      </c>
      <c r="AM86" s="1" t="str">
        <f t="shared" si="45"/>
        <v xml:space="preserve"> </v>
      </c>
      <c r="AN86" s="1">
        <f t="shared" si="46"/>
        <v>3</v>
      </c>
      <c r="AO86" t="s">
        <v>32</v>
      </c>
      <c r="AP86" t="s">
        <v>1047</v>
      </c>
      <c r="AQ86" s="22">
        <v>2.4927431147165557</v>
      </c>
      <c r="AR86" s="21">
        <v>42.611686366103172</v>
      </c>
      <c r="AS86">
        <v>43.143659207358276</v>
      </c>
      <c r="AT86">
        <v>-2.4927431147165557</v>
      </c>
      <c r="AU86">
        <v>-42.611686366103172</v>
      </c>
      <c r="AV86" t="s">
        <v>1110</v>
      </c>
    </row>
    <row r="87" spans="1:48" x14ac:dyDescent="0.25">
      <c r="A87" s="14">
        <v>8.9999999999999875E-10</v>
      </c>
      <c r="B87" t="s">
        <v>39</v>
      </c>
      <c r="C87" s="4">
        <v>21</v>
      </c>
      <c r="D87" s="4">
        <v>1</v>
      </c>
      <c r="E87" s="4">
        <v>4</v>
      </c>
      <c r="F87" s="4">
        <v>26</v>
      </c>
      <c r="G87" s="4">
        <v>21.299999237060547</v>
      </c>
      <c r="H87" s="4">
        <v>16.55</v>
      </c>
      <c r="I87" s="34">
        <v>4058.6073019225082</v>
      </c>
      <c r="J87" s="35">
        <v>5.4855817036791521</v>
      </c>
      <c r="K87" s="35">
        <v>5.0596147966982574</v>
      </c>
      <c r="L87" s="35">
        <v>4.4533653846153847</v>
      </c>
      <c r="M87" s="35">
        <v>4.0416621792033363</v>
      </c>
      <c r="N87" s="4">
        <v>2.806</v>
      </c>
      <c r="O87" s="4">
        <v>126.98108924885108</v>
      </c>
      <c r="P87" s="35">
        <v>0</v>
      </c>
      <c r="Q87" s="36">
        <f t="shared" si="24"/>
        <v>80.769230770130775</v>
      </c>
      <c r="R87" s="36" t="str">
        <f t="shared" si="25"/>
        <v xml:space="preserve"> </v>
      </c>
      <c r="S87" s="37">
        <f t="shared" si="26"/>
        <v>0.28700901824504815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-0.30135483993399037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18</v>
      </c>
      <c r="AC87" s="1">
        <f t="shared" si="35"/>
        <v>33</v>
      </c>
      <c r="AD87" s="1" t="str">
        <f t="shared" si="36"/>
        <v xml:space="preserve"> </v>
      </c>
      <c r="AE87" s="1">
        <f t="shared" si="37"/>
        <v>14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39</v>
      </c>
      <c r="AP87" t="s">
        <v>1031</v>
      </c>
      <c r="AQ87" s="22">
        <v>25.206049207608672</v>
      </c>
      <c r="AR87" s="21">
        <v>30.135483993399038</v>
      </c>
      <c r="AS87">
        <v>28.700901734504814</v>
      </c>
      <c r="AT87">
        <v>-25.206049207608672</v>
      </c>
      <c r="AU87">
        <v>-30.135483993399038</v>
      </c>
      <c r="AV87" t="s">
        <v>1111</v>
      </c>
    </row>
    <row r="88" spans="1:48" x14ac:dyDescent="0.25">
      <c r="A88" s="14">
        <v>9.0999999999999872E-10</v>
      </c>
      <c r="B88" t="s">
        <v>54</v>
      </c>
      <c r="C88" s="4">
        <v>10</v>
      </c>
      <c r="D88" s="4">
        <v>1</v>
      </c>
      <c r="E88" s="4">
        <v>4</v>
      </c>
      <c r="F88" s="4">
        <v>15</v>
      </c>
      <c r="G88" s="4">
        <v>23</v>
      </c>
      <c r="H88" s="4">
        <v>23.22</v>
      </c>
      <c r="I88" s="34">
        <v>1526.735792886599</v>
      </c>
      <c r="J88" s="35">
        <v>8.1703026038001401</v>
      </c>
      <c r="K88" s="35">
        <v>7.9656946826758146</v>
      </c>
      <c r="L88" s="35">
        <v>4.4019090549624353</v>
      </c>
      <c r="M88" s="35">
        <v>3.9929799139167863</v>
      </c>
      <c r="N88" s="4">
        <v>2.6680000000000001</v>
      </c>
      <c r="O88" s="4">
        <v>581.82321906092648</v>
      </c>
      <c r="P88" s="35">
        <v>3.4668389319552113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>
        <f t="shared" si="30"/>
        <v>-0.30942732277830987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>
        <f t="shared" si="34"/>
        <v>17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3.4668389328652114</v>
      </c>
      <c r="AH88" s="38" t="str">
        <f t="shared" si="40"/>
        <v xml:space="preserve"> </v>
      </c>
      <c r="AI88" s="1">
        <f t="shared" si="41"/>
        <v>27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54</v>
      </c>
      <c r="AP88" t="s">
        <v>1031</v>
      </c>
      <c r="AQ88" s="22">
        <v>-11.399163100190446</v>
      </c>
      <c r="AR88" s="21">
        <v>30.942732277830988</v>
      </c>
      <c r="AS88">
        <v>-0.94745908699396253</v>
      </c>
      <c r="AT88">
        <v>11.399163100190446</v>
      </c>
      <c r="AU88">
        <v>-30.942732277830988</v>
      </c>
      <c r="AV88" t="s">
        <v>1112</v>
      </c>
    </row>
    <row r="89" spans="1:48" x14ac:dyDescent="0.25">
      <c r="A89" s="14">
        <v>9.1999999999999868E-10</v>
      </c>
      <c r="B89" t="s">
        <v>123</v>
      </c>
      <c r="C89" s="4">
        <v>0</v>
      </c>
      <c r="D89" s="4">
        <v>0</v>
      </c>
      <c r="E89" s="4">
        <v>6</v>
      </c>
      <c r="F89" s="4">
        <v>6</v>
      </c>
      <c r="G89" s="4">
        <v>5.2300000190734863</v>
      </c>
      <c r="H89" s="4">
        <v>4.22</v>
      </c>
      <c r="I89" s="34">
        <v>82.490718050371214</v>
      </c>
      <c r="J89" s="35" t="s">
        <v>1019</v>
      </c>
      <c r="K89" s="35">
        <v>38.36363636363636</v>
      </c>
      <c r="L89" s="35">
        <v>5.9919107142857149</v>
      </c>
      <c r="M89" s="35">
        <v>5.0458195488721804</v>
      </c>
      <c r="N89" s="4">
        <v>6.8000000000000005E-2</v>
      </c>
      <c r="O89" s="4" t="s">
        <v>161</v>
      </c>
      <c r="P89" s="35">
        <v>4.9763033175355451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0.23933649833077877</v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38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4.9763033184555452</v>
      </c>
      <c r="AH89" s="38" t="str">
        <f t="shared" si="40"/>
        <v xml:space="preserve"> </v>
      </c>
      <c r="AI89" s="1">
        <f t="shared" si="41"/>
        <v>19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123</v>
      </c>
      <c r="AP89" t="s">
        <v>1028</v>
      </c>
      <c r="AQ89" s="22" t="e">
        <v>#VALUE!</v>
      </c>
      <c r="AR89" s="21">
        <v>5.9987434548911533</v>
      </c>
      <c r="AS89">
        <v>23.933649741077879</v>
      </c>
      <c r="AT89" t="e">
        <v>#VALUE!</v>
      </c>
      <c r="AU89">
        <v>-5.9987434548911533</v>
      </c>
      <c r="AV89" t="s">
        <v>1113</v>
      </c>
    </row>
    <row r="90" spans="1:48" x14ac:dyDescent="0.25">
      <c r="A90" s="14">
        <v>9.2999999999999865E-10</v>
      </c>
      <c r="B90" t="s">
        <v>115</v>
      </c>
      <c r="C90" s="4">
        <v>0</v>
      </c>
      <c r="D90" s="4">
        <v>2</v>
      </c>
      <c r="E90" s="4">
        <v>0</v>
      </c>
      <c r="F90" s="4">
        <v>2</v>
      </c>
      <c r="G90" s="4">
        <v>6.320000171661377</v>
      </c>
      <c r="H90" s="4">
        <v>4.8</v>
      </c>
      <c r="I90" s="34">
        <v>98.093227841027385</v>
      </c>
      <c r="J90" s="35" t="s">
        <v>1019</v>
      </c>
      <c r="K90" s="35" t="s">
        <v>1019</v>
      </c>
      <c r="L90" s="35" t="s">
        <v>1019</v>
      </c>
      <c r="M90" s="35" t="s">
        <v>1019</v>
      </c>
      <c r="N90" s="4" t="s">
        <v>161</v>
      </c>
      <c r="O90" s="4" t="s">
        <v>161</v>
      </c>
      <c r="P90" s="35" t="s">
        <v>166</v>
      </c>
      <c r="Q90" s="36" t="str">
        <f t="shared" si="24"/>
        <v/>
      </c>
      <c r="R90" s="36">
        <f t="shared" si="25"/>
        <v>100.00000000093</v>
      </c>
      <c r="S90" s="37">
        <f t="shared" si="26"/>
        <v>0.31666670335945363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 xml:space="preserve"> </v>
      </c>
      <c r="X90" s="37" t="str">
        <f t="shared" si="30"/>
        <v xml:space="preserve"> 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27</v>
      </c>
      <c r="AD90" s="1" t="str">
        <f t="shared" si="36"/>
        <v xml:space="preserve"> </v>
      </c>
      <c r="AE90" s="1" t="str">
        <f t="shared" si="37"/>
        <v xml:space="preserve"> </v>
      </c>
      <c r="AF90" s="1">
        <f t="shared" si="38"/>
        <v>1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115</v>
      </c>
      <c r="AP90" t="s">
        <v>1031</v>
      </c>
      <c r="AQ90" s="22" t="e">
        <v>#VALUE!</v>
      </c>
      <c r="AR90" s="21" t="e">
        <v>#VALUE!</v>
      </c>
      <c r="AS90">
        <v>31.666670242945361</v>
      </c>
      <c r="AT90" t="e">
        <v>#VALUE!</v>
      </c>
      <c r="AU90" t="e">
        <v>#VALUE!</v>
      </c>
      <c r="AV90" t="s">
        <v>1114</v>
      </c>
    </row>
    <row r="91" spans="1:48" x14ac:dyDescent="0.25">
      <c r="A91" s="14">
        <v>9.3999999999999862E-10</v>
      </c>
      <c r="B91" t="s">
        <v>45</v>
      </c>
      <c r="C91" s="4">
        <v>20</v>
      </c>
      <c r="D91" s="4">
        <v>0</v>
      </c>
      <c r="E91" s="4">
        <v>7</v>
      </c>
      <c r="F91" s="4">
        <v>27</v>
      </c>
      <c r="G91" s="4">
        <v>29</v>
      </c>
      <c r="H91" s="4">
        <v>21.38</v>
      </c>
      <c r="I91" s="34">
        <v>1899.6677638054036</v>
      </c>
      <c r="J91" s="35">
        <v>6.8459814281139924</v>
      </c>
      <c r="K91" s="35">
        <v>6.0378424173962157</v>
      </c>
      <c r="L91" s="35">
        <v>5.2018692660506325</v>
      </c>
      <c r="M91" s="35">
        <v>4.59465211923456</v>
      </c>
      <c r="N91" s="4">
        <v>3.028</v>
      </c>
      <c r="O91" s="4">
        <v>28.686969827312662</v>
      </c>
      <c r="P91" s="35">
        <v>8.9569691300280638</v>
      </c>
      <c r="Q91" s="36">
        <f t="shared" si="24"/>
        <v>74.074074075014082</v>
      </c>
      <c r="R91" s="36" t="str">
        <f t="shared" si="25"/>
        <v xml:space="preserve"> </v>
      </c>
      <c r="S91" s="37">
        <f t="shared" si="26"/>
        <v>0.35640785875103836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-0.18392934957070151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30</v>
      </c>
      <c r="AC91" s="1">
        <f t="shared" si="35"/>
        <v>21</v>
      </c>
      <c r="AD91" s="1" t="str">
        <f t="shared" si="36"/>
        <v xml:space="preserve"> </v>
      </c>
      <c r="AE91" s="1">
        <f t="shared" si="37"/>
        <v>22</v>
      </c>
      <c r="AF91" s="1" t="str">
        <f t="shared" si="38"/>
        <v xml:space="preserve"> </v>
      </c>
      <c r="AG91" s="38">
        <f t="shared" si="39"/>
        <v>8.9569691309680639</v>
      </c>
      <c r="AH91" s="38" t="str">
        <f t="shared" si="40"/>
        <v xml:space="preserve"> </v>
      </c>
      <c r="AI91" s="1">
        <f t="shared" si="41"/>
        <v>9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45</v>
      </c>
      <c r="AP91" t="s">
        <v>1028</v>
      </c>
      <c r="AQ91" s="22">
        <v>6.6574839790351614</v>
      </c>
      <c r="AR91" s="21">
        <v>18.39293495707015</v>
      </c>
      <c r="AS91">
        <v>35.640785781103837</v>
      </c>
      <c r="AT91">
        <v>-6.6574839790351614</v>
      </c>
      <c r="AU91">
        <v>-18.39293495707015</v>
      </c>
      <c r="AV91" t="s">
        <v>1115</v>
      </c>
    </row>
    <row r="92" spans="1:48" x14ac:dyDescent="0.25">
      <c r="A92" s="14">
        <v>9.4999999999999858E-10</v>
      </c>
      <c r="B92" t="s">
        <v>105</v>
      </c>
      <c r="C92" s="4">
        <v>1</v>
      </c>
      <c r="D92" s="4">
        <v>0</v>
      </c>
      <c r="E92" s="4">
        <v>0</v>
      </c>
      <c r="F92" s="4">
        <v>1</v>
      </c>
      <c r="G92" s="4" t="s">
        <v>161</v>
      </c>
      <c r="H92" s="4">
        <v>1.64</v>
      </c>
      <c r="I92" s="34">
        <v>74.491144237886274</v>
      </c>
      <c r="J92" s="35" t="s">
        <v>1019</v>
      </c>
      <c r="K92" s="35" t="s">
        <v>1019</v>
      </c>
      <c r="L92" s="35" t="s">
        <v>1019</v>
      </c>
      <c r="M92" s="35" t="s">
        <v>1019</v>
      </c>
      <c r="N92" s="4" t="s">
        <v>161</v>
      </c>
      <c r="O92" s="4" t="s">
        <v>161</v>
      </c>
      <c r="P92" s="35" t="s">
        <v>166</v>
      </c>
      <c r="Q92" s="36">
        <f t="shared" si="24"/>
        <v>100.00000000095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>
        <f t="shared" si="37"/>
        <v>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105</v>
      </c>
      <c r="AP92" t="s">
        <v>1078</v>
      </c>
      <c r="AQ92" s="22" t="e">
        <v>#VALUE!</v>
      </c>
      <c r="AR92" s="21" t="e">
        <v>#VALUE!</v>
      </c>
      <c r="AS92" t="s">
        <v>166</v>
      </c>
      <c r="AT92" t="e">
        <v>#VALUE!</v>
      </c>
      <c r="AU92" t="e">
        <v>#VALUE!</v>
      </c>
      <c r="AV92" t="s">
        <v>1116</v>
      </c>
    </row>
    <row r="93" spans="1:48" x14ac:dyDescent="0.25">
      <c r="A93" s="14">
        <v>9.5999999999999855E-10</v>
      </c>
      <c r="B93" t="s">
        <v>60</v>
      </c>
      <c r="C93" s="4">
        <v>10</v>
      </c>
      <c r="D93" s="4">
        <v>0</v>
      </c>
      <c r="E93" s="4">
        <v>5</v>
      </c>
      <c r="F93" s="4">
        <v>15</v>
      </c>
      <c r="G93" s="4">
        <v>5.0999999046325684</v>
      </c>
      <c r="H93" s="4">
        <v>3.92</v>
      </c>
      <c r="I93" s="34">
        <v>870.75510221201841</v>
      </c>
      <c r="J93" s="35">
        <v>5.4672245467224547</v>
      </c>
      <c r="K93" s="35">
        <v>5.137614678899082</v>
      </c>
      <c r="L93" s="35">
        <v>4.4777279774489074</v>
      </c>
      <c r="M93" s="35">
        <v>4.1519695386559654</v>
      </c>
      <c r="N93" s="4">
        <v>0.73</v>
      </c>
      <c r="O93" s="4" t="s">
        <v>161</v>
      </c>
      <c r="P93" s="35">
        <v>3.3928571428571432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0.30102038479483889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-0.2975328298135993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19</v>
      </c>
      <c r="AC93" s="1">
        <f t="shared" si="35"/>
        <v>28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3.3928571438171433</v>
      </c>
      <c r="AH93" s="38" t="str">
        <f t="shared" si="40"/>
        <v xml:space="preserve"> </v>
      </c>
      <c r="AI93" s="1">
        <f t="shared" si="41"/>
        <v>28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60</v>
      </c>
      <c r="AP93" t="s">
        <v>1031</v>
      </c>
      <c r="AQ93" s="22">
        <v>25.45634249796046</v>
      </c>
      <c r="AR93" s="21">
        <v>29.753282981359931</v>
      </c>
      <c r="AS93">
        <v>30.102038383483887</v>
      </c>
      <c r="AT93">
        <v>-25.45634249796046</v>
      </c>
      <c r="AU93">
        <v>-29.753282981359931</v>
      </c>
      <c r="AV93" t="s">
        <v>1117</v>
      </c>
    </row>
    <row r="94" spans="1:48" x14ac:dyDescent="0.25">
      <c r="A94" s="14">
        <v>9.6999999999999851E-10</v>
      </c>
      <c r="B94" t="s">
        <v>59</v>
      </c>
      <c r="C94" s="4">
        <v>12</v>
      </c>
      <c r="D94" s="4">
        <v>0</v>
      </c>
      <c r="E94" s="4">
        <v>3</v>
      </c>
      <c r="F94" s="4">
        <v>15</v>
      </c>
      <c r="G94" s="4">
        <v>1.0679999589920044</v>
      </c>
      <c r="H94" s="4">
        <v>0.8</v>
      </c>
      <c r="I94" s="34">
        <v>398.05945255066695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161</v>
      </c>
      <c r="O94" s="4" t="s">
        <v>161</v>
      </c>
      <c r="P94" s="35" t="s">
        <v>166</v>
      </c>
      <c r="Q94" s="36">
        <f t="shared" si="24"/>
        <v>80.000000000970005</v>
      </c>
      <c r="R94" s="36" t="str">
        <f t="shared" si="25"/>
        <v xml:space="preserve"> </v>
      </c>
      <c r="S94" s="37">
        <f t="shared" si="26"/>
        <v>0.33499994971000552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22</v>
      </c>
      <c r="AD94" s="1" t="str">
        <f t="shared" si="36"/>
        <v xml:space="preserve"> </v>
      </c>
      <c r="AE94" s="1">
        <f t="shared" si="37"/>
        <v>15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1024</v>
      </c>
      <c r="AQ94" s="22" t="e">
        <v>#VALUE!</v>
      </c>
      <c r="AR94" s="21" t="e">
        <v>#VALUE!</v>
      </c>
      <c r="AS94">
        <v>33.499994874000549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124</v>
      </c>
      <c r="C95" s="4">
        <v>0</v>
      </c>
      <c r="D95" s="4">
        <v>0</v>
      </c>
      <c r="E95" s="4">
        <v>0</v>
      </c>
      <c r="F95" s="4">
        <v>0</v>
      </c>
      <c r="G95" s="4" t="s">
        <v>161</v>
      </c>
      <c r="H95" s="4">
        <v>1.33</v>
      </c>
      <c r="I95" s="34">
        <v>23.634781345754789</v>
      </c>
      <c r="J95" s="35" t="s">
        <v>1019</v>
      </c>
      <c r="K95" s="35" t="s">
        <v>1019</v>
      </c>
      <c r="L95" s="35" t="s">
        <v>1019</v>
      </c>
      <c r="M95" s="35" t="s">
        <v>1019</v>
      </c>
      <c r="N95" s="4" t="s">
        <v>161</v>
      </c>
      <c r="O95" s="4" t="s">
        <v>161</v>
      </c>
      <c r="P95" s="35" t="s">
        <v>166</v>
      </c>
      <c r="Q95" s="36" t="str">
        <f t="shared" si="24"/>
        <v xml:space="preserve"> </v>
      </c>
      <c r="R95" s="36" t="str">
        <f t="shared" si="25"/>
        <v xml:space="preserve"> </v>
      </c>
      <c r="S95" s="37" t="str">
        <f t="shared" si="26"/>
        <v xml:space="preserve"> </v>
      </c>
      <c r="T95" s="37" t="str">
        <f t="shared" si="47"/>
        <v xml:space="preserve"> </v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124</v>
      </c>
      <c r="AP95" t="s">
        <v>1047</v>
      </c>
      <c r="AQ95" s="22" t="e">
        <v>#VALUE!</v>
      </c>
      <c r="AR95" s="21" t="e">
        <v>#VALUE!</v>
      </c>
      <c r="AS95" t="s">
        <v>166</v>
      </c>
      <c r="AT95" t="e">
        <v>#VALUE!</v>
      </c>
      <c r="AU95" t="e">
        <v>#VALUE!</v>
      </c>
      <c r="AV95" t="s">
        <v>1119</v>
      </c>
    </row>
    <row r="96" spans="1:48" x14ac:dyDescent="0.25">
      <c r="A96" s="14">
        <v>9.8999999999999844E-10</v>
      </c>
      <c r="B96" t="s">
        <v>48</v>
      </c>
      <c r="C96" s="4">
        <v>14</v>
      </c>
      <c r="D96" s="4">
        <v>3</v>
      </c>
      <c r="E96" s="4">
        <v>9</v>
      </c>
      <c r="F96" s="4">
        <v>26</v>
      </c>
      <c r="G96" s="4">
        <v>6.380000114440918</v>
      </c>
      <c r="H96" s="4">
        <v>3.53</v>
      </c>
      <c r="I96" s="34">
        <v>2195.5467934345893</v>
      </c>
      <c r="J96" s="35">
        <v>5.6661316211878008</v>
      </c>
      <c r="K96" s="35">
        <v>4.352651048088779</v>
      </c>
      <c r="L96" s="35">
        <v>3.2134658399775202</v>
      </c>
      <c r="M96" s="35">
        <v>2.9920334908615653</v>
      </c>
      <c r="N96" s="4">
        <v>-0.189</v>
      </c>
      <c r="O96" s="4">
        <v>-1387.2467222884386</v>
      </c>
      <c r="P96" s="35">
        <v>10.736543909348443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0.80736547250300805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-0.49587061418908374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3</v>
      </c>
      <c r="AC96" s="1">
        <f t="shared" si="35"/>
        <v>3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10.736543910338442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>
        <f t="shared" si="44"/>
        <v>-1387.2467222874486</v>
      </c>
      <c r="AM96" s="1" t="str">
        <f t="shared" si="45"/>
        <v xml:space="preserve"> </v>
      </c>
      <c r="AN96" s="1">
        <f t="shared" si="46"/>
        <v>4</v>
      </c>
      <c r="AO96" t="s">
        <v>48</v>
      </c>
      <c r="AP96" t="s">
        <v>1047</v>
      </c>
      <c r="AQ96" s="22">
        <v>22.744315452616913</v>
      </c>
      <c r="AR96" s="21">
        <v>49.587061418908377</v>
      </c>
      <c r="AS96">
        <v>80.736547151300812</v>
      </c>
      <c r="AT96">
        <v>-22.744315452616913</v>
      </c>
      <c r="AU96">
        <v>-49.587061418908377</v>
      </c>
      <c r="AV96" t="s">
        <v>1120</v>
      </c>
    </row>
    <row r="97" spans="1:48" x14ac:dyDescent="0.25">
      <c r="A97" s="14">
        <v>9.9999999999999841E-10</v>
      </c>
      <c r="B97" t="s">
        <v>63</v>
      </c>
      <c r="C97" s="4">
        <v>8</v>
      </c>
      <c r="D97" s="4">
        <v>3</v>
      </c>
      <c r="E97" s="4">
        <v>3</v>
      </c>
      <c r="F97" s="4">
        <v>14</v>
      </c>
      <c r="G97" s="4">
        <v>65</v>
      </c>
      <c r="H97" s="4">
        <v>43.48</v>
      </c>
      <c r="I97" s="34">
        <v>412.36191573305416</v>
      </c>
      <c r="J97" s="35">
        <v>6.0726256983240221</v>
      </c>
      <c r="K97" s="35">
        <v>7.0641754670999184</v>
      </c>
      <c r="L97" s="35">
        <v>5.8594645669291339</v>
      </c>
      <c r="M97" s="35">
        <v>5.2111484593837538</v>
      </c>
      <c r="N97" s="4">
        <v>5.1550000000000002</v>
      </c>
      <c r="O97" s="4" t="s">
        <v>161</v>
      </c>
      <c r="P97" s="35">
        <v>14.753909843606257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0.49494020339190453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9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14.753909844606257</v>
      </c>
      <c r="AH97" s="38" t="str">
        <f t="shared" si="40"/>
        <v xml:space="preserve"> </v>
      </c>
      <c r="AI97" s="1">
        <f t="shared" si="41"/>
        <v>1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63</v>
      </c>
      <c r="AP97" t="s">
        <v>1031</v>
      </c>
      <c r="AQ97" s="22">
        <v>17.201913635443411</v>
      </c>
      <c r="AR97" s="21">
        <v>8.0765621791244904</v>
      </c>
      <c r="AS97">
        <v>49.494020239190448</v>
      </c>
      <c r="AT97">
        <v>-17.201913635443411</v>
      </c>
      <c r="AU97">
        <v>-8.0765621791244904</v>
      </c>
      <c r="AV97" t="s">
        <v>1121</v>
      </c>
    </row>
    <row r="98" spans="1:48" x14ac:dyDescent="0.25">
      <c r="A98" s="14">
        <v>1.0099999999999984E-9</v>
      </c>
      <c r="B98" t="s">
        <v>31</v>
      </c>
      <c r="C98" s="4">
        <v>21</v>
      </c>
      <c r="D98" s="4">
        <v>0</v>
      </c>
      <c r="E98" s="4">
        <v>6</v>
      </c>
      <c r="F98" s="4">
        <v>27</v>
      </c>
      <c r="G98" s="4">
        <v>146.89999389648437</v>
      </c>
      <c r="H98" s="4">
        <v>140.6</v>
      </c>
      <c r="I98" s="34">
        <v>6256.8089245947704</v>
      </c>
      <c r="J98" s="35">
        <v>7.5251552130164843</v>
      </c>
      <c r="K98" s="35">
        <v>6.0947592006588929</v>
      </c>
      <c r="L98" s="35">
        <v>5.9295211493252626</v>
      </c>
      <c r="M98" s="35">
        <v>5.4209830372924177</v>
      </c>
      <c r="N98" s="4">
        <v>13.803000000000001</v>
      </c>
      <c r="O98" s="4">
        <v>77.680188280426805</v>
      </c>
      <c r="P98" s="35">
        <v>10.387624466571836</v>
      </c>
      <c r="Q98" s="36">
        <f t="shared" si="24"/>
        <v>77.777777778787765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>
        <f t="shared" si="37"/>
        <v>16</v>
      </c>
      <c r="AF98" s="1" t="str">
        <f t="shared" si="38"/>
        <v xml:space="preserve"> </v>
      </c>
      <c r="AG98" s="38">
        <f t="shared" si="39"/>
        <v>10.387624467581835</v>
      </c>
      <c r="AH98" s="38" t="str">
        <f t="shared" si="40"/>
        <v xml:space="preserve"> </v>
      </c>
      <c r="AI98" s="1">
        <f t="shared" si="41"/>
        <v>5</v>
      </c>
      <c r="AJ98" s="1" t="str">
        <f t="shared" si="42"/>
        <v xml:space="preserve"> </v>
      </c>
      <c r="AK98" s="25">
        <f t="shared" si="43"/>
        <v>77.680188281436799</v>
      </c>
      <c r="AL98" s="25" t="str">
        <f t="shared" si="44"/>
        <v xml:space="preserve"> </v>
      </c>
      <c r="AM98" s="1">
        <f t="shared" si="45"/>
        <v>2</v>
      </c>
      <c r="AN98" s="1" t="str">
        <f t="shared" si="46"/>
        <v xml:space="preserve"> </v>
      </c>
      <c r="AO98" t="s">
        <v>31</v>
      </c>
      <c r="AP98" t="s">
        <v>1078</v>
      </c>
      <c r="AQ98" s="22">
        <v>-2.6028084368829418</v>
      </c>
      <c r="AR98" s="21">
        <v>6.9775126290717253</v>
      </c>
      <c r="AS98">
        <v>4.4807922450102344</v>
      </c>
      <c r="AT98">
        <v>2.6028084368829418</v>
      </c>
      <c r="AU98">
        <v>-6.9775126290717253</v>
      </c>
      <c r="AV98" t="s">
        <v>1122</v>
      </c>
    </row>
    <row r="99" spans="1:48" x14ac:dyDescent="0.25">
      <c r="A99" s="14">
        <v>1.0199999999999983E-9</v>
      </c>
      <c r="B99" t="s">
        <v>51</v>
      </c>
      <c r="C99" s="4">
        <v>15</v>
      </c>
      <c r="D99" s="4">
        <v>0</v>
      </c>
      <c r="E99" s="4">
        <v>3</v>
      </c>
      <c r="F99" s="4">
        <v>18</v>
      </c>
      <c r="G99" s="4">
        <v>24</v>
      </c>
      <c r="H99" s="4">
        <v>15.99</v>
      </c>
      <c r="I99" s="34">
        <v>971.79468099073472</v>
      </c>
      <c r="J99" s="35">
        <v>12.4921875</v>
      </c>
      <c r="K99" s="35">
        <v>11.181818181818182</v>
      </c>
      <c r="L99" s="35">
        <v>7.4229809787992878</v>
      </c>
      <c r="M99" s="35">
        <v>6.404065811965812</v>
      </c>
      <c r="N99" s="4">
        <v>1.2510000000000001</v>
      </c>
      <c r="O99" s="4">
        <v>-8.7855602176269212</v>
      </c>
      <c r="P99" s="35">
        <v>3.3333333333333335</v>
      </c>
      <c r="Q99" s="36">
        <f t="shared" si="24"/>
        <v>83.333333334353327</v>
      </c>
      <c r="R99" s="36" t="str">
        <f t="shared" si="25"/>
        <v xml:space="preserve"> </v>
      </c>
      <c r="S99" s="37">
        <f t="shared" si="26"/>
        <v>0.50093808732393985</v>
      </c>
      <c r="T99" s="37" t="str">
        <f t="shared" si="47"/>
        <v/>
      </c>
      <c r="U99" s="37">
        <f t="shared" si="27"/>
        <v>0.7032652280753906</v>
      </c>
      <c r="V99" s="37" t="str">
        <f t="shared" si="28"/>
        <v/>
      </c>
      <c r="W99" s="37">
        <f t="shared" si="29"/>
        <v>0.16451925368977216</v>
      </c>
      <c r="X99" s="37" t="str">
        <f t="shared" si="30"/>
        <v/>
      </c>
      <c r="Y99" s="1">
        <f t="shared" si="31"/>
        <v>7</v>
      </c>
      <c r="Z99" s="1" t="str">
        <f t="shared" si="32"/>
        <v xml:space="preserve"> </v>
      </c>
      <c r="AA99" s="1">
        <f t="shared" si="33"/>
        <v>6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>
        <f t="shared" si="37"/>
        <v>11</v>
      </c>
      <c r="AF99" s="1" t="str">
        <f t="shared" si="38"/>
        <v xml:space="preserve"> </v>
      </c>
      <c r="AG99" s="38">
        <f t="shared" si="39"/>
        <v>3.3333333343533336</v>
      </c>
      <c r="AH99" s="38" t="str">
        <f t="shared" si="40"/>
        <v xml:space="preserve"> </v>
      </c>
      <c r="AI99" s="1">
        <f t="shared" si="41"/>
        <v>30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51</v>
      </c>
      <c r="AP99" t="s">
        <v>1020</v>
      </c>
      <c r="AQ99" s="22">
        <v>-70.326522807539064</v>
      </c>
      <c r="AR99" s="21">
        <v>-16.451925368977214</v>
      </c>
      <c r="AS99">
        <v>50.093808630393987</v>
      </c>
      <c r="AT99">
        <v>70.326522807539064</v>
      </c>
      <c r="AU99">
        <v>16.451925368977214</v>
      </c>
      <c r="AV99" t="s">
        <v>1123</v>
      </c>
    </row>
    <row r="100" spans="1:48" x14ac:dyDescent="0.25">
      <c r="A100" s="14">
        <v>1.0299999999999983E-9</v>
      </c>
      <c r="B100" t="s">
        <v>43</v>
      </c>
      <c r="C100" s="4">
        <v>11</v>
      </c>
      <c r="D100" s="4">
        <v>2</v>
      </c>
      <c r="E100" s="4">
        <v>13</v>
      </c>
      <c r="F100" s="4">
        <v>26</v>
      </c>
      <c r="G100" s="4">
        <v>5.0199999809265137</v>
      </c>
      <c r="H100" s="4">
        <v>3.92</v>
      </c>
      <c r="I100" s="34">
        <v>1741.5102044240368</v>
      </c>
      <c r="J100" s="35">
        <v>3.469026548672566</v>
      </c>
      <c r="K100" s="35">
        <v>2.675767918088737</v>
      </c>
      <c r="L100" s="35" t="s">
        <v>1019</v>
      </c>
      <c r="M100" s="35" t="s">
        <v>1019</v>
      </c>
      <c r="N100" s="4">
        <v>1.345</v>
      </c>
      <c r="O100" s="4" t="s">
        <v>161</v>
      </c>
      <c r="P100" s="35">
        <v>1.3775510204081634</v>
      </c>
      <c r="Q100" s="36" t="str">
        <f t="shared" si="24"/>
        <v xml:space="preserve"> </v>
      </c>
      <c r="R100" s="36" t="str">
        <f t="shared" si="25"/>
        <v xml:space="preserve"> </v>
      </c>
      <c r="S100" s="37">
        <f t="shared" si="26"/>
        <v>0.28061224106227389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35</v>
      </c>
      <c r="AD100" s="1" t="str">
        <f t="shared" si="36"/>
        <v xml:space="preserve"> </v>
      </c>
      <c r="AE100" s="1" t="str">
        <f t="shared" si="37"/>
        <v xml:space="preserve"> 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43</v>
      </c>
      <c r="AP100" t="s">
        <v>1024</v>
      </c>
      <c r="AQ100" s="22">
        <v>52.701059797378456</v>
      </c>
      <c r="AR100" s="21" t="e">
        <v>#VALUE!</v>
      </c>
      <c r="AS100">
        <v>28.061224003227391</v>
      </c>
      <c r="AT100">
        <v>-52.701059797378456</v>
      </c>
      <c r="AU100" t="e">
        <v>#VALUE!</v>
      </c>
      <c r="AV100" t="s">
        <v>1124</v>
      </c>
    </row>
    <row r="101" spans="1:48" x14ac:dyDescent="0.25">
      <c r="A101" s="14">
        <v>1.0399999999999983E-9</v>
      </c>
      <c r="B101" t="s">
        <v>73</v>
      </c>
      <c r="C101" s="4">
        <v>2</v>
      </c>
      <c r="D101" s="4">
        <v>0</v>
      </c>
      <c r="E101" s="4">
        <v>3</v>
      </c>
      <c r="F101" s="4">
        <v>5</v>
      </c>
      <c r="G101" s="4">
        <v>9</v>
      </c>
      <c r="H101" s="4">
        <v>7.69</v>
      </c>
      <c r="I101" s="34">
        <v>458.4185760539724</v>
      </c>
      <c r="J101" s="35" t="s">
        <v>1019</v>
      </c>
      <c r="K101" s="35" t="s">
        <v>1019</v>
      </c>
      <c r="L101" s="35">
        <v>5.2611349644830305</v>
      </c>
      <c r="M101" s="35">
        <v>4.6843696416022489</v>
      </c>
      <c r="N101" s="4">
        <v>5.0000000000000001E-3</v>
      </c>
      <c r="O101" s="4" t="s">
        <v>161</v>
      </c>
      <c r="P101" s="35" t="s">
        <v>166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0.17035110637159936</v>
      </c>
      <c r="T101" s="37" t="str">
        <f t="shared" si="47"/>
        <v/>
      </c>
      <c r="U101" s="37" t="str">
        <f t="shared" si="27"/>
        <v xml:space="preserve"> </v>
      </c>
      <c r="V101" s="37" t="str">
        <f t="shared" si="28"/>
        <v xml:space="preserve"> </v>
      </c>
      <c r="W101" s="37" t="str">
        <f t="shared" si="29"/>
        <v/>
      </c>
      <c r="X101" s="37">
        <f t="shared" si="30"/>
        <v>-0.17463173085053829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>
        <f t="shared" si="34"/>
        <v>32</v>
      </c>
      <c r="AC101" s="1">
        <f t="shared" si="35"/>
        <v>48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73</v>
      </c>
      <c r="AP101" t="s">
        <v>1028</v>
      </c>
      <c r="AQ101" s="22" t="e">
        <v>#VALUE!</v>
      </c>
      <c r="AR101" s="21">
        <v>17.463173085053828</v>
      </c>
      <c r="AS101">
        <v>17.035110533159937</v>
      </c>
      <c r="AT101" t="e">
        <v>#VALUE!</v>
      </c>
      <c r="AU101">
        <v>-17.463173085053828</v>
      </c>
      <c r="AV101" t="s">
        <v>1125</v>
      </c>
    </row>
    <row r="102" spans="1:48" x14ac:dyDescent="0.25">
      <c r="A102" s="14">
        <v>1.0499999999999982E-9</v>
      </c>
      <c r="B102" t="s">
        <v>121</v>
      </c>
      <c r="C102" s="4">
        <v>0</v>
      </c>
      <c r="D102" s="4">
        <v>0</v>
      </c>
      <c r="E102" s="4">
        <v>0</v>
      </c>
      <c r="F102" s="4">
        <v>0</v>
      </c>
      <c r="G102" s="4" t="s">
        <v>161</v>
      </c>
      <c r="H102" s="4">
        <v>1.76</v>
      </c>
      <c r="I102" s="34">
        <v>70.371220536776704</v>
      </c>
      <c r="J102" s="35" t="s">
        <v>1019</v>
      </c>
      <c r="K102" s="35" t="s">
        <v>1019</v>
      </c>
      <c r="L102" s="35" t="s">
        <v>1019</v>
      </c>
      <c r="M102" s="35" t="s">
        <v>1019</v>
      </c>
      <c r="N102" s="4" t="s">
        <v>161</v>
      </c>
      <c r="O102" s="4" t="s">
        <v>161</v>
      </c>
      <c r="P102" s="35" t="s">
        <v>166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121</v>
      </c>
      <c r="AP102" t="s">
        <v>1035</v>
      </c>
      <c r="AQ102" s="22" t="e">
        <v>#VALUE!</v>
      </c>
      <c r="AR102" s="21" t="e">
        <v>#VALUE!</v>
      </c>
      <c r="AS102" t="s">
        <v>166</v>
      </c>
      <c r="AT102" t="e">
        <v>#VALUE!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76</v>
      </c>
      <c r="C103" s="4">
        <v>5</v>
      </c>
      <c r="D103" s="4">
        <v>0</v>
      </c>
      <c r="E103" s="4">
        <v>1</v>
      </c>
      <c r="F103" s="4">
        <v>6</v>
      </c>
      <c r="G103" s="4">
        <v>5.8000001907348633</v>
      </c>
      <c r="H103" s="4">
        <v>4.0599999999999996</v>
      </c>
      <c r="I103" s="34">
        <v>108.07735346440923</v>
      </c>
      <c r="J103" s="35">
        <v>2.8194444444444442</v>
      </c>
      <c r="K103" s="35">
        <v>1.924170616113744</v>
      </c>
      <c r="L103" s="35">
        <v>4.0658100558659216</v>
      </c>
      <c r="M103" s="35">
        <v>3.3615704387990761</v>
      </c>
      <c r="N103" s="4">
        <v>1.18</v>
      </c>
      <c r="O103" s="4" t="s">
        <v>161</v>
      </c>
      <c r="P103" s="35">
        <v>5.9113300492610845</v>
      </c>
      <c r="Q103" s="36">
        <f t="shared" si="24"/>
        <v>83.33333333439333</v>
      </c>
      <c r="R103" s="36" t="str">
        <f t="shared" si="25"/>
        <v xml:space="preserve"> </v>
      </c>
      <c r="S103" s="37">
        <f t="shared" si="26"/>
        <v>0.42857147661045902</v>
      </c>
      <c r="T103" s="37" t="str">
        <f t="shared" si="47"/>
        <v/>
      </c>
      <c r="U103" s="37" t="str">
        <f t="shared" si="27"/>
        <v/>
      </c>
      <c r="V103" s="37">
        <f t="shared" si="28"/>
        <v>-0.61557880197422921</v>
      </c>
      <c r="W103" s="37" t="str">
        <f t="shared" si="29"/>
        <v/>
      </c>
      <c r="X103" s="37">
        <f t="shared" si="30"/>
        <v>-0.36215462421039069</v>
      </c>
      <c r="Y103" s="1" t="str">
        <f t="shared" si="31"/>
        <v xml:space="preserve"> </v>
      </c>
      <c r="Z103" s="1">
        <f t="shared" si="32"/>
        <v>4</v>
      </c>
      <c r="AA103" s="1" t="str">
        <f t="shared" si="33"/>
        <v xml:space="preserve"> </v>
      </c>
      <c r="AB103" s="1">
        <f t="shared" si="34"/>
        <v>10</v>
      </c>
      <c r="AC103" s="1">
        <f t="shared" si="35"/>
        <v>12</v>
      </c>
      <c r="AD103" s="1" t="str">
        <f t="shared" si="36"/>
        <v xml:space="preserve"> </v>
      </c>
      <c r="AE103" s="1">
        <f t="shared" si="37"/>
        <v>10</v>
      </c>
      <c r="AF103" s="1" t="str">
        <f t="shared" si="38"/>
        <v xml:space="preserve"> </v>
      </c>
      <c r="AG103" s="38">
        <f t="shared" si="39"/>
        <v>5.9113300503210846</v>
      </c>
      <c r="AH103" s="38" t="str">
        <f t="shared" si="40"/>
        <v xml:space="preserve"> </v>
      </c>
      <c r="AI103" s="1">
        <f t="shared" si="41"/>
        <v>15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76</v>
      </c>
      <c r="AP103" t="s">
        <v>1028</v>
      </c>
      <c r="AQ103" s="22">
        <v>61.557880197422918</v>
      </c>
      <c r="AR103" s="21">
        <v>36.215462421039071</v>
      </c>
      <c r="AS103">
        <v>42.857147555045906</v>
      </c>
      <c r="AT103">
        <v>-61.557880197422918</v>
      </c>
      <c r="AU103">
        <v>-36.215462421039071</v>
      </c>
      <c r="AV103" t="s">
        <v>1127</v>
      </c>
    </row>
    <row r="104" spans="1:48" x14ac:dyDescent="0.25">
      <c r="A104" s="14">
        <v>1.0699999999999982E-9</v>
      </c>
      <c r="B104" t="s">
        <v>983</v>
      </c>
      <c r="C104" s="4">
        <v>3</v>
      </c>
      <c r="D104" s="4">
        <v>0</v>
      </c>
      <c r="E104" s="4">
        <v>0</v>
      </c>
      <c r="F104" s="4">
        <v>3</v>
      </c>
      <c r="G104" s="4">
        <v>33</v>
      </c>
      <c r="H104" s="4">
        <v>14.61</v>
      </c>
      <c r="I104" s="34">
        <v>632.28181250908256</v>
      </c>
      <c r="J104" s="35" t="s">
        <v>1019</v>
      </c>
      <c r="K104" s="35" t="s">
        <v>1019</v>
      </c>
      <c r="L104" s="35" t="s">
        <v>1019</v>
      </c>
      <c r="M104" s="35" t="s">
        <v>1019</v>
      </c>
      <c r="N104" s="4" t="s">
        <v>161</v>
      </c>
      <c r="O104" s="4" t="s">
        <v>161</v>
      </c>
      <c r="P104" s="35" t="s">
        <v>166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1.2587269004539836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 xml:space="preserve"> </v>
      </c>
      <c r="X104" s="37" t="str">
        <f t="shared" si="30"/>
        <v xml:space="preserve"> 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983</v>
      </c>
      <c r="AP104" t="s">
        <v>1031</v>
      </c>
      <c r="AQ104" s="22" t="e">
        <v>#VALUE!</v>
      </c>
      <c r="AR104" s="21" t="e">
        <v>#VALUE!</v>
      </c>
      <c r="AS104">
        <v>125.87268993839835</v>
      </c>
      <c r="AT104" t="e">
        <v>#VALUE!</v>
      </c>
      <c r="AU104" t="e">
        <v>#VALUE!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15</v>
      </c>
      <c r="D105" s="4">
        <v>5</v>
      </c>
      <c r="E105" s="4">
        <v>7</v>
      </c>
      <c r="F105" s="4">
        <v>27</v>
      </c>
      <c r="G105" s="4">
        <v>2.2999999523162842</v>
      </c>
      <c r="H105" s="4">
        <v>1.77</v>
      </c>
      <c r="I105" s="34">
        <v>2656.9191872276651</v>
      </c>
      <c r="J105" s="35">
        <v>4.2961165048543686</v>
      </c>
      <c r="K105" s="35">
        <v>3.3843212237093687</v>
      </c>
      <c r="L105" s="35" t="s">
        <v>1019</v>
      </c>
      <c r="M105" s="35" t="s">
        <v>1019</v>
      </c>
      <c r="N105" s="4">
        <v>0.46600000000000003</v>
      </c>
      <c r="O105" s="4" t="s">
        <v>161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0.29943500238863507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29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1024</v>
      </c>
      <c r="AQ105" s="22">
        <v>41.423983121617205</v>
      </c>
      <c r="AR105" s="21" t="e">
        <v>#VALUE!</v>
      </c>
      <c r="AS105">
        <v>29.943500130863509</v>
      </c>
      <c r="AT105">
        <v>-41.423983121617205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77</v>
      </c>
      <c r="C106" s="4">
        <v>5</v>
      </c>
      <c r="D106" s="4">
        <v>0</v>
      </c>
      <c r="E106" s="4">
        <v>2</v>
      </c>
      <c r="F106" s="4">
        <v>7</v>
      </c>
      <c r="G106" s="4">
        <v>1.7999999523162842</v>
      </c>
      <c r="H106" s="4">
        <v>1.28</v>
      </c>
      <c r="I106" s="34">
        <v>454.92511462505456</v>
      </c>
      <c r="J106" s="35">
        <v>6.3054187192118221</v>
      </c>
      <c r="K106" s="35" t="s">
        <v>1019</v>
      </c>
      <c r="L106" s="35">
        <v>6.8261533128916145</v>
      </c>
      <c r="M106" s="35">
        <v>8.237287001287001</v>
      </c>
      <c r="N106" s="4">
        <v>7.4999999999999997E-2</v>
      </c>
      <c r="O106" s="4" t="s">
        <v>161</v>
      </c>
      <c r="P106" s="35" t="s">
        <v>166</v>
      </c>
      <c r="Q106" s="36">
        <f t="shared" si="24"/>
        <v>71.428571429661432</v>
      </c>
      <c r="R106" s="36" t="str">
        <f t="shared" si="25"/>
        <v xml:space="preserve"> </v>
      </c>
      <c r="S106" s="37">
        <f t="shared" si="26"/>
        <v>0.40624996383709699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18</v>
      </c>
      <c r="AD106" s="1" t="str">
        <f>IF(ISERROR((RANK(T106,T$7:T$391,1)))=TRUE," ",((RANK(T106,T$7:T$391,1))))</f>
        <v xml:space="preserve"> </v>
      </c>
      <c r="AE106" s="1">
        <f t="shared" si="37"/>
        <v>25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77</v>
      </c>
      <c r="AP106" t="s">
        <v>1026</v>
      </c>
      <c r="AQ106" s="22">
        <v>14.027863791756555</v>
      </c>
      <c r="AR106" s="21">
        <v>-7.0888768838841765</v>
      </c>
      <c r="AS106">
        <v>40.624996274709702</v>
      </c>
      <c r="AT106">
        <v>-14.027863791756555</v>
      </c>
      <c r="AU106">
        <v>7.0888768838841765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43392.351176157405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974</v>
      </c>
      <c r="C6" s="31"/>
      <c r="D6" s="31"/>
      <c r="E6" s="31"/>
      <c r="F6" s="31"/>
      <c r="G6" s="32"/>
      <c r="H6" s="32"/>
      <c r="I6" s="33"/>
      <c r="J6" s="32">
        <v>16.986698400549404</v>
      </c>
      <c r="K6" s="32">
        <v>15.428397034628594</v>
      </c>
      <c r="L6" s="32">
        <v>11.553076990147353</v>
      </c>
      <c r="M6" s="32">
        <v>10.619587558221406</v>
      </c>
      <c r="N6" s="32"/>
      <c r="O6" s="32"/>
      <c r="P6" s="32">
        <v>1.9602817974104767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650</v>
      </c>
      <c r="C7" s="4">
        <v>12</v>
      </c>
      <c r="D7" s="4">
        <v>0</v>
      </c>
      <c r="E7" s="4">
        <v>2</v>
      </c>
      <c r="F7" s="4">
        <v>14</v>
      </c>
      <c r="G7" s="4">
        <v>80</v>
      </c>
      <c r="H7" s="4">
        <v>65.75</v>
      </c>
      <c r="I7" s="34">
        <v>20959.097715249998</v>
      </c>
      <c r="J7" s="35">
        <v>22.041568890378812</v>
      </c>
      <c r="K7" s="35">
        <v>19.69152440850554</v>
      </c>
      <c r="L7" s="35">
        <v>15.652351179705679</v>
      </c>
      <c r="M7" s="35">
        <v>14.352068173913045</v>
      </c>
      <c r="N7" s="4">
        <v>2.7170000000000001</v>
      </c>
      <c r="O7" s="4">
        <v>9.8507462686567084</v>
      </c>
      <c r="P7" s="35">
        <v>1.0250950570342205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0.21673003812281366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0.35482098778137217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55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106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18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650</v>
      </c>
      <c r="AP7" t="s">
        <v>1054</v>
      </c>
      <c r="AQ7" s="22">
        <v>-29.757816207921351</v>
      </c>
      <c r="AR7" s="21">
        <v>-35.482098778137214</v>
      </c>
      <c r="AS7">
        <v>21.673003802281364</v>
      </c>
      <c r="AT7">
        <v>29.757816207921351</v>
      </c>
      <c r="AU7">
        <v>35.482098778137214</v>
      </c>
      <c r="AV7" t="s">
        <v>1131</v>
      </c>
    </row>
    <row r="8" spans="1:48" x14ac:dyDescent="0.25">
      <c r="A8" s="14">
        <v>1.1000000000000001E-10</v>
      </c>
      <c r="B8" t="s">
        <v>514</v>
      </c>
      <c r="C8" s="4">
        <v>14</v>
      </c>
      <c r="D8" s="4">
        <v>0</v>
      </c>
      <c r="E8" s="4">
        <v>3</v>
      </c>
      <c r="F8" s="4">
        <v>17</v>
      </c>
      <c r="G8" s="4">
        <v>46</v>
      </c>
      <c r="H8" s="4">
        <v>32.06</v>
      </c>
      <c r="I8" s="34">
        <v>14763.925464960001</v>
      </c>
      <c r="J8" s="35">
        <v>6.2143826322930806</v>
      </c>
      <c r="K8" s="35">
        <v>5.1952681899205961</v>
      </c>
      <c r="L8" s="35">
        <v>5.5687401637770044</v>
      </c>
      <c r="M8" s="35">
        <v>5.4770533152822098</v>
      </c>
      <c r="N8" s="4">
        <v>4.306</v>
      </c>
      <c r="O8" s="4">
        <v>-20.77464788732394</v>
      </c>
      <c r="P8" s="35">
        <v>1.4004990642545225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82.3529411765806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0.43480973186296312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-0.63416183146619665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-0.51798640582711308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10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20</v>
      </c>
      <c r="AC8" s="1">
        <f t="shared" ref="AC8:AC39" si="11">IF(ISERROR((RANK(S8,S$7:S$391,0)))=TRUE," ",((RANK(S8,S$7:S$391,0))))</f>
        <v>14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22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514</v>
      </c>
      <c r="AP8" t="s">
        <v>1031</v>
      </c>
      <c r="AQ8" s="22">
        <v>63.416183146619666</v>
      </c>
      <c r="AR8" s="21">
        <v>51.798640582711307</v>
      </c>
      <c r="AS8">
        <v>43.480973175296313</v>
      </c>
      <c r="AT8">
        <v>-63.416183146619666</v>
      </c>
      <c r="AU8">
        <v>-51.798640582711307</v>
      </c>
      <c r="AV8" t="s">
        <v>1132</v>
      </c>
    </row>
    <row r="9" spans="1:48" x14ac:dyDescent="0.25">
      <c r="A9" s="14">
        <v>1.2E-10</v>
      </c>
      <c r="B9" t="s">
        <v>742</v>
      </c>
      <c r="C9" s="4">
        <v>13</v>
      </c>
      <c r="D9" s="4">
        <v>0</v>
      </c>
      <c r="E9" s="4">
        <v>12</v>
      </c>
      <c r="F9" s="4">
        <v>25</v>
      </c>
      <c r="G9" s="4">
        <v>175</v>
      </c>
      <c r="H9" s="4">
        <v>162.19</v>
      </c>
      <c r="I9" s="34">
        <v>12015.239235020001</v>
      </c>
      <c r="J9" s="35">
        <v>20.165361183637945</v>
      </c>
      <c r="K9" s="35">
        <v>17.878086419753085</v>
      </c>
      <c r="L9" s="35">
        <v>11.333962881515985</v>
      </c>
      <c r="M9" s="35">
        <v>10.669809565598946</v>
      </c>
      <c r="N9" s="4">
        <v>6.9480000000000004</v>
      </c>
      <c r="O9" s="4">
        <v>21.818181818181824</v>
      </c>
      <c r="P9" s="35">
        <v>0.15167396263641408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742</v>
      </c>
      <c r="AP9" t="s">
        <v>1028</v>
      </c>
      <c r="AQ9" s="22">
        <v>-18.712658034746376</v>
      </c>
      <c r="AR9" s="21">
        <v>1.8965865874366772</v>
      </c>
      <c r="AS9">
        <v>7.8981441519205831</v>
      </c>
      <c r="AT9">
        <v>18.712658034746376</v>
      </c>
      <c r="AU9">
        <v>-1.8965865874366772</v>
      </c>
      <c r="AV9" t="s">
        <v>1133</v>
      </c>
    </row>
    <row r="10" spans="1:48" x14ac:dyDescent="0.25">
      <c r="A10" s="14">
        <v>1.2999999999999999E-10</v>
      </c>
      <c r="B10" t="s">
        <v>499</v>
      </c>
      <c r="C10" s="4">
        <v>30</v>
      </c>
      <c r="D10" s="4">
        <v>2</v>
      </c>
      <c r="E10" s="4">
        <v>16</v>
      </c>
      <c r="F10" s="4">
        <v>48</v>
      </c>
      <c r="G10" s="4">
        <v>242</v>
      </c>
      <c r="H10" s="4">
        <v>216.02</v>
      </c>
      <c r="I10" s="34">
        <v>1043360.6145200002</v>
      </c>
      <c r="J10" s="35">
        <v>15.7713367890779</v>
      </c>
      <c r="K10" s="35">
        <v>14.495068107092532</v>
      </c>
      <c r="L10" s="35">
        <v>10.698182755236147</v>
      </c>
      <c r="M10" s="35">
        <v>10.194662959250012</v>
      </c>
      <c r="N10" s="4">
        <v>11.787000000000001</v>
      </c>
      <c r="O10" s="4">
        <v>33.871399273020728</v>
      </c>
      <c r="P10" s="35">
        <v>1.4382927506712342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499</v>
      </c>
      <c r="AP10" t="s">
        <v>1033</v>
      </c>
      <c r="AQ10" s="22">
        <v>7.1547841894466941</v>
      </c>
      <c r="AR10" s="21">
        <v>7.3997103597619462</v>
      </c>
      <c r="AS10">
        <v>12.026664197759462</v>
      </c>
      <c r="AT10">
        <v>-7.1547841894466941</v>
      </c>
      <c r="AU10">
        <v>-7.3997103597619462</v>
      </c>
      <c r="AV10" t="s">
        <v>1134</v>
      </c>
    </row>
    <row r="11" spans="1:48" x14ac:dyDescent="0.25">
      <c r="A11" s="14">
        <v>1.3999999999999998E-10</v>
      </c>
      <c r="B11" t="s">
        <v>261</v>
      </c>
      <c r="C11" s="4">
        <v>9</v>
      </c>
      <c r="D11" s="4">
        <v>2</v>
      </c>
      <c r="E11" s="4">
        <v>11</v>
      </c>
      <c r="F11" s="4">
        <v>22</v>
      </c>
      <c r="G11" s="4">
        <v>105</v>
      </c>
      <c r="H11" s="4">
        <v>89.9</v>
      </c>
      <c r="I11" s="34">
        <v>136133.11555020002</v>
      </c>
      <c r="J11" s="35">
        <v>10.111348554718255</v>
      </c>
      <c r="K11" s="35">
        <v>9.1501272264631037</v>
      </c>
      <c r="L11" s="35">
        <v>10.109240967987237</v>
      </c>
      <c r="M11" s="35">
        <v>9.503628554768099</v>
      </c>
      <c r="N11" s="4">
        <v>7.859</v>
      </c>
      <c r="O11" s="4">
        <v>42.836879432624137</v>
      </c>
      <c r="P11" s="35">
        <v>4.7308120133481646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"/>
        <v>0.16796440503432697</v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>
        <f t="shared" si="7"/>
        <v>-0.12497415393244959</v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>
        <f t="shared" si="10"/>
        <v>147</v>
      </c>
      <c r="AC11" s="1">
        <f t="shared" si="11"/>
        <v>167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4.7308120134881646</v>
      </c>
      <c r="AH11" s="38" t="str">
        <f t="shared" si="15"/>
        <v xml:space="preserve"> </v>
      </c>
      <c r="AI11" s="1">
        <f t="shared" si="16"/>
        <v>23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261</v>
      </c>
      <c r="AP11" t="s">
        <v>1054</v>
      </c>
      <c r="AQ11" s="22">
        <v>40.474903855411824</v>
      </c>
      <c r="AR11" s="21">
        <v>12.49741539324496</v>
      </c>
      <c r="AS11">
        <v>16.796440489432698</v>
      </c>
      <c r="AT11">
        <v>-40.474903855411824</v>
      </c>
      <c r="AU11">
        <v>-12.49741539324496</v>
      </c>
      <c r="AV11" t="s">
        <v>1135</v>
      </c>
    </row>
    <row r="12" spans="1:48" x14ac:dyDescent="0.25">
      <c r="A12" s="14">
        <v>1.4999999999999997E-10</v>
      </c>
      <c r="B12" t="s">
        <v>582</v>
      </c>
      <c r="C12" s="4">
        <v>10</v>
      </c>
      <c r="D12" s="4">
        <v>0</v>
      </c>
      <c r="E12" s="4">
        <v>8</v>
      </c>
      <c r="F12" s="4">
        <v>18</v>
      </c>
      <c r="G12" s="4">
        <v>99.5</v>
      </c>
      <c r="H12" s="4">
        <v>93.38</v>
      </c>
      <c r="I12" s="34">
        <v>20203.383416719997</v>
      </c>
      <c r="J12" s="35">
        <v>13.113326779946636</v>
      </c>
      <c r="K12" s="35">
        <v>12.070837642192346</v>
      </c>
      <c r="L12" s="35">
        <v>9.360264513334867</v>
      </c>
      <c r="M12" s="35">
        <v>8.9065122103944887</v>
      </c>
      <c r="N12" s="4">
        <v>6.4910000000000005</v>
      </c>
      <c r="O12" s="4">
        <v>8.496240601503759</v>
      </c>
      <c r="P12" s="35">
        <v>1.7327050760334122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-0.18980332933663924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122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582</v>
      </c>
      <c r="AP12" t="s">
        <v>1054</v>
      </c>
      <c r="AQ12" s="22">
        <v>22.802380599619589</v>
      </c>
      <c r="AR12" s="21">
        <v>18.980332933663924</v>
      </c>
      <c r="AS12">
        <v>6.5538659241807684</v>
      </c>
      <c r="AT12">
        <v>-22.802380599619589</v>
      </c>
      <c r="AU12">
        <v>-18.980332933663924</v>
      </c>
      <c r="AV12" t="s">
        <v>1136</v>
      </c>
    </row>
    <row r="13" spans="1:48" x14ac:dyDescent="0.25">
      <c r="A13" s="14">
        <v>1.5999999999999996E-10</v>
      </c>
      <c r="B13" t="s">
        <v>301</v>
      </c>
      <c r="C13" s="4">
        <v>18</v>
      </c>
      <c r="D13" s="4">
        <v>1</v>
      </c>
      <c r="E13" s="4">
        <v>4</v>
      </c>
      <c r="F13" s="4">
        <v>23</v>
      </c>
      <c r="G13" s="4">
        <v>80</v>
      </c>
      <c r="H13" s="4">
        <v>68.14</v>
      </c>
      <c r="I13" s="34">
        <v>119539.31601175999</v>
      </c>
      <c r="J13" s="35">
        <v>21.267166042446942</v>
      </c>
      <c r="K13" s="35">
        <v>18.901525658807213</v>
      </c>
      <c r="L13" s="35">
        <v>16.340082926248062</v>
      </c>
      <c r="M13" s="35">
        <v>14.456005375848211</v>
      </c>
      <c r="N13" s="4">
        <v>2.8860000000000001</v>
      </c>
      <c r="O13" s="4">
        <v>9.5945945945946036</v>
      </c>
      <c r="P13" s="35">
        <v>1.797769298503082</v>
      </c>
      <c r="Q13" s="36">
        <f t="shared" si="0"/>
        <v>78.260869565377391</v>
      </c>
      <c r="R13" s="36" t="str">
        <f t="shared" si="1"/>
        <v xml:space="preserve"> </v>
      </c>
      <c r="S13" s="37">
        <f t="shared" si="2"/>
        <v>0.17405341959058407</v>
      </c>
      <c r="T13" s="37" t="str">
        <f t="shared" si="3"/>
        <v/>
      </c>
      <c r="U13" s="37" t="str">
        <f t="shared" si="4"/>
        <v/>
      </c>
      <c r="V13" s="37" t="str">
        <f t="shared" si="5"/>
        <v/>
      </c>
      <c r="W13" s="37">
        <f t="shared" si="6"/>
        <v>0.41434900331601199</v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>
        <f t="shared" si="8"/>
        <v>47</v>
      </c>
      <c r="AB13" s="1" t="str">
        <f t="shared" si="10"/>
        <v xml:space="preserve"> </v>
      </c>
      <c r="AC13" s="1">
        <f t="shared" si="11"/>
        <v>162</v>
      </c>
      <c r="AD13" s="1" t="str">
        <f t="shared" si="12"/>
        <v xml:space="preserve"> </v>
      </c>
      <c r="AE13" s="1">
        <f t="shared" si="13"/>
        <v>42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301</v>
      </c>
      <c r="AP13" t="s">
        <v>1054</v>
      </c>
      <c r="AQ13" s="22">
        <v>-25.19893825723716</v>
      </c>
      <c r="AR13" s="21">
        <v>-41.434900331601199</v>
      </c>
      <c r="AS13">
        <v>17.405341943058406</v>
      </c>
      <c r="AT13">
        <v>25.19893825723716</v>
      </c>
      <c r="AU13">
        <v>41.434900331601199</v>
      </c>
      <c r="AV13" t="s">
        <v>1137</v>
      </c>
    </row>
    <row r="14" spans="1:48" x14ac:dyDescent="0.25">
      <c r="A14" s="14">
        <v>1.6999999999999996E-10</v>
      </c>
      <c r="B14" t="s">
        <v>619</v>
      </c>
      <c r="C14" s="4">
        <v>17</v>
      </c>
      <c r="D14" s="4">
        <v>3</v>
      </c>
      <c r="E14" s="4">
        <v>9</v>
      </c>
      <c r="F14" s="4">
        <v>29</v>
      </c>
      <c r="G14" s="4">
        <v>180</v>
      </c>
      <c r="H14" s="4">
        <v>156.19999999999999</v>
      </c>
      <c r="I14" s="34">
        <v>100234.74305239998</v>
      </c>
      <c r="J14" s="35">
        <v>21.625363422400664</v>
      </c>
      <c r="K14" s="35">
        <v>19.684940138626338</v>
      </c>
      <c r="L14" s="35">
        <v>13.239565161065954</v>
      </c>
      <c r="M14" s="35">
        <v>12.268663659258566</v>
      </c>
      <c r="N14" s="4">
        <v>7.2229999999999999</v>
      </c>
      <c r="O14" s="4">
        <v>3.9106145251396685</v>
      </c>
      <c r="P14" s="35">
        <v>1.8514724711907811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"/>
        <v>0.15236875817256099</v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0.14597740258780112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96</v>
      </c>
      <c r="AB14" s="1" t="str">
        <f t="shared" si="10"/>
        <v xml:space="preserve"> </v>
      </c>
      <c r="AC14" s="1">
        <f t="shared" si="11"/>
        <v>192</v>
      </c>
      <c r="AD14" s="1" t="str">
        <f t="shared" si="12"/>
        <v xml:space="preserve"> </v>
      </c>
      <c r="AE14" s="1" t="str">
        <f t="shared" si="13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619</v>
      </c>
      <c r="AP14" t="s">
        <v>1033</v>
      </c>
      <c r="AQ14" s="22">
        <v>-27.30763160957299</v>
      </c>
      <c r="AR14" s="21">
        <v>-14.597740258780112</v>
      </c>
      <c r="AS14">
        <v>15.236875800256101</v>
      </c>
      <c r="AT14">
        <v>27.30763160957299</v>
      </c>
      <c r="AU14">
        <v>14.597740258780112</v>
      </c>
      <c r="AV14" t="s">
        <v>1138</v>
      </c>
    </row>
    <row r="15" spans="1:48" x14ac:dyDescent="0.25">
      <c r="A15" s="14">
        <v>1.7999999999999995E-10</v>
      </c>
      <c r="B15" t="s">
        <v>496</v>
      </c>
      <c r="C15" s="4">
        <v>21</v>
      </c>
      <c r="D15" s="4">
        <v>0</v>
      </c>
      <c r="E15" s="4">
        <v>10</v>
      </c>
      <c r="F15" s="4">
        <v>31</v>
      </c>
      <c r="G15" s="4">
        <v>296</v>
      </c>
      <c r="H15" s="4">
        <v>250.35</v>
      </c>
      <c r="I15" s="34">
        <v>122204.22848445</v>
      </c>
      <c r="J15" s="35">
        <v>31.391849529780561</v>
      </c>
      <c r="K15" s="35">
        <v>26.517318080711785</v>
      </c>
      <c r="L15" s="35">
        <v>24.031956699297783</v>
      </c>
      <c r="M15" s="35">
        <v>20.431214542960042</v>
      </c>
      <c r="N15" s="4">
        <v>6.82</v>
      </c>
      <c r="O15" s="4">
        <v>49.761904761904759</v>
      </c>
      <c r="P15" s="35">
        <v>0</v>
      </c>
      <c r="Q15" s="36" t="str">
        <f t="shared" si="0"/>
        <v xml:space="preserve"> </v>
      </c>
      <c r="R15" s="36" t="str">
        <f t="shared" si="1"/>
        <v xml:space="preserve"> </v>
      </c>
      <c r="S15" s="37">
        <f t="shared" si="2"/>
        <v>0.18234471757564605</v>
      </c>
      <c r="T15" s="37" t="str">
        <f t="shared" si="3"/>
        <v/>
      </c>
      <c r="U15" s="37">
        <f t="shared" si="4"/>
        <v>0.84802536605731738</v>
      </c>
      <c r="V15" s="37" t="str">
        <f t="shared" si="5"/>
        <v/>
      </c>
      <c r="W15" s="37">
        <f t="shared" si="6"/>
        <v>1.0801347311882901</v>
      </c>
      <c r="X15" s="37" t="str">
        <f t="shared" si="7"/>
        <v/>
      </c>
      <c r="Y15" s="1">
        <f t="shared" si="8"/>
        <v>12</v>
      </c>
      <c r="Z15" s="1" t="str">
        <f t="shared" si="9"/>
        <v xml:space="preserve"> </v>
      </c>
      <c r="AA15" s="1">
        <f t="shared" si="8"/>
        <v>10</v>
      </c>
      <c r="AB15" s="1" t="str">
        <f t="shared" si="10"/>
        <v xml:space="preserve"> </v>
      </c>
      <c r="AC15" s="1">
        <f t="shared" si="11"/>
        <v>152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496</v>
      </c>
      <c r="AP15" t="s">
        <v>1033</v>
      </c>
      <c r="AQ15" s="22">
        <v>-84.802536605731731</v>
      </c>
      <c r="AR15" s="21">
        <v>-108.01347311882901</v>
      </c>
      <c r="AS15">
        <v>18.234471739564604</v>
      </c>
      <c r="AT15">
        <v>84.802536605731731</v>
      </c>
      <c r="AU15">
        <v>108.01347311882901</v>
      </c>
      <c r="AV15" t="s">
        <v>1139</v>
      </c>
    </row>
    <row r="16" spans="1:48" x14ac:dyDescent="0.25">
      <c r="A16" s="14">
        <v>1.8999999999999994E-10</v>
      </c>
      <c r="B16" t="s">
        <v>285</v>
      </c>
      <c r="C16" s="4">
        <v>17</v>
      </c>
      <c r="D16" s="4">
        <v>1</v>
      </c>
      <c r="E16" s="4">
        <v>9</v>
      </c>
      <c r="F16" s="4">
        <v>27</v>
      </c>
      <c r="G16" s="4">
        <v>107</v>
      </c>
      <c r="H16" s="4">
        <v>83.17</v>
      </c>
      <c r="I16" s="34">
        <v>30911.791072219999</v>
      </c>
      <c r="J16" s="35">
        <v>14.115750169721656</v>
      </c>
      <c r="K16" s="35">
        <v>13.410190261206063</v>
      </c>
      <c r="L16" s="35">
        <v>12.589879228710629</v>
      </c>
      <c r="M16" s="35">
        <v>11.745986555697824</v>
      </c>
      <c r="N16" s="4">
        <v>5.9640000000000004</v>
      </c>
      <c r="O16" s="4">
        <v>5.5172413793103496</v>
      </c>
      <c r="P16" s="35">
        <v>2.3878802452807499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0.28652158249131054</v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>
        <f t="shared" si="11"/>
        <v>56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>
        <f t="shared" si="14"/>
        <v>2.38788024547075</v>
      </c>
      <c r="AH16" s="38" t="str">
        <f t="shared" si="15"/>
        <v xml:space="preserve"> </v>
      </c>
      <c r="AI16" s="1">
        <f t="shared" si="16"/>
        <v>164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285</v>
      </c>
      <c r="AP16" t="s">
        <v>1033</v>
      </c>
      <c r="AQ16" s="22">
        <v>16.901155028071212</v>
      </c>
      <c r="AR16" s="21">
        <v>-8.9742519628967834</v>
      </c>
      <c r="AS16">
        <v>28.652158230131054</v>
      </c>
      <c r="AT16">
        <v>-16.901155028071212</v>
      </c>
      <c r="AU16">
        <v>8.9742519628967834</v>
      </c>
      <c r="AV16" t="s">
        <v>1140</v>
      </c>
    </row>
    <row r="17" spans="1:48" x14ac:dyDescent="0.25">
      <c r="A17" s="14">
        <v>1.9999999999999993E-10</v>
      </c>
      <c r="B17" t="s">
        <v>310</v>
      </c>
      <c r="C17" s="4">
        <v>7</v>
      </c>
      <c r="D17" s="4">
        <v>1</v>
      </c>
      <c r="E17" s="4">
        <v>8</v>
      </c>
      <c r="F17" s="4">
        <v>16</v>
      </c>
      <c r="G17" s="4">
        <v>54</v>
      </c>
      <c r="H17" s="4">
        <v>49.21</v>
      </c>
      <c r="I17" s="34">
        <v>27544.677355579999</v>
      </c>
      <c r="J17" s="35">
        <v>13.549008810572687</v>
      </c>
      <c r="K17" s="35">
        <v>12.902464604090195</v>
      </c>
      <c r="L17" s="35">
        <v>9.5300978412969428</v>
      </c>
      <c r="M17" s="35">
        <v>9.7036176616036744</v>
      </c>
      <c r="N17" s="4">
        <v>3.464</v>
      </c>
      <c r="O17" s="4">
        <v>84.222222222222229</v>
      </c>
      <c r="P17" s="35">
        <v>2.832757569599675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>
        <f t="shared" si="7"/>
        <v>-0.17510306133817333</v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>
        <f t="shared" si="10"/>
        <v>130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2.832757569799675</v>
      </c>
      <c r="AH17" s="38" t="str">
        <f t="shared" si="15"/>
        <v xml:space="preserve"> </v>
      </c>
      <c r="AI17" s="1">
        <f t="shared" si="16"/>
        <v>129</v>
      </c>
      <c r="AJ17" s="1" t="str">
        <f t="shared" si="16"/>
        <v xml:space="preserve"> </v>
      </c>
      <c r="AK17" s="25">
        <f t="shared" si="17"/>
        <v>84.222222222422232</v>
      </c>
      <c r="AL17" s="25" t="str">
        <f t="shared" si="18"/>
        <v xml:space="preserve"> </v>
      </c>
      <c r="AM17" s="1">
        <f t="shared" si="19"/>
        <v>3</v>
      </c>
      <c r="AN17" s="1" t="str">
        <f t="shared" si="19"/>
        <v xml:space="preserve"> </v>
      </c>
      <c r="AO17" t="s">
        <v>310</v>
      </c>
      <c r="AP17" t="s">
        <v>1020</v>
      </c>
      <c r="AQ17" s="22">
        <v>20.237538272096067</v>
      </c>
      <c r="AR17" s="21">
        <v>17.510306133817334</v>
      </c>
      <c r="AS17">
        <v>9.7337939443202579</v>
      </c>
      <c r="AT17">
        <v>-20.237538272096067</v>
      </c>
      <c r="AU17">
        <v>-17.510306133817334</v>
      </c>
      <c r="AV17" t="s">
        <v>1141</v>
      </c>
    </row>
    <row r="18" spans="1:48" x14ac:dyDescent="0.25">
      <c r="A18" s="14">
        <v>2.0999999999999992E-10</v>
      </c>
      <c r="B18" t="s">
        <v>311</v>
      </c>
      <c r="C18" s="4">
        <v>7</v>
      </c>
      <c r="D18" s="4">
        <v>1</v>
      </c>
      <c r="E18" s="4">
        <v>14</v>
      </c>
      <c r="F18" s="4">
        <v>22</v>
      </c>
      <c r="G18" s="4">
        <v>152</v>
      </c>
      <c r="H18" s="4">
        <v>142.91999999999999</v>
      </c>
      <c r="I18" s="34">
        <v>62518.902075719998</v>
      </c>
      <c r="J18" s="35">
        <v>27.585408222350896</v>
      </c>
      <c r="K18" s="35">
        <v>24.097116843702576</v>
      </c>
      <c r="L18" s="35">
        <v>18.651603505955691</v>
      </c>
      <c r="M18" s="35">
        <v>16.535571846776243</v>
      </c>
      <c r="N18" s="4">
        <v>5.181</v>
      </c>
      <c r="O18" s="4">
        <v>22.307692307692303</v>
      </c>
      <c r="P18" s="35">
        <v>1.9269521410579344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>
        <f t="shared" si="4"/>
        <v>0.62394172027324024</v>
      </c>
      <c r="V18" s="37" t="str">
        <f t="shared" si="5"/>
        <v/>
      </c>
      <c r="W18" s="37">
        <f t="shared" si="6"/>
        <v>0.61442735315120589</v>
      </c>
      <c r="X18" s="37" t="str">
        <f t="shared" si="7"/>
        <v/>
      </c>
      <c r="Y18" s="1">
        <f t="shared" si="8"/>
        <v>21</v>
      </c>
      <c r="Z18" s="1" t="str">
        <f t="shared" si="9"/>
        <v xml:space="preserve"> </v>
      </c>
      <c r="AA18" s="1">
        <f t="shared" si="8"/>
        <v>33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311</v>
      </c>
      <c r="AP18" t="s">
        <v>1033</v>
      </c>
      <c r="AQ18" s="22">
        <v>-62.394172027324025</v>
      </c>
      <c r="AR18" s="21">
        <v>-61.442735315120586</v>
      </c>
      <c r="AS18">
        <v>6.3532045899804102</v>
      </c>
      <c r="AT18">
        <v>62.394172027324025</v>
      </c>
      <c r="AU18">
        <v>61.442735315120586</v>
      </c>
      <c r="AV18" t="s">
        <v>1142</v>
      </c>
    </row>
    <row r="19" spans="1:48" x14ac:dyDescent="0.25">
      <c r="A19" s="14">
        <v>2.1999999999999991E-10</v>
      </c>
      <c r="B19" t="s">
        <v>748</v>
      </c>
      <c r="C19" s="4">
        <v>17</v>
      </c>
      <c r="D19" s="4">
        <v>1</v>
      </c>
      <c r="E19" s="4">
        <v>12</v>
      </c>
      <c r="F19" s="4">
        <v>30</v>
      </c>
      <c r="G19" s="4">
        <v>262</v>
      </c>
      <c r="H19" s="4">
        <v>223.11</v>
      </c>
      <c r="I19" s="34">
        <v>12258.46458801</v>
      </c>
      <c r="J19" s="35">
        <v>8.8701148968313923</v>
      </c>
      <c r="K19" s="35">
        <v>7.784717376133985</v>
      </c>
      <c r="L19" s="35">
        <v>6.3197969432257164</v>
      </c>
      <c r="M19" s="35">
        <v>5.8851101052738644</v>
      </c>
      <c r="N19" s="4">
        <v>22.72</v>
      </c>
      <c r="O19" s="4">
        <v>11.421725239616626</v>
      </c>
      <c r="P19" s="35">
        <v>1.0537403074716507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0.17430863721520404</v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>
        <f t="shared" si="7"/>
        <v>-0.45297716369281193</v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>
        <f t="shared" si="10"/>
        <v>35</v>
      </c>
      <c r="AC19" s="1">
        <f t="shared" si="11"/>
        <v>161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748</v>
      </c>
      <c r="AP19" t="s">
        <v>1033</v>
      </c>
      <c r="AQ19" s="22">
        <v>47.781995725876278</v>
      </c>
      <c r="AR19" s="21">
        <v>45.29771636928119</v>
      </c>
      <c r="AS19">
        <v>17.430863699520405</v>
      </c>
      <c r="AT19">
        <v>-47.781995725876278</v>
      </c>
      <c r="AU19">
        <v>-45.29771636928119</v>
      </c>
      <c r="AV19" t="s">
        <v>1143</v>
      </c>
    </row>
    <row r="20" spans="1:48" x14ac:dyDescent="0.25">
      <c r="A20" s="14">
        <v>2.299999999999999E-10</v>
      </c>
      <c r="B20" t="s">
        <v>500</v>
      </c>
      <c r="C20" s="4">
        <v>18</v>
      </c>
      <c r="D20" s="4">
        <v>1</v>
      </c>
      <c r="E20" s="4">
        <v>5</v>
      </c>
      <c r="F20" s="4">
        <v>24</v>
      </c>
      <c r="G20" s="4">
        <v>163</v>
      </c>
      <c r="H20" s="4">
        <v>137.29</v>
      </c>
      <c r="I20" s="34">
        <v>30013.877544569998</v>
      </c>
      <c r="J20" s="35" t="s">
        <v>1019</v>
      </c>
      <c r="K20" s="35" t="s">
        <v>1019</v>
      </c>
      <c r="L20" s="35" t="s">
        <v>1019</v>
      </c>
      <c r="M20" s="35">
        <v>32.112151850175962</v>
      </c>
      <c r="N20" s="4">
        <v>0.93200000000000005</v>
      </c>
      <c r="O20" s="4">
        <v>324.16666666666669</v>
      </c>
      <c r="P20" s="35">
        <v>0</v>
      </c>
      <c r="Q20" s="36">
        <f t="shared" si="0"/>
        <v>75.000000000230003</v>
      </c>
      <c r="R20" s="36" t="str">
        <f t="shared" si="1"/>
        <v xml:space="preserve"> </v>
      </c>
      <c r="S20" s="37">
        <f t="shared" si="2"/>
        <v>0.18726782745703782</v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147</v>
      </c>
      <c r="AD20" s="1" t="str">
        <f t="shared" si="12"/>
        <v xml:space="preserve"> </v>
      </c>
      <c r="AE20" s="1">
        <f t="shared" si="13"/>
        <v>60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500</v>
      </c>
      <c r="AP20" t="s">
        <v>1033</v>
      </c>
      <c r="AQ20" s="22" t="e">
        <v>#VALUE!</v>
      </c>
      <c r="AR20" s="21" t="e">
        <v>#VALUE!</v>
      </c>
      <c r="AS20">
        <v>18.726782722703781</v>
      </c>
      <c r="AT20" t="e">
        <v>#VALUE!</v>
      </c>
      <c r="AU20" t="e">
        <v>#VALUE!</v>
      </c>
      <c r="AV20" t="s">
        <v>1144</v>
      </c>
    </row>
    <row r="21" spans="1:48" x14ac:dyDescent="0.25">
      <c r="A21" s="14">
        <v>2.399999999999999E-10</v>
      </c>
      <c r="B21" t="s">
        <v>627</v>
      </c>
      <c r="C21" s="4">
        <v>4</v>
      </c>
      <c r="D21" s="4">
        <v>0</v>
      </c>
      <c r="E21" s="4">
        <v>9</v>
      </c>
      <c r="F21" s="4">
        <v>13</v>
      </c>
      <c r="G21" s="4">
        <v>65</v>
      </c>
      <c r="H21" s="4">
        <v>64.94</v>
      </c>
      <c r="I21" s="34">
        <v>15847.9563012</v>
      </c>
      <c r="J21" s="35">
        <v>19.938593797973596</v>
      </c>
      <c r="K21" s="35">
        <v>18.496154941612076</v>
      </c>
      <c r="L21" s="35">
        <v>10.272273631071963</v>
      </c>
      <c r="M21" s="35">
        <v>9.7431816760475307</v>
      </c>
      <c r="N21" s="4">
        <v>3.2280000000000002</v>
      </c>
      <c r="O21" s="4">
        <v>2.6612903225806566</v>
      </c>
      <c r="P21" s="35">
        <v>3.0135509701262708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>
        <f t="shared" si="7"/>
        <v>-0.11086253126917445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>
        <f t="shared" si="10"/>
        <v>151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>
        <f t="shared" si="14"/>
        <v>3.0135509703662708</v>
      </c>
      <c r="AH21" s="38" t="str">
        <f t="shared" si="15"/>
        <v xml:space="preserve"> </v>
      </c>
      <c r="AI21" s="1">
        <f t="shared" si="16"/>
        <v>115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627</v>
      </c>
      <c r="AP21" t="s">
        <v>1026</v>
      </c>
      <c r="AQ21" s="22">
        <v>-17.377687693146537</v>
      </c>
      <c r="AR21" s="21">
        <v>11.086253126917445</v>
      </c>
      <c r="AS21">
        <v>9.2392978133659653E-2</v>
      </c>
      <c r="AT21">
        <v>17.377687693146537</v>
      </c>
      <c r="AU21">
        <v>-11.086253126917445</v>
      </c>
      <c r="AV21" t="s">
        <v>1145</v>
      </c>
    </row>
    <row r="22" spans="1:48" x14ac:dyDescent="0.25">
      <c r="A22" s="14">
        <v>2.4999999999999991E-10</v>
      </c>
      <c r="B22" t="s">
        <v>305</v>
      </c>
      <c r="C22" s="4">
        <v>14</v>
      </c>
      <c r="D22" s="4">
        <v>0</v>
      </c>
      <c r="E22" s="4">
        <v>7</v>
      </c>
      <c r="F22" s="4">
        <v>21</v>
      </c>
      <c r="G22" s="4">
        <v>76</v>
      </c>
      <c r="H22" s="4">
        <v>71.680000000000007</v>
      </c>
      <c r="I22" s="34">
        <v>35333.513277440004</v>
      </c>
      <c r="J22" s="35">
        <v>17.334945586457078</v>
      </c>
      <c r="K22" s="35">
        <v>16.346636259977199</v>
      </c>
      <c r="L22" s="35">
        <v>10.524054235554273</v>
      </c>
      <c r="M22" s="35">
        <v>9.9916332570099833</v>
      </c>
      <c r="N22" s="4">
        <v>3.9350000000000001</v>
      </c>
      <c r="O22" s="4">
        <v>8.2727272727272698</v>
      </c>
      <c r="P22" s="35">
        <v>3.6914062499999991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3.6914062502499991</v>
      </c>
      <c r="AH22" s="38" t="str">
        <f t="shared" si="15"/>
        <v xml:space="preserve"> </v>
      </c>
      <c r="AI22" s="1">
        <f t="shared" si="16"/>
        <v>63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305</v>
      </c>
      <c r="AP22" t="s">
        <v>1026</v>
      </c>
      <c r="AQ22" s="22">
        <v>-2.0501169662046292</v>
      </c>
      <c r="AR22" s="21">
        <v>8.906915062287279</v>
      </c>
      <c r="AS22">
        <v>6.0267857142856984</v>
      </c>
      <c r="AT22">
        <v>2.0501169662046292</v>
      </c>
      <c r="AU22">
        <v>-8.906915062287279</v>
      </c>
      <c r="AV22" t="s">
        <v>1146</v>
      </c>
    </row>
    <row r="23" spans="1:48" x14ac:dyDescent="0.25">
      <c r="A23" s="14">
        <v>2.5999999999999993E-10</v>
      </c>
      <c r="B23" t="s">
        <v>497</v>
      </c>
      <c r="C23" s="4">
        <v>4</v>
      </c>
      <c r="D23" s="4">
        <v>2</v>
      </c>
      <c r="E23" s="4">
        <v>5</v>
      </c>
      <c r="F23" s="4">
        <v>11</v>
      </c>
      <c r="G23" s="4">
        <v>13.5</v>
      </c>
      <c r="H23" s="4">
        <v>14.8</v>
      </c>
      <c r="I23" s="34">
        <v>9792.9152967999999</v>
      </c>
      <c r="J23" s="35">
        <v>11.297709923664122</v>
      </c>
      <c r="K23" s="35">
        <v>10.563882940756603</v>
      </c>
      <c r="L23" s="35">
        <v>7.8351615598464974</v>
      </c>
      <c r="M23" s="35">
        <v>7.4639309820466586</v>
      </c>
      <c r="N23" s="4">
        <v>1.206</v>
      </c>
      <c r="O23" s="4">
        <v>26.25</v>
      </c>
      <c r="P23" s="35">
        <v>3.8581081081081083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>
        <f t="shared" si="7"/>
        <v>-0.3218117072595944</v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>
        <f t="shared" si="10"/>
        <v>75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3.8581081083681084</v>
      </c>
      <c r="AH23" s="38" t="str">
        <f t="shared" si="15"/>
        <v xml:space="preserve"> </v>
      </c>
      <c r="AI23" s="1">
        <f t="shared" si="16"/>
        <v>50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497</v>
      </c>
      <c r="AP23" t="s">
        <v>1026</v>
      </c>
      <c r="AQ23" s="22">
        <v>33.490842909775111</v>
      </c>
      <c r="AR23" s="21">
        <v>32.18117072595944</v>
      </c>
      <c r="AS23">
        <v>-8.7837837837837824</v>
      </c>
      <c r="AT23">
        <v>-33.490842909775111</v>
      </c>
      <c r="AU23">
        <v>-32.18117072595944</v>
      </c>
      <c r="AV23" t="s">
        <v>1147</v>
      </c>
    </row>
    <row r="24" spans="1:48" x14ac:dyDescent="0.25">
      <c r="A24" s="14">
        <v>2.6999999999999995E-10</v>
      </c>
      <c r="B24" t="s">
        <v>634</v>
      </c>
      <c r="C24" s="4">
        <v>6</v>
      </c>
      <c r="D24" s="4">
        <v>1</v>
      </c>
      <c r="E24" s="4">
        <v>11</v>
      </c>
      <c r="F24" s="4">
        <v>18</v>
      </c>
      <c r="G24" s="4">
        <v>202</v>
      </c>
      <c r="H24" s="4">
        <v>201.49</v>
      </c>
      <c r="I24" s="34">
        <v>65967.826000000001</v>
      </c>
      <c r="J24" s="35">
        <v>16.402637577336371</v>
      </c>
      <c r="K24" s="35">
        <v>14.685860058309038</v>
      </c>
      <c r="L24" s="35">
        <v>10.002304965641615</v>
      </c>
      <c r="M24" s="35">
        <v>9.3009253677400707</v>
      </c>
      <c r="N24" s="4">
        <v>11.243</v>
      </c>
      <c r="O24" s="4">
        <v>15.469387755102041</v>
      </c>
      <c r="P24" s="35">
        <v>0.99756811752444297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-0.1342302164028043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144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634</v>
      </c>
      <c r="AP24" t="s">
        <v>1054</v>
      </c>
      <c r="AQ24" s="22">
        <v>3.4383422219007698</v>
      </c>
      <c r="AR24" s="21">
        <v>13.42302164028043</v>
      </c>
      <c r="AS24">
        <v>0.25311429847634237</v>
      </c>
      <c r="AT24">
        <v>-3.4383422219007698</v>
      </c>
      <c r="AU24">
        <v>-13.42302164028043</v>
      </c>
      <c r="AV24" t="s">
        <v>1148</v>
      </c>
    </row>
    <row r="25" spans="1:48" x14ac:dyDescent="0.25">
      <c r="A25" s="14">
        <v>2.7999999999999996E-10</v>
      </c>
      <c r="B25" t="s">
        <v>302</v>
      </c>
      <c r="C25" s="4">
        <v>4</v>
      </c>
      <c r="D25" s="4">
        <v>2</v>
      </c>
      <c r="E25" s="4">
        <v>9</v>
      </c>
      <c r="F25" s="4">
        <v>15</v>
      </c>
      <c r="G25" s="4">
        <v>47</v>
      </c>
      <c r="H25" s="4">
        <v>44.2</v>
      </c>
      <c r="I25" s="34">
        <v>33936.771403600003</v>
      </c>
      <c r="J25" s="35">
        <v>10.658307210031348</v>
      </c>
      <c r="K25" s="35">
        <v>10.240963855421688</v>
      </c>
      <c r="L25" s="35" t="s">
        <v>1019</v>
      </c>
      <c r="M25" s="35" t="s">
        <v>1019</v>
      </c>
      <c r="N25" s="4">
        <v>4.0730000000000004</v>
      </c>
      <c r="O25" s="4">
        <v>16.117647058823533</v>
      </c>
      <c r="P25" s="35">
        <v>2.5067873303167421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2.5067873305967421</v>
      </c>
      <c r="AH25" s="38" t="str">
        <f t="shared" si="15"/>
        <v xml:space="preserve"> </v>
      </c>
      <c r="AI25" s="1">
        <f t="shared" si="16"/>
        <v>155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302</v>
      </c>
      <c r="AP25" t="s">
        <v>1024</v>
      </c>
      <c r="AQ25" s="22">
        <v>37.254980581237476</v>
      </c>
      <c r="AR25" s="21" t="e">
        <v>#VALUE!</v>
      </c>
      <c r="AS25">
        <v>6.3348416289592757</v>
      </c>
      <c r="AT25">
        <v>-37.254980581237476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552</v>
      </c>
      <c r="C26" s="4">
        <v>17</v>
      </c>
      <c r="D26" s="4">
        <v>0</v>
      </c>
      <c r="E26" s="4">
        <v>8</v>
      </c>
      <c r="F26" s="4">
        <v>25</v>
      </c>
      <c r="G26" s="4">
        <v>213</v>
      </c>
      <c r="H26" s="4">
        <v>188.89</v>
      </c>
      <c r="I26" s="34">
        <v>64117.656871579988</v>
      </c>
      <c r="J26" s="35">
        <v>11.307392996108947</v>
      </c>
      <c r="K26" s="35">
        <v>10.234612050281751</v>
      </c>
      <c r="L26" s="35">
        <v>11.757917823307238</v>
      </c>
      <c r="M26" s="35">
        <v>10.911181441940816</v>
      </c>
      <c r="N26" s="4">
        <v>16.343</v>
      </c>
      <c r="O26" s="4">
        <v>-2.8433734939759114</v>
      </c>
      <c r="P26" s="35">
        <v>1.5866377256604374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552</v>
      </c>
      <c r="AP26" t="s">
        <v>1054</v>
      </c>
      <c r="AQ26" s="22">
        <v>33.433839057605041</v>
      </c>
      <c r="AR26" s="21">
        <v>-1.7730413580258952</v>
      </c>
      <c r="AS26">
        <v>12.764042564455513</v>
      </c>
      <c r="AT26">
        <v>-33.433839057605041</v>
      </c>
      <c r="AU26">
        <v>1.7730413580258952</v>
      </c>
      <c r="AV26" t="s">
        <v>1150</v>
      </c>
    </row>
    <row r="27" spans="1:48" x14ac:dyDescent="0.25">
      <c r="A27" s="14">
        <v>3E-10</v>
      </c>
      <c r="B27" t="s">
        <v>294</v>
      </c>
      <c r="C27" s="4">
        <v>13</v>
      </c>
      <c r="D27" s="4">
        <v>0</v>
      </c>
      <c r="E27" s="4">
        <v>6</v>
      </c>
      <c r="F27" s="4">
        <v>19</v>
      </c>
      <c r="G27" s="4">
        <v>62</v>
      </c>
      <c r="H27" s="4">
        <v>48.61</v>
      </c>
      <c r="I27" s="34">
        <v>43187.373136089998</v>
      </c>
      <c r="J27" s="35">
        <v>8.9785740672330991</v>
      </c>
      <c r="K27" s="35">
        <v>8.1179024716098862</v>
      </c>
      <c r="L27" s="35" t="s">
        <v>1019</v>
      </c>
      <c r="M27" s="35" t="s">
        <v>1019</v>
      </c>
      <c r="N27" s="4">
        <v>4.4000000000000004</v>
      </c>
      <c r="O27" s="4">
        <v>185.1639344262295</v>
      </c>
      <c r="P27" s="35">
        <v>2.8718370705616132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0.27545772504799437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65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2.8718370708616132</v>
      </c>
      <c r="AH27" s="38" t="str">
        <f t="shared" si="15"/>
        <v xml:space="preserve"> </v>
      </c>
      <c r="AI27" s="1">
        <f t="shared" si="16"/>
        <v>125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294</v>
      </c>
      <c r="AP27" t="s">
        <v>1024</v>
      </c>
      <c r="AQ27" s="22">
        <v>47.143501017580306</v>
      </c>
      <c r="AR27" s="21" t="e">
        <v>#VALUE!</v>
      </c>
      <c r="AS27">
        <v>27.545772474799435</v>
      </c>
      <c r="AT27">
        <v>-47.143501017580306</v>
      </c>
      <c r="AU27" t="e">
        <v>#VALUE!</v>
      </c>
      <c r="AV27" t="s">
        <v>1151</v>
      </c>
    </row>
    <row r="28" spans="1:48" x14ac:dyDescent="0.25">
      <c r="A28" s="14">
        <v>3.1000000000000002E-10</v>
      </c>
      <c r="B28" t="s">
        <v>578</v>
      </c>
      <c r="C28" s="4">
        <v>5</v>
      </c>
      <c r="D28" s="4">
        <v>1</v>
      </c>
      <c r="E28" s="4">
        <v>11</v>
      </c>
      <c r="F28" s="4">
        <v>17</v>
      </c>
      <c r="G28" s="4">
        <v>45.5</v>
      </c>
      <c r="H28" s="4">
        <v>42.79</v>
      </c>
      <c r="I28" s="34">
        <v>6733.0676041199995</v>
      </c>
      <c r="J28" s="35" t="s">
        <v>1019</v>
      </c>
      <c r="K28" s="35" t="s">
        <v>1019</v>
      </c>
      <c r="L28" s="35">
        <v>19.443873153830545</v>
      </c>
      <c r="M28" s="35">
        <v>17.438009331259718</v>
      </c>
      <c r="N28" s="4">
        <v>1.77</v>
      </c>
      <c r="O28" s="4">
        <v>288.91158033066364</v>
      </c>
      <c r="P28" s="35">
        <v>3.7158214536106566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>
        <f t="shared" si="6"/>
        <v>0.68300385866142732</v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>
        <f t="shared" si="8"/>
        <v>24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3.7158214539206567</v>
      </c>
      <c r="AH28" s="38" t="str">
        <f t="shared" si="15"/>
        <v xml:space="preserve"> </v>
      </c>
      <c r="AI28" s="1">
        <f t="shared" si="16"/>
        <v>61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578</v>
      </c>
      <c r="AP28" t="s">
        <v>1035</v>
      </c>
      <c r="AQ28" s="22" t="e">
        <v>#VALUE!</v>
      </c>
      <c r="AR28" s="21">
        <v>-68.300385866142733</v>
      </c>
      <c r="AS28">
        <v>6.333255433512508</v>
      </c>
      <c r="AT28" t="e">
        <v>#VALUE!</v>
      </c>
      <c r="AU28">
        <v>68.300385866142733</v>
      </c>
      <c r="AV28" t="s">
        <v>1152</v>
      </c>
    </row>
    <row r="29" spans="1:48" x14ac:dyDescent="0.25">
      <c r="A29" s="14">
        <v>3.2000000000000003E-10</v>
      </c>
      <c r="B29" t="s">
        <v>679</v>
      </c>
      <c r="C29" s="4">
        <v>4</v>
      </c>
      <c r="D29" s="4">
        <v>0</v>
      </c>
      <c r="E29" s="4">
        <v>1</v>
      </c>
      <c r="F29" s="4">
        <v>5</v>
      </c>
      <c r="G29" s="4">
        <v>129</v>
      </c>
      <c r="H29" s="4">
        <v>106.46</v>
      </c>
      <c r="I29" s="34">
        <v>6652.4854681199995</v>
      </c>
      <c r="J29" s="35">
        <v>12.50704887218045</v>
      </c>
      <c r="K29" s="35">
        <v>10.71888844140153</v>
      </c>
      <c r="L29" s="35" t="s">
        <v>1019</v>
      </c>
      <c r="M29" s="35" t="s">
        <v>1019</v>
      </c>
      <c r="N29" s="4">
        <v>7.62</v>
      </c>
      <c r="O29" s="4">
        <v>212.35714285714286</v>
      </c>
      <c r="P29" s="35">
        <v>2.2515498778884089</v>
      </c>
      <c r="Q29" s="36">
        <f t="shared" si="0"/>
        <v>80.00000000032</v>
      </c>
      <c r="R29" s="36" t="str">
        <f t="shared" si="1"/>
        <v xml:space="preserve"> </v>
      </c>
      <c r="S29" s="37">
        <f t="shared" si="2"/>
        <v>0.21172271307596466</v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112</v>
      </c>
      <c r="AD29" s="1" t="str">
        <f t="shared" si="12"/>
        <v xml:space="preserve"> </v>
      </c>
      <c r="AE29" s="1">
        <f t="shared" si="13"/>
        <v>37</v>
      </c>
      <c r="AF29" s="1" t="str">
        <f t="shared" si="13"/>
        <v xml:space="preserve"> </v>
      </c>
      <c r="AG29" s="38">
        <f t="shared" si="14"/>
        <v>2.2515498782084089</v>
      </c>
      <c r="AH29" s="38" t="str">
        <f t="shared" si="15"/>
        <v xml:space="preserve"> </v>
      </c>
      <c r="AI29" s="1">
        <f t="shared" si="16"/>
        <v>176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679</v>
      </c>
      <c r="AP29" t="s">
        <v>1024</v>
      </c>
      <c r="AQ29" s="22">
        <v>26.371513891269583</v>
      </c>
      <c r="AR29" s="21" t="e">
        <v>#VALUE!</v>
      </c>
      <c r="AS29">
        <v>21.172271275596465</v>
      </c>
      <c r="AT29">
        <v>-26.371513891269583</v>
      </c>
      <c r="AU29" t="e">
        <v>#VALUE!</v>
      </c>
      <c r="AV29" t="s">
        <v>1153</v>
      </c>
    </row>
    <row r="30" spans="1:48" x14ac:dyDescent="0.25">
      <c r="A30" s="14">
        <v>3.3000000000000005E-10</v>
      </c>
      <c r="B30" t="s">
        <v>386</v>
      </c>
      <c r="C30" s="4">
        <v>8</v>
      </c>
      <c r="D30" s="4">
        <v>1</v>
      </c>
      <c r="E30" s="4">
        <v>7</v>
      </c>
      <c r="F30" s="4">
        <v>16</v>
      </c>
      <c r="G30" s="4">
        <v>79.5</v>
      </c>
      <c r="H30" s="4">
        <v>71.66</v>
      </c>
      <c r="I30" s="34">
        <v>13085.975919999999</v>
      </c>
      <c r="J30" s="35">
        <v>18.332054233819388</v>
      </c>
      <c r="K30" s="35">
        <v>16.538195245788135</v>
      </c>
      <c r="L30" s="35">
        <v>11.22075908799343</v>
      </c>
      <c r="M30" s="35">
        <v>9.4641601067378254</v>
      </c>
      <c r="N30" s="4">
        <v>3.4359999999999999</v>
      </c>
      <c r="O30" s="4">
        <v>-5.1851851851851896</v>
      </c>
      <c r="P30" s="35">
        <v>2.3416131733184482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>
        <f t="shared" si="14"/>
        <v>2.3416131736484482</v>
      </c>
      <c r="AH30" s="38" t="str">
        <f t="shared" si="15"/>
        <v xml:space="preserve"> </v>
      </c>
      <c r="AI30" s="1">
        <f t="shared" si="16"/>
        <v>171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386</v>
      </c>
      <c r="AP30" t="s">
        <v>1024</v>
      </c>
      <c r="AQ30" s="22">
        <v>-7.9200548661443992</v>
      </c>
      <c r="AR30" s="21">
        <v>2.8764449716497942</v>
      </c>
      <c r="AS30">
        <v>10.940552609545072</v>
      </c>
      <c r="AT30">
        <v>7.9200548661443992</v>
      </c>
      <c r="AU30">
        <v>-2.8764449716497942</v>
      </c>
      <c r="AV30" t="s">
        <v>1154</v>
      </c>
    </row>
    <row r="31" spans="1:48" x14ac:dyDescent="0.25">
      <c r="A31" s="14">
        <v>3.4000000000000007E-10</v>
      </c>
      <c r="B31" t="s">
        <v>644</v>
      </c>
      <c r="C31" s="4">
        <v>13</v>
      </c>
      <c r="D31" s="4">
        <v>1</v>
      </c>
      <c r="E31" s="4">
        <v>9</v>
      </c>
      <c r="F31" s="4">
        <v>23</v>
      </c>
      <c r="G31" s="4">
        <v>84</v>
      </c>
      <c r="H31" s="4">
        <v>64.5</v>
      </c>
      <c r="I31" s="34">
        <v>10933.048505999999</v>
      </c>
      <c r="J31" s="35">
        <v>16.964755391899001</v>
      </c>
      <c r="K31" s="35">
        <v>14.800367140890318</v>
      </c>
      <c r="L31" s="35">
        <v>8.6749257541590428</v>
      </c>
      <c r="M31" s="35">
        <v>7.7612021317091742</v>
      </c>
      <c r="N31" s="4">
        <v>3.35</v>
      </c>
      <c r="O31" s="4">
        <v>34.354838709677416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>
        <f t="shared" si="2"/>
        <v>0.3023255817353489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>
        <f t="shared" si="7"/>
        <v>-0.24912421499855353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>
        <f t="shared" si="10"/>
        <v>101</v>
      </c>
      <c r="AC31" s="1">
        <f t="shared" si="11"/>
        <v>46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644</v>
      </c>
      <c r="AP31" t="s">
        <v>1033</v>
      </c>
      <c r="AQ31" s="22">
        <v>0.12917759609891721</v>
      </c>
      <c r="AR31" s="21">
        <v>24.912421499855352</v>
      </c>
      <c r="AS31">
        <v>30.232558139534895</v>
      </c>
      <c r="AT31">
        <v>-0.12917759609891721</v>
      </c>
      <c r="AU31">
        <v>-24.912421499855352</v>
      </c>
      <c r="AV31" t="s">
        <v>1155</v>
      </c>
    </row>
    <row r="32" spans="1:48" x14ac:dyDescent="0.25">
      <c r="A32" s="14">
        <v>3.5000000000000008E-10</v>
      </c>
      <c r="B32" t="s">
        <v>702</v>
      </c>
      <c r="C32" s="4">
        <v>19</v>
      </c>
      <c r="D32" s="4">
        <v>2</v>
      </c>
      <c r="E32" s="4">
        <v>4</v>
      </c>
      <c r="F32" s="4">
        <v>25</v>
      </c>
      <c r="G32" s="4">
        <v>125</v>
      </c>
      <c r="H32" s="4">
        <v>95.67</v>
      </c>
      <c r="I32" s="34">
        <v>10375.388826210001</v>
      </c>
      <c r="J32" s="35">
        <v>15.678466076696164</v>
      </c>
      <c r="K32" s="35">
        <v>14.264201580438348</v>
      </c>
      <c r="L32" s="35">
        <v>10.112875809045089</v>
      </c>
      <c r="M32" s="35">
        <v>9.2127204734069661</v>
      </c>
      <c r="N32" s="4">
        <v>5.4260000000000002</v>
      </c>
      <c r="O32" s="4">
        <v>15.648148148148151</v>
      </c>
      <c r="P32" s="35">
        <v>1.4832235810598935</v>
      </c>
      <c r="Q32" s="36">
        <f t="shared" si="0"/>
        <v>76.000000000349999</v>
      </c>
      <c r="R32" s="36" t="str">
        <f t="shared" si="1"/>
        <v xml:space="preserve"> </v>
      </c>
      <c r="S32" s="37">
        <f t="shared" si="2"/>
        <v>0.30657468415892647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-0.12465953289591081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149</v>
      </c>
      <c r="AC32" s="1">
        <f t="shared" si="11"/>
        <v>44</v>
      </c>
      <c r="AD32" s="1" t="str">
        <f t="shared" si="12"/>
        <v xml:space="preserve"> </v>
      </c>
      <c r="AE32" s="1">
        <f t="shared" si="13"/>
        <v>52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702</v>
      </c>
      <c r="AP32" t="s">
        <v>1022</v>
      </c>
      <c r="AQ32" s="22">
        <v>7.7015102817798109</v>
      </c>
      <c r="AR32" s="21">
        <v>12.465953289591081</v>
      </c>
      <c r="AS32">
        <v>30.657468380892649</v>
      </c>
      <c r="AT32">
        <v>-7.7015102817798109</v>
      </c>
      <c r="AU32">
        <v>-12.465953289591081</v>
      </c>
      <c r="AV32" t="s">
        <v>1156</v>
      </c>
    </row>
    <row r="33" spans="1:48" x14ac:dyDescent="0.25">
      <c r="A33" s="14">
        <v>3.600000000000001E-10</v>
      </c>
      <c r="B33" t="s">
        <v>744</v>
      </c>
      <c r="C33" s="4">
        <v>13</v>
      </c>
      <c r="D33" s="4">
        <v>0</v>
      </c>
      <c r="E33" s="4">
        <v>4</v>
      </c>
      <c r="F33" s="4">
        <v>17</v>
      </c>
      <c r="G33" s="4">
        <v>420</v>
      </c>
      <c r="H33" s="4">
        <v>323.06</v>
      </c>
      <c r="I33" s="34">
        <v>25948.20569092</v>
      </c>
      <c r="J33" s="35" t="s">
        <v>1019</v>
      </c>
      <c r="K33" s="35" t="s">
        <v>1019</v>
      </c>
      <c r="L33" s="35">
        <v>35.94519351469652</v>
      </c>
      <c r="M33" s="35">
        <v>28.823219651528134</v>
      </c>
      <c r="N33" s="4">
        <v>4.9889999999999999</v>
      </c>
      <c r="O33" s="4">
        <v>17.994860139929429</v>
      </c>
      <c r="P33" s="35" t="s">
        <v>166</v>
      </c>
      <c r="Q33" s="36">
        <f t="shared" si="0"/>
        <v>76.47058823565412</v>
      </c>
      <c r="R33" s="36" t="str">
        <f t="shared" si="1"/>
        <v xml:space="preserve"> </v>
      </c>
      <c r="S33" s="37">
        <f t="shared" si="2"/>
        <v>0.30006809916517557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>
        <f t="shared" si="6"/>
        <v>2.1113090950013707</v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>
        <f t="shared" si="8"/>
        <v>2</v>
      </c>
      <c r="AB33" s="1" t="str">
        <f t="shared" si="10"/>
        <v xml:space="preserve"> </v>
      </c>
      <c r="AC33" s="1">
        <f t="shared" si="11"/>
        <v>47</v>
      </c>
      <c r="AD33" s="1" t="str">
        <f t="shared" si="12"/>
        <v xml:space="preserve"> </v>
      </c>
      <c r="AE33" s="1">
        <f t="shared" si="13"/>
        <v>50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744</v>
      </c>
      <c r="AP33" t="s">
        <v>1054</v>
      </c>
      <c r="AQ33" s="22" t="e">
        <v>#VALUE!</v>
      </c>
      <c r="AR33" s="21">
        <v>-211.13090950013708</v>
      </c>
      <c r="AS33">
        <v>30.006809880517558</v>
      </c>
      <c r="AT33" t="e">
        <v>#VALUE!</v>
      </c>
      <c r="AU33">
        <v>211.13090950013708</v>
      </c>
      <c r="AV33" t="s">
        <v>1157</v>
      </c>
    </row>
    <row r="34" spans="1:48" x14ac:dyDescent="0.25">
      <c r="A34" s="14">
        <v>3.7000000000000012E-10</v>
      </c>
      <c r="B34" t="s">
        <v>557</v>
      </c>
      <c r="C34" s="4">
        <v>8</v>
      </c>
      <c r="D34" s="4">
        <v>1</v>
      </c>
      <c r="E34" s="4">
        <v>5</v>
      </c>
      <c r="F34" s="4">
        <v>14</v>
      </c>
      <c r="G34" s="4">
        <v>74.5</v>
      </c>
      <c r="H34" s="4">
        <v>62.37</v>
      </c>
      <c r="I34" s="34">
        <v>7696.3332599999994</v>
      </c>
      <c r="J34" s="35">
        <v>10.824366539396042</v>
      </c>
      <c r="K34" s="35">
        <v>8.7121106299762534</v>
      </c>
      <c r="L34" s="35">
        <v>5.6049360006640665</v>
      </c>
      <c r="M34" s="35">
        <v>4.8535554916618748</v>
      </c>
      <c r="N34" s="4">
        <v>4.2309999999999999</v>
      </c>
      <c r="O34" s="4">
        <v>-19.196428571428577</v>
      </c>
      <c r="P34" s="35">
        <v>2.1260221260221259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0.1944845281878613</v>
      </c>
      <c r="T34" s="37" t="str">
        <f t="shared" si="3"/>
        <v/>
      </c>
      <c r="U34" s="37" t="str">
        <f t="shared" si="4"/>
        <v/>
      </c>
      <c r="V34" s="37" t="str">
        <f t="shared" si="5"/>
        <v/>
      </c>
      <c r="W34" s="37" t="str">
        <f t="shared" si="6"/>
        <v/>
      </c>
      <c r="X34" s="37">
        <f t="shared" si="7"/>
        <v>-0.51485340178689665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>
        <f t="shared" si="10"/>
        <v>21</v>
      </c>
      <c r="AC34" s="1">
        <f t="shared" si="11"/>
        <v>134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2.126022126392126</v>
      </c>
      <c r="AH34" s="38" t="str">
        <f t="shared" si="15"/>
        <v xml:space="preserve"> </v>
      </c>
      <c r="AI34" s="1">
        <f t="shared" si="16"/>
        <v>187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557</v>
      </c>
      <c r="AP34" t="s">
        <v>1031</v>
      </c>
      <c r="AQ34" s="22">
        <v>36.277396088659899</v>
      </c>
      <c r="AR34" s="21">
        <v>51.485340178689668</v>
      </c>
      <c r="AS34">
        <v>19.448452781786131</v>
      </c>
      <c r="AT34">
        <v>-36.277396088659899</v>
      </c>
      <c r="AU34">
        <v>-51.485340178689668</v>
      </c>
      <c r="AV34" t="s">
        <v>1158</v>
      </c>
    </row>
    <row r="35" spans="1:48" x14ac:dyDescent="0.25">
      <c r="A35" s="14">
        <v>3.8000000000000014E-10</v>
      </c>
      <c r="B35" t="s">
        <v>567</v>
      </c>
      <c r="C35" s="4">
        <v>10</v>
      </c>
      <c r="D35" s="4">
        <v>3</v>
      </c>
      <c r="E35" s="4">
        <v>8</v>
      </c>
      <c r="F35" s="4">
        <v>21</v>
      </c>
      <c r="G35" s="4">
        <v>106</v>
      </c>
      <c r="H35" s="4">
        <v>96.61</v>
      </c>
      <c r="I35" s="34">
        <v>33449.507816550002</v>
      </c>
      <c r="J35" s="35">
        <v>10.563087688607041</v>
      </c>
      <c r="K35" s="35">
        <v>10.089817232375978</v>
      </c>
      <c r="L35" s="35" t="s">
        <v>1019</v>
      </c>
      <c r="M35" s="35" t="s">
        <v>1019</v>
      </c>
      <c r="N35" s="4">
        <v>9.5350000000000001</v>
      </c>
      <c r="O35" s="4">
        <v>35.750000000000007</v>
      </c>
      <c r="P35" s="35">
        <v>2.0080736983749095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2.0080736987549095</v>
      </c>
      <c r="AH35" s="38" t="str">
        <f t="shared" si="15"/>
        <v xml:space="preserve"> </v>
      </c>
      <c r="AI35" s="1">
        <f t="shared" si="16"/>
        <v>196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567</v>
      </c>
      <c r="AP35" t="s">
        <v>1024</v>
      </c>
      <c r="AQ35" s="22">
        <v>37.815534016513787</v>
      </c>
      <c r="AR35" s="21" t="e">
        <v>#VALUE!</v>
      </c>
      <c r="AS35">
        <v>9.719490735948666</v>
      </c>
      <c r="AT35">
        <v>-37.815534016513787</v>
      </c>
      <c r="AU35" t="e">
        <v>#VALUE!</v>
      </c>
      <c r="AV35" t="s">
        <v>1159</v>
      </c>
    </row>
    <row r="36" spans="1:48" x14ac:dyDescent="0.25">
      <c r="A36" s="14">
        <v>3.9000000000000015E-10</v>
      </c>
      <c r="B36" t="s">
        <v>648</v>
      </c>
      <c r="C36" s="4">
        <v>6</v>
      </c>
      <c r="D36" s="4">
        <v>0</v>
      </c>
      <c r="E36" s="4">
        <v>6</v>
      </c>
      <c r="F36" s="4">
        <v>12</v>
      </c>
      <c r="G36" s="4">
        <v>94</v>
      </c>
      <c r="H36" s="4">
        <v>82.71</v>
      </c>
      <c r="I36" s="34">
        <v>7857.7240182300002</v>
      </c>
      <c r="J36" s="35">
        <v>16.914110429447852</v>
      </c>
      <c r="K36" s="35">
        <v>15.549915397631132</v>
      </c>
      <c r="L36" s="35">
        <v>13.261580017426663</v>
      </c>
      <c r="M36" s="35">
        <v>12.357136671177267</v>
      </c>
      <c r="N36" s="4">
        <v>4.4569999999999999</v>
      </c>
      <c r="O36" s="4">
        <v>19.019607843137248</v>
      </c>
      <c r="P36" s="35">
        <v>0.99867005198887693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>
        <f t="shared" si="6"/>
        <v>0.14788294310999128</v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>
        <f t="shared" si="8"/>
        <v>95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648</v>
      </c>
      <c r="AP36" t="s">
        <v>1031</v>
      </c>
      <c r="AQ36" s="22">
        <v>0.42732242246206198</v>
      </c>
      <c r="AR36" s="21">
        <v>-14.788294310999127</v>
      </c>
      <c r="AS36">
        <v>13.650102768709949</v>
      </c>
      <c r="AT36">
        <v>-0.42732242246206198</v>
      </c>
      <c r="AU36">
        <v>14.788294310999127</v>
      </c>
      <c r="AV36" t="s">
        <v>1160</v>
      </c>
    </row>
    <row r="37" spans="1:48" x14ac:dyDescent="0.25">
      <c r="A37" s="14">
        <v>4.0000000000000017E-10</v>
      </c>
      <c r="B37" t="s">
        <v>736</v>
      </c>
      <c r="C37" s="4">
        <v>17</v>
      </c>
      <c r="D37" s="4">
        <v>0</v>
      </c>
      <c r="E37" s="4">
        <v>2</v>
      </c>
      <c r="F37" s="4">
        <v>19</v>
      </c>
      <c r="G37" s="4">
        <v>166</v>
      </c>
      <c r="H37" s="4">
        <v>126.56</v>
      </c>
      <c r="I37" s="34">
        <v>28205.05377088</v>
      </c>
      <c r="J37" s="35">
        <v>14.617694617694619</v>
      </c>
      <c r="K37" s="35">
        <v>12.289765002913187</v>
      </c>
      <c r="L37" s="35">
        <v>11.189065136935604</v>
      </c>
      <c r="M37" s="35">
        <v>9.4176011214079907</v>
      </c>
      <c r="N37" s="4">
        <v>7.242</v>
      </c>
      <c r="O37" s="4">
        <v>21.527777777777782</v>
      </c>
      <c r="P37" s="35">
        <v>0</v>
      </c>
      <c r="Q37" s="36">
        <f t="shared" si="0"/>
        <v>89.473684210926308</v>
      </c>
      <c r="R37" s="36" t="str">
        <f t="shared" si="1"/>
        <v xml:space="preserve"> </v>
      </c>
      <c r="S37" s="37">
        <f t="shared" si="2"/>
        <v>0.31163084742907715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40</v>
      </c>
      <c r="AD37" s="1" t="str">
        <f t="shared" si="12"/>
        <v xml:space="preserve"> </v>
      </c>
      <c r="AE37" s="1">
        <f t="shared" si="13"/>
        <v>8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736</v>
      </c>
      <c r="AP37" t="s">
        <v>1054</v>
      </c>
      <c r="AQ37" s="22">
        <v>13.946228554797703</v>
      </c>
      <c r="AR37" s="21">
        <v>3.1507783902261277</v>
      </c>
      <c r="AS37">
        <v>31.163084702907717</v>
      </c>
      <c r="AT37">
        <v>-13.946228554797703</v>
      </c>
      <c r="AU37">
        <v>-3.1507783902261277</v>
      </c>
      <c r="AV37" t="s">
        <v>1161</v>
      </c>
    </row>
    <row r="38" spans="1:48" x14ac:dyDescent="0.25">
      <c r="A38" s="14">
        <v>4.1000000000000019E-10</v>
      </c>
      <c r="B38" t="s">
        <v>512</v>
      </c>
      <c r="C38" s="4">
        <v>20</v>
      </c>
      <c r="D38" s="4">
        <v>0</v>
      </c>
      <c r="E38" s="4">
        <v>7</v>
      </c>
      <c r="F38" s="4">
        <v>27</v>
      </c>
      <c r="G38" s="4">
        <v>60</v>
      </c>
      <c r="H38" s="4">
        <v>33.92</v>
      </c>
      <c r="I38" s="34">
        <v>33343.038472319997</v>
      </c>
      <c r="J38" s="35">
        <v>8.0455407969639463</v>
      </c>
      <c r="K38" s="35">
        <v>6.9027269027269034</v>
      </c>
      <c r="L38" s="35">
        <v>6.7370534814614151</v>
      </c>
      <c r="M38" s="35">
        <v>6.5193015646156161</v>
      </c>
      <c r="N38" s="4">
        <v>4.4110000000000005</v>
      </c>
      <c r="O38" s="4">
        <v>3.8709677419354751</v>
      </c>
      <c r="P38" s="35">
        <v>2.3555424528301887</v>
      </c>
      <c r="Q38" s="36">
        <f t="shared" si="0"/>
        <v>74.074074074484074</v>
      </c>
      <c r="R38" s="36" t="str">
        <f t="shared" si="1"/>
        <v xml:space="preserve"> </v>
      </c>
      <c r="S38" s="37">
        <f t="shared" si="2"/>
        <v>0.76886792493830192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>
        <f t="shared" si="7"/>
        <v>-0.4168606781373585</v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>
        <f t="shared" si="10"/>
        <v>42</v>
      </c>
      <c r="AC38" s="1">
        <f t="shared" si="11"/>
        <v>1</v>
      </c>
      <c r="AD38" s="1" t="str">
        <f t="shared" si="12"/>
        <v xml:space="preserve"> </v>
      </c>
      <c r="AE38" s="1">
        <f t="shared" si="13"/>
        <v>63</v>
      </c>
      <c r="AF38" s="1" t="str">
        <f t="shared" si="13"/>
        <v xml:space="preserve"> </v>
      </c>
      <c r="AG38" s="38">
        <f t="shared" si="14"/>
        <v>2.3555424532401887</v>
      </c>
      <c r="AH38" s="38" t="str">
        <f t="shared" si="15"/>
        <v xml:space="preserve"> </v>
      </c>
      <c r="AI38" s="1">
        <f t="shared" si="16"/>
        <v>169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512</v>
      </c>
      <c r="AP38" t="s">
        <v>1033</v>
      </c>
      <c r="AQ38" s="22">
        <v>52.636229788457726</v>
      </c>
      <c r="AR38" s="21">
        <v>41.686067813735846</v>
      </c>
      <c r="AS38">
        <v>76.886792452830193</v>
      </c>
      <c r="AT38">
        <v>-52.636229788457726</v>
      </c>
      <c r="AU38">
        <v>-41.686067813735846</v>
      </c>
      <c r="AV38" t="s">
        <v>1162</v>
      </c>
    </row>
    <row r="39" spans="1:48" x14ac:dyDescent="0.25">
      <c r="A39" s="14">
        <v>4.200000000000002E-10</v>
      </c>
      <c r="B39" t="s">
        <v>330</v>
      </c>
      <c r="C39" s="4">
        <v>14</v>
      </c>
      <c r="D39" s="4">
        <v>6</v>
      </c>
      <c r="E39" s="4">
        <v>15</v>
      </c>
      <c r="F39" s="4">
        <v>35</v>
      </c>
      <c r="G39" s="4">
        <v>27</v>
      </c>
      <c r="H39" s="4">
        <v>26.62</v>
      </c>
      <c r="I39" s="34">
        <v>25951.103527579999</v>
      </c>
      <c r="J39" s="35">
        <v>38.975109809663252</v>
      </c>
      <c r="K39" s="35">
        <v>27.025380710659899</v>
      </c>
      <c r="L39" s="35">
        <v>24.636545794392521</v>
      </c>
      <c r="M39" s="35">
        <v>21.356557752243518</v>
      </c>
      <c r="N39" s="4">
        <v>0.47400000000000003</v>
      </c>
      <c r="O39" s="4">
        <v>22.999999999999993</v>
      </c>
      <c r="P39" s="35">
        <v>0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>
        <f t="shared" si="4"/>
        <v>1.2944488028587515</v>
      </c>
      <c r="V39" s="37" t="str">
        <f t="shared" si="5"/>
        <v/>
      </c>
      <c r="W39" s="37">
        <f t="shared" si="6"/>
        <v>1.1324661659749138</v>
      </c>
      <c r="X39" s="37" t="str">
        <f t="shared" si="7"/>
        <v/>
      </c>
      <c r="Y39" s="1">
        <f t="shared" si="8"/>
        <v>2</v>
      </c>
      <c r="Z39" s="1" t="str">
        <f t="shared" si="9"/>
        <v xml:space="preserve"> </v>
      </c>
      <c r="AA39" s="1">
        <f t="shared" si="8"/>
        <v>8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330</v>
      </c>
      <c r="AP39" t="s">
        <v>1033</v>
      </c>
      <c r="AQ39" s="22">
        <v>-129.44488028587514</v>
      </c>
      <c r="AR39" s="21">
        <v>-113.24661659749138</v>
      </c>
      <c r="AS39">
        <v>1.427498121712989</v>
      </c>
      <c r="AT39">
        <v>129.44488028587514</v>
      </c>
      <c r="AU39">
        <v>113.24661659749138</v>
      </c>
      <c r="AV39" t="s">
        <v>1163</v>
      </c>
    </row>
    <row r="40" spans="1:48" x14ac:dyDescent="0.25">
      <c r="A40" s="14">
        <v>4.3000000000000022E-10</v>
      </c>
      <c r="B40" t="s">
        <v>464</v>
      </c>
      <c r="C40" s="4">
        <v>13</v>
      </c>
      <c r="D40" s="4">
        <v>0</v>
      </c>
      <c r="E40" s="4">
        <v>3</v>
      </c>
      <c r="F40" s="4">
        <v>16</v>
      </c>
      <c r="G40" s="4">
        <v>86</v>
      </c>
      <c r="H40" s="4">
        <v>71.27</v>
      </c>
      <c r="I40" s="34">
        <v>16527.310807009999</v>
      </c>
      <c r="J40" s="35">
        <v>20.287503558212354</v>
      </c>
      <c r="K40" s="35">
        <v>18.691319171256225</v>
      </c>
      <c r="L40" s="35">
        <v>13.556129347999338</v>
      </c>
      <c r="M40" s="35">
        <v>12.75739647887324</v>
      </c>
      <c r="N40" s="4">
        <v>3.2109999999999999</v>
      </c>
      <c r="O40" s="4">
        <v>18.296470317721319</v>
      </c>
      <c r="P40" s="35">
        <v>0.8138066507646976</v>
      </c>
      <c r="Q40" s="36">
        <f t="shared" si="0"/>
        <v>81.250000000430006</v>
      </c>
      <c r="R40" s="36" t="str">
        <f t="shared" si="1"/>
        <v xml:space="preserve"> </v>
      </c>
      <c r="S40" s="37">
        <f t="shared" si="2"/>
        <v>0.20667882742593099</v>
      </c>
      <c r="T40" s="37" t="str">
        <f t="shared" si="3"/>
        <v/>
      </c>
      <c r="U40" s="37" t="str">
        <f t="shared" si="4"/>
        <v/>
      </c>
      <c r="V40" s="37" t="str">
        <f t="shared" si="5"/>
        <v/>
      </c>
      <c r="W40" s="37">
        <f t="shared" si="6"/>
        <v>0.17337825754647174</v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>
        <f t="shared" si="8"/>
        <v>85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121</v>
      </c>
      <c r="AD40" s="1" t="str">
        <f t="shared" si="12"/>
        <v xml:space="preserve"> </v>
      </c>
      <c r="AE40" s="1">
        <f t="shared" si="13"/>
        <v>25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464</v>
      </c>
      <c r="AP40" t="s">
        <v>1031</v>
      </c>
      <c r="AQ40" s="22">
        <v>-19.431705207388571</v>
      </c>
      <c r="AR40" s="21">
        <v>-17.337825754647174</v>
      </c>
      <c r="AS40">
        <v>20.6678826995931</v>
      </c>
      <c r="AT40">
        <v>19.431705207388571</v>
      </c>
      <c r="AU40">
        <v>17.337825754647174</v>
      </c>
      <c r="AV40" t="s">
        <v>1164</v>
      </c>
    </row>
    <row r="41" spans="1:48" x14ac:dyDescent="0.25">
      <c r="A41" s="14">
        <v>4.4000000000000024E-10</v>
      </c>
      <c r="B41" t="s">
        <v>635</v>
      </c>
      <c r="C41" s="4">
        <v>8</v>
      </c>
      <c r="D41" s="4">
        <v>0</v>
      </c>
      <c r="E41" s="4">
        <v>2</v>
      </c>
      <c r="F41" s="4">
        <v>10</v>
      </c>
      <c r="G41" s="4">
        <v>182</v>
      </c>
      <c r="H41" s="4">
        <v>123.69</v>
      </c>
      <c r="I41" s="34">
        <v>6608.9976481200001</v>
      </c>
      <c r="J41" s="35">
        <v>7.215610780539027</v>
      </c>
      <c r="K41" s="35">
        <v>7.9497397004948898</v>
      </c>
      <c r="L41" s="35">
        <v>8.5192818285104437</v>
      </c>
      <c r="M41" s="35">
        <v>7.7666120826709069</v>
      </c>
      <c r="N41" s="4">
        <v>15.295</v>
      </c>
      <c r="O41" s="4">
        <v>0.35190615835777156</v>
      </c>
      <c r="P41" s="35">
        <v>1.3121513461072036</v>
      </c>
      <c r="Q41" s="36">
        <f t="shared" si="0"/>
        <v>80.000000000439996</v>
      </c>
      <c r="R41" s="36" t="str">
        <f t="shared" si="1"/>
        <v xml:space="preserve"> </v>
      </c>
      <c r="S41" s="37">
        <f t="shared" si="2"/>
        <v>0.47142048714062262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>
        <f t="shared" si="7"/>
        <v>-0.26259629051413558</v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>
        <f t="shared" si="10"/>
        <v>94</v>
      </c>
      <c r="AC41" s="1">
        <f t="shared" si="20"/>
        <v>10</v>
      </c>
      <c r="AD41" s="1" t="str">
        <f t="shared" si="12"/>
        <v xml:space="preserve"> </v>
      </c>
      <c r="AE41" s="1">
        <f t="shared" si="13"/>
        <v>36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635</v>
      </c>
      <c r="AP41" t="s">
        <v>1024</v>
      </c>
      <c r="AQ41" s="22">
        <v>57.521993913157068</v>
      </c>
      <c r="AR41" s="21">
        <v>26.259629051413558</v>
      </c>
      <c r="AS41">
        <v>47.142048670062266</v>
      </c>
      <c r="AT41">
        <v>-57.521993913157068</v>
      </c>
      <c r="AU41">
        <v>-26.259629051413558</v>
      </c>
      <c r="AV41" t="s">
        <v>1165</v>
      </c>
    </row>
    <row r="42" spans="1:48" x14ac:dyDescent="0.25">
      <c r="A42" s="14">
        <v>4.5000000000000026E-10</v>
      </c>
      <c r="B42" t="s">
        <v>498</v>
      </c>
      <c r="C42" s="4">
        <v>11</v>
      </c>
      <c r="D42" s="4">
        <v>0</v>
      </c>
      <c r="E42" s="4">
        <v>16</v>
      </c>
      <c r="F42" s="4">
        <v>27</v>
      </c>
      <c r="G42" s="4">
        <v>205.5</v>
      </c>
      <c r="H42" s="4">
        <v>202.72</v>
      </c>
      <c r="I42" s="34">
        <v>131214.99342223999</v>
      </c>
      <c r="J42" s="35">
        <v>13.93647738209817</v>
      </c>
      <c r="K42" s="35">
        <v>13.310571240971766</v>
      </c>
      <c r="L42" s="35">
        <v>10.526769643685082</v>
      </c>
      <c r="M42" s="35">
        <v>10.505964686478821</v>
      </c>
      <c r="N42" s="4">
        <v>14.011000000000001</v>
      </c>
      <c r="O42" s="4">
        <v>5.474006116207959</v>
      </c>
      <c r="P42" s="35">
        <v>2.7397395422257298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>
        <f t="shared" si="14"/>
        <v>2.7397395426757298</v>
      </c>
      <c r="AH42" s="38" t="str">
        <f t="shared" si="15"/>
        <v xml:space="preserve"> </v>
      </c>
      <c r="AI42" s="1">
        <f t="shared" si="16"/>
        <v>135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498</v>
      </c>
      <c r="AP42" t="s">
        <v>1054</v>
      </c>
      <c r="AQ42" s="22">
        <v>17.956526609977253</v>
      </c>
      <c r="AR42" s="21">
        <v>8.8834112967265959</v>
      </c>
      <c r="AS42">
        <v>1.3713496448302998</v>
      </c>
      <c r="AT42">
        <v>-17.956526609977253</v>
      </c>
      <c r="AU42">
        <v>-8.8834112967265959</v>
      </c>
      <c r="AV42" t="s">
        <v>1166</v>
      </c>
    </row>
    <row r="43" spans="1:48" x14ac:dyDescent="0.25">
      <c r="A43" s="14">
        <v>4.6000000000000027E-10</v>
      </c>
      <c r="B43" t="s">
        <v>666</v>
      </c>
      <c r="C43" s="4">
        <v>5</v>
      </c>
      <c r="D43" s="4">
        <v>0</v>
      </c>
      <c r="E43" s="4">
        <v>7</v>
      </c>
      <c r="F43" s="4">
        <v>12</v>
      </c>
      <c r="G43" s="4">
        <v>165</v>
      </c>
      <c r="H43" s="4">
        <v>134</v>
      </c>
      <c r="I43" s="34">
        <v>19009.756168</v>
      </c>
      <c r="J43" s="35">
        <v>8.1702335223461979</v>
      </c>
      <c r="K43" s="35">
        <v>7.5869097497452165</v>
      </c>
      <c r="L43" s="35">
        <v>6.2552849850777426</v>
      </c>
      <c r="M43" s="35">
        <v>5.9012005641748946</v>
      </c>
      <c r="N43" s="4">
        <v>14.803000000000001</v>
      </c>
      <c r="O43" s="4">
        <v>4.3909348441926417</v>
      </c>
      <c r="P43" s="35">
        <v>2.8850746268656717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0.23134328404208945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>
        <f t="shared" si="7"/>
        <v>-0.45856112701297247</v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>
        <f t="shared" si="10"/>
        <v>34</v>
      </c>
      <c r="AC43" s="1">
        <f t="shared" si="20"/>
        <v>94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2.8850746273256718</v>
      </c>
      <c r="AH43" s="38" t="str">
        <f t="shared" si="15"/>
        <v xml:space="preserve"> </v>
      </c>
      <c r="AI43" s="1">
        <f t="shared" si="16"/>
        <v>124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666</v>
      </c>
      <c r="AP43" t="s">
        <v>1024</v>
      </c>
      <c r="AQ43" s="22">
        <v>51.902168804728134</v>
      </c>
      <c r="AR43" s="21">
        <v>45.856112701297249</v>
      </c>
      <c r="AS43">
        <v>23.134328358208943</v>
      </c>
      <c r="AT43">
        <v>-51.902168804728134</v>
      </c>
      <c r="AU43">
        <v>-45.856112701297249</v>
      </c>
      <c r="AV43" t="s">
        <v>1167</v>
      </c>
    </row>
    <row r="44" spans="1:48" x14ac:dyDescent="0.25">
      <c r="A44" s="14">
        <v>4.7000000000000024E-10</v>
      </c>
      <c r="B44" t="s">
        <v>606</v>
      </c>
      <c r="C44" s="4">
        <v>18</v>
      </c>
      <c r="D44" s="4">
        <v>0</v>
      </c>
      <c r="E44" s="4">
        <v>6</v>
      </c>
      <c r="F44" s="4">
        <v>24</v>
      </c>
      <c r="G44" s="4">
        <v>163</v>
      </c>
      <c r="H44" s="4">
        <v>146.79</v>
      </c>
      <c r="I44" s="34">
        <v>64710.178163819997</v>
      </c>
      <c r="J44" s="35">
        <v>39.802060737527114</v>
      </c>
      <c r="K44" s="35">
        <v>34.240727781665498</v>
      </c>
      <c r="L44" s="35">
        <v>18.990742197002451</v>
      </c>
      <c r="M44" s="35">
        <v>17.931150623932069</v>
      </c>
      <c r="N44" s="4">
        <v>3.04</v>
      </c>
      <c r="O44" s="4">
        <v>12.728018036482899</v>
      </c>
      <c r="P44" s="35">
        <v>2.5281013693030863</v>
      </c>
      <c r="Q44" s="36">
        <f t="shared" si="0"/>
        <v>75.000000000469996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>
        <f t="shared" si="4"/>
        <v>1.3431310663783722</v>
      </c>
      <c r="V44" s="37" t="str">
        <f t="shared" si="5"/>
        <v/>
      </c>
      <c r="W44" s="37">
        <f t="shared" si="6"/>
        <v>0.64378219007785153</v>
      </c>
      <c r="X44" s="37" t="str">
        <f t="shared" si="7"/>
        <v/>
      </c>
      <c r="Y44" s="1">
        <f t="shared" si="8"/>
        <v>1</v>
      </c>
      <c r="Z44" s="1" t="str">
        <f t="shared" si="9"/>
        <v xml:space="preserve"> </v>
      </c>
      <c r="AA44" s="1">
        <f t="shared" si="8"/>
        <v>29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59</v>
      </c>
      <c r="AF44" s="1" t="str">
        <f t="shared" si="13"/>
        <v xml:space="preserve"> </v>
      </c>
      <c r="AG44" s="38">
        <f t="shared" si="14"/>
        <v>2.5281013697730863</v>
      </c>
      <c r="AH44" s="38" t="str">
        <f t="shared" si="15"/>
        <v xml:space="preserve"> </v>
      </c>
      <c r="AI44" s="1">
        <f t="shared" si="16"/>
        <v>152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606</v>
      </c>
      <c r="AP44" t="s">
        <v>1035</v>
      </c>
      <c r="AQ44" s="22">
        <v>-134.31310663783722</v>
      </c>
      <c r="AR44" s="21">
        <v>-64.378219007785148</v>
      </c>
      <c r="AS44">
        <v>11.042986579467273</v>
      </c>
      <c r="AT44">
        <v>134.31310663783722</v>
      </c>
      <c r="AU44">
        <v>64.378219007785148</v>
      </c>
      <c r="AV44" t="s">
        <v>1168</v>
      </c>
    </row>
    <row r="45" spans="1:48" x14ac:dyDescent="0.25">
      <c r="A45" s="14">
        <v>4.800000000000002E-10</v>
      </c>
      <c r="B45" t="s">
        <v>608</v>
      </c>
      <c r="C45" s="4">
        <v>47</v>
      </c>
      <c r="D45" s="4">
        <v>1</v>
      </c>
      <c r="E45" s="4">
        <v>2</v>
      </c>
      <c r="F45" s="4">
        <v>50</v>
      </c>
      <c r="G45" s="4">
        <v>2150</v>
      </c>
      <c r="H45" s="4">
        <v>1770.72</v>
      </c>
      <c r="I45" s="34">
        <v>863653.07818608009</v>
      </c>
      <c r="J45" s="35" t="s">
        <v>1019</v>
      </c>
      <c r="K45" s="35">
        <v>36.481107585809056</v>
      </c>
      <c r="L45" s="35">
        <v>21.209634942946916</v>
      </c>
      <c r="M45" s="35">
        <v>16.724185531107018</v>
      </c>
      <c r="N45" s="4">
        <v>26.655000000000001</v>
      </c>
      <c r="O45" s="4">
        <v>188.92257882159467</v>
      </c>
      <c r="P45" s="35">
        <v>0</v>
      </c>
      <c r="Q45" s="36">
        <f t="shared" si="0"/>
        <v>94.00000000048</v>
      </c>
      <c r="R45" s="36" t="str">
        <f t="shared" si="1"/>
        <v xml:space="preserve"> </v>
      </c>
      <c r="S45" s="37">
        <f t="shared" si="2"/>
        <v>0.21419535604157944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0.83584294998075648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15</v>
      </c>
      <c r="AB45" s="1" t="str">
        <f t="shared" si="10"/>
        <v xml:space="preserve"> </v>
      </c>
      <c r="AC45" s="1">
        <f t="shared" si="20"/>
        <v>111</v>
      </c>
      <c r="AD45" s="1" t="str">
        <f t="shared" si="12"/>
        <v xml:space="preserve"> </v>
      </c>
      <c r="AE45" s="1">
        <f t="shared" si="13"/>
        <v>5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608</v>
      </c>
      <c r="AP45" t="s">
        <v>1028</v>
      </c>
      <c r="AQ45" s="22" t="e">
        <v>#VALUE!</v>
      </c>
      <c r="AR45" s="21">
        <v>-83.584294998075649</v>
      </c>
      <c r="AS45">
        <v>21.419535556157943</v>
      </c>
      <c r="AT45" t="e">
        <v>#VALUE!</v>
      </c>
      <c r="AU45">
        <v>83.584294998075649</v>
      </c>
      <c r="AV45" t="s">
        <v>1169</v>
      </c>
    </row>
    <row r="46" spans="1:48" x14ac:dyDescent="0.25">
      <c r="A46" s="14">
        <v>4.9000000000000017E-10</v>
      </c>
      <c r="B46" t="s">
        <v>472</v>
      </c>
      <c r="C46" s="4">
        <v>1</v>
      </c>
      <c r="D46" s="4">
        <v>0</v>
      </c>
      <c r="E46" s="4">
        <v>4</v>
      </c>
      <c r="F46" s="4">
        <v>5</v>
      </c>
      <c r="G46" s="4">
        <v>158</v>
      </c>
      <c r="H46" s="4">
        <v>153.5</v>
      </c>
      <c r="I46" s="34">
        <v>23197.839004500001</v>
      </c>
      <c r="J46" s="35">
        <v>12.302636851807325</v>
      </c>
      <c r="K46" s="35">
        <v>9.5525546082519135</v>
      </c>
      <c r="L46" s="35">
        <v>8.0974197921864555</v>
      </c>
      <c r="M46" s="35">
        <v>7.0224171176588497</v>
      </c>
      <c r="N46" s="4">
        <v>8.7059999999999995</v>
      </c>
      <c r="O46" s="4">
        <v>-10.04074234872342</v>
      </c>
      <c r="P46" s="35">
        <v>1.6788273615635179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>
        <f t="shared" si="7"/>
        <v>-0.29911141429317378</v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>
        <f t="shared" si="10"/>
        <v>81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472</v>
      </c>
      <c r="AP46" t="s">
        <v>1078</v>
      </c>
      <c r="AQ46" s="22">
        <v>27.5748791100605</v>
      </c>
      <c r="AR46" s="21">
        <v>29.911141429317379</v>
      </c>
      <c r="AS46">
        <v>2.931596091205213</v>
      </c>
      <c r="AT46">
        <v>-27.5748791100605</v>
      </c>
      <c r="AU46">
        <v>-29.911141429317379</v>
      </c>
      <c r="AV46" t="s">
        <v>1170</v>
      </c>
    </row>
    <row r="47" spans="1:48" x14ac:dyDescent="0.25">
      <c r="A47" s="14">
        <v>5.0000000000000013E-10</v>
      </c>
      <c r="B47" t="s">
        <v>628</v>
      </c>
      <c r="C47" s="4">
        <v>5</v>
      </c>
      <c r="D47" s="4">
        <v>3</v>
      </c>
      <c r="E47" s="4">
        <v>9</v>
      </c>
      <c r="F47" s="4">
        <v>17</v>
      </c>
      <c r="G47" s="4">
        <v>185</v>
      </c>
      <c r="H47" s="4">
        <v>153.81</v>
      </c>
      <c r="I47" s="34">
        <v>12965.84677134</v>
      </c>
      <c r="J47" s="35">
        <v>28.289497884862975</v>
      </c>
      <c r="K47" s="35">
        <v>25.511693481506054</v>
      </c>
      <c r="L47" s="35">
        <v>19.436014738169387</v>
      </c>
      <c r="M47" s="35">
        <v>18.16834657865083</v>
      </c>
      <c r="N47" s="4">
        <v>5.0289999999999999</v>
      </c>
      <c r="O47" s="4">
        <v>-0.66666666666667784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0.20278265442367213</v>
      </c>
      <c r="T47" s="37" t="str">
        <f t="shared" si="3"/>
        <v/>
      </c>
      <c r="U47" s="37">
        <f t="shared" si="4"/>
        <v>0.66539119125986268</v>
      </c>
      <c r="V47" s="37" t="str">
        <f t="shared" si="5"/>
        <v/>
      </c>
      <c r="W47" s="37">
        <f t="shared" si="6"/>
        <v>0.68232365756280577</v>
      </c>
      <c r="X47" s="37" t="str">
        <f t="shared" si="7"/>
        <v/>
      </c>
      <c r="Y47" s="1">
        <f t="shared" si="8"/>
        <v>17</v>
      </c>
      <c r="Z47" s="1" t="str">
        <f t="shared" si="9"/>
        <v xml:space="preserve"> </v>
      </c>
      <c r="AA47" s="1">
        <f t="shared" si="8"/>
        <v>25</v>
      </c>
      <c r="AB47" s="1" t="str">
        <f t="shared" si="10"/>
        <v xml:space="preserve"> </v>
      </c>
      <c r="AC47" s="1">
        <f t="shared" si="20"/>
        <v>125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628</v>
      </c>
      <c r="AP47" t="s">
        <v>1033</v>
      </c>
      <c r="AQ47" s="22">
        <v>-66.539119125986275</v>
      </c>
      <c r="AR47" s="21">
        <v>-68.232365756280572</v>
      </c>
      <c r="AS47">
        <v>20.27826539236721</v>
      </c>
      <c r="AT47">
        <v>66.539119125986275</v>
      </c>
      <c r="AU47">
        <v>68.232365756280572</v>
      </c>
      <c r="AV47" t="s">
        <v>1171</v>
      </c>
    </row>
    <row r="48" spans="1:48" x14ac:dyDescent="0.25">
      <c r="A48" s="14">
        <v>5.100000000000001E-10</v>
      </c>
      <c r="B48" t="s">
        <v>651</v>
      </c>
      <c r="C48" s="4">
        <v>15</v>
      </c>
      <c r="D48" s="4">
        <v>0</v>
      </c>
      <c r="E48" s="4">
        <v>7</v>
      </c>
      <c r="F48" s="4">
        <v>22</v>
      </c>
      <c r="G48" s="4">
        <v>302</v>
      </c>
      <c r="H48" s="4">
        <v>281.19</v>
      </c>
      <c r="I48" s="34">
        <v>73096.374716820006</v>
      </c>
      <c r="J48" s="35">
        <v>16.395918367346937</v>
      </c>
      <c r="K48" s="35">
        <v>14.233864844343206</v>
      </c>
      <c r="L48" s="35">
        <v>10.042129213344916</v>
      </c>
      <c r="M48" s="35" t="s">
        <v>1019</v>
      </c>
      <c r="N48" s="4">
        <v>15.492000000000001</v>
      </c>
      <c r="O48" s="4">
        <v>39.622641509433976</v>
      </c>
      <c r="P48" s="35">
        <v>1.0907215761584694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>
        <f t="shared" si="7"/>
        <v>-0.13078314790864787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>
        <f t="shared" si="10"/>
        <v>145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651</v>
      </c>
      <c r="AP48" t="s">
        <v>1054</v>
      </c>
      <c r="AQ48" s="22">
        <v>3.4778979367960039</v>
      </c>
      <c r="AR48" s="21">
        <v>13.078314790864788</v>
      </c>
      <c r="AS48">
        <v>7.4006899249617675</v>
      </c>
      <c r="AT48">
        <v>-3.4778979367960039</v>
      </c>
      <c r="AU48">
        <v>-13.078314790864788</v>
      </c>
      <c r="AV48" t="s">
        <v>1172</v>
      </c>
    </row>
    <row r="49" spans="1:48" x14ac:dyDescent="0.25">
      <c r="A49" s="14">
        <v>5.2000000000000007E-10</v>
      </c>
      <c r="B49" t="s">
        <v>308</v>
      </c>
      <c r="C49" s="4">
        <v>7</v>
      </c>
      <c r="D49" s="4">
        <v>0</v>
      </c>
      <c r="E49" s="4">
        <v>13</v>
      </c>
      <c r="F49" s="4">
        <v>20</v>
      </c>
      <c r="G49" s="4">
        <v>153</v>
      </c>
      <c r="H49" s="4">
        <v>149.51</v>
      </c>
      <c r="I49" s="34">
        <v>36279.400331929995</v>
      </c>
      <c r="J49" s="35">
        <v>16.311368099498143</v>
      </c>
      <c r="K49" s="35">
        <v>14.827928195973419</v>
      </c>
      <c r="L49" s="35">
        <v>13.295259520056726</v>
      </c>
      <c r="M49" s="35">
        <v>12.384427794916999</v>
      </c>
      <c r="N49" s="4">
        <v>8.0749999999999993</v>
      </c>
      <c r="O49" s="4">
        <v>-2.3199999999999932</v>
      </c>
      <c r="P49" s="35">
        <v>1.1437362049361248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>
        <f t="shared" si="6"/>
        <v>0.15079814073732334</v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>
        <f t="shared" si="8"/>
        <v>92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308</v>
      </c>
      <c r="AP49" t="s">
        <v>1024</v>
      </c>
      <c r="AQ49" s="22">
        <v>3.97564191184685</v>
      </c>
      <c r="AR49" s="21">
        <v>-15.079814073732333</v>
      </c>
      <c r="AS49">
        <v>2.3342920206006257</v>
      </c>
      <c r="AT49">
        <v>-3.97564191184685</v>
      </c>
      <c r="AU49">
        <v>15.079814073732333</v>
      </c>
      <c r="AV49" t="s">
        <v>1173</v>
      </c>
    </row>
    <row r="50" spans="1:48" x14ac:dyDescent="0.25">
      <c r="A50" s="14">
        <v>5.3000000000000003E-10</v>
      </c>
      <c r="B50" t="s">
        <v>547</v>
      </c>
      <c r="C50" s="4">
        <v>8</v>
      </c>
      <c r="D50" s="4">
        <v>1</v>
      </c>
      <c r="E50" s="4">
        <v>4</v>
      </c>
      <c r="F50" s="4">
        <v>13</v>
      </c>
      <c r="G50" s="4">
        <v>70.5</v>
      </c>
      <c r="H50" s="4">
        <v>46.45</v>
      </c>
      <c r="I50" s="34">
        <v>7924.6761519499996</v>
      </c>
      <c r="J50" s="35">
        <v>15.978672170622636</v>
      </c>
      <c r="K50" s="35">
        <v>14.902149502726981</v>
      </c>
      <c r="L50" s="35">
        <v>10.490543068546698</v>
      </c>
      <c r="M50" s="35">
        <v>9.7273475728155336</v>
      </c>
      <c r="N50" s="4">
        <v>2.6019999999999999</v>
      </c>
      <c r="O50" s="4">
        <v>17.592592592592588</v>
      </c>
      <c r="P50" s="35">
        <v>1.8299246501614639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"/>
        <v>0.51776103389921424</v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>
        <f t="shared" si="20"/>
        <v>6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547</v>
      </c>
      <c r="AP50" t="s">
        <v>1031</v>
      </c>
      <c r="AQ50" s="22">
        <v>5.9342092627850835</v>
      </c>
      <c r="AR50" s="21">
        <v>9.1969777619140043</v>
      </c>
      <c r="AS50">
        <v>51.776103336921423</v>
      </c>
      <c r="AT50">
        <v>-5.9342092627850835</v>
      </c>
      <c r="AU50">
        <v>-9.1969777619140043</v>
      </c>
      <c r="AV50" t="s">
        <v>1174</v>
      </c>
    </row>
    <row r="51" spans="1:48" x14ac:dyDescent="0.25">
      <c r="A51" s="14">
        <v>5.4E-10</v>
      </c>
      <c r="B51" t="s">
        <v>309</v>
      </c>
      <c r="C51" s="4">
        <v>8</v>
      </c>
      <c r="D51" s="4">
        <v>9</v>
      </c>
      <c r="E51" s="4">
        <v>12</v>
      </c>
      <c r="F51" s="4">
        <v>29</v>
      </c>
      <c r="G51" s="4">
        <v>49</v>
      </c>
      <c r="H51" s="4">
        <v>42.33</v>
      </c>
      <c r="I51" s="34">
        <v>16190.63039049</v>
      </c>
      <c r="J51" s="35">
        <v>19.817415730337078</v>
      </c>
      <c r="K51" s="35">
        <v>21.324937027707808</v>
      </c>
      <c r="L51" s="35">
        <v>4.718994847313783</v>
      </c>
      <c r="M51" s="35">
        <v>4.613400004629951</v>
      </c>
      <c r="N51" s="4">
        <v>1.873</v>
      </c>
      <c r="O51" s="4">
        <v>1107.5</v>
      </c>
      <c r="P51" s="35">
        <v>2.3600283486888736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0.15757146285986784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>
        <f t="shared" si="7"/>
        <v>-0.59153783435025864</v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>
        <f t="shared" si="10"/>
        <v>6</v>
      </c>
      <c r="AC51" s="1">
        <f t="shared" si="20"/>
        <v>180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2.3600283492288736</v>
      </c>
      <c r="AH51" s="38" t="str">
        <f t="shared" si="15"/>
        <v xml:space="preserve"> </v>
      </c>
      <c r="AI51" s="1">
        <f t="shared" si="16"/>
        <v>168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309</v>
      </c>
      <c r="AP51" t="s">
        <v>1078</v>
      </c>
      <c r="AQ51" s="22">
        <v>-16.664317356079739</v>
      </c>
      <c r="AR51" s="21">
        <v>59.153783435025865</v>
      </c>
      <c r="AS51">
        <v>15.757146231986784</v>
      </c>
      <c r="AT51">
        <v>16.664317356079739</v>
      </c>
      <c r="AU51">
        <v>-59.153783435025865</v>
      </c>
      <c r="AV51" t="s">
        <v>1175</v>
      </c>
    </row>
    <row r="52" spans="1:48" x14ac:dyDescent="0.25">
      <c r="A52" s="14">
        <v>5.4999999999999996E-10</v>
      </c>
      <c r="B52" t="s">
        <v>307</v>
      </c>
      <c r="C52" s="4">
        <v>28</v>
      </c>
      <c r="D52" s="4">
        <v>0</v>
      </c>
      <c r="E52" s="4">
        <v>7</v>
      </c>
      <c r="F52" s="4">
        <v>35</v>
      </c>
      <c r="G52" s="4">
        <v>85</v>
      </c>
      <c r="H52" s="4">
        <v>66.5</v>
      </c>
      <c r="I52" s="34">
        <v>34052.991689499999</v>
      </c>
      <c r="J52" s="35">
        <v>14.699381078691424</v>
      </c>
      <c r="K52" s="35">
        <v>13.813876194432904</v>
      </c>
      <c r="L52" s="35">
        <v>5.4186730040465028</v>
      </c>
      <c r="M52" s="35">
        <v>5.209882289248454</v>
      </c>
      <c r="N52" s="4">
        <v>2.956</v>
      </c>
      <c r="O52" s="4">
        <v>211.29870129870127</v>
      </c>
      <c r="P52" s="35">
        <v>1.5082706766917295</v>
      </c>
      <c r="Q52" s="36">
        <f t="shared" si="0"/>
        <v>80.000000000550003</v>
      </c>
      <c r="R52" s="36" t="str">
        <f t="shared" si="1"/>
        <v xml:space="preserve"> </v>
      </c>
      <c r="S52" s="37">
        <f t="shared" si="2"/>
        <v>0.27819548927180454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-0.53097577306308674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17</v>
      </c>
      <c r="AC52" s="1">
        <f t="shared" si="20"/>
        <v>63</v>
      </c>
      <c r="AD52" s="1" t="str">
        <f t="shared" si="12"/>
        <v xml:space="preserve"> </v>
      </c>
      <c r="AE52" s="1">
        <f t="shared" si="13"/>
        <v>35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307</v>
      </c>
      <c r="AP52" t="s">
        <v>1078</v>
      </c>
      <c r="AQ52" s="22">
        <v>13.465343693769238</v>
      </c>
      <c r="AR52" s="21">
        <v>53.097577306308672</v>
      </c>
      <c r="AS52">
        <v>27.819548872180455</v>
      </c>
      <c r="AT52">
        <v>-13.465343693769238</v>
      </c>
      <c r="AU52">
        <v>-53.097577306308672</v>
      </c>
      <c r="AV52" t="s">
        <v>1176</v>
      </c>
    </row>
    <row r="53" spans="1:48" x14ac:dyDescent="0.25">
      <c r="A53" s="14">
        <v>5.5999999999999993E-10</v>
      </c>
      <c r="B53" t="s">
        <v>303</v>
      </c>
      <c r="C53" s="4">
        <v>19</v>
      </c>
      <c r="D53" s="4">
        <v>0</v>
      </c>
      <c r="E53" s="4">
        <v>5</v>
      </c>
      <c r="F53" s="4">
        <v>24</v>
      </c>
      <c r="G53" s="4">
        <v>192</v>
      </c>
      <c r="H53" s="4">
        <v>156.69</v>
      </c>
      <c r="I53" s="34">
        <v>34357.807398239995</v>
      </c>
      <c r="J53" s="35">
        <v>19.127197265625</v>
      </c>
      <c r="K53" s="35">
        <v>17.199780461031835</v>
      </c>
      <c r="L53" s="35">
        <v>10.283418312238265</v>
      </c>
      <c r="M53" s="35">
        <v>9.4986662570787477</v>
      </c>
      <c r="N53" s="4">
        <v>7.444</v>
      </c>
      <c r="O53" s="4">
        <v>13.125000000000005</v>
      </c>
      <c r="P53" s="35">
        <v>2.8974408066883655</v>
      </c>
      <c r="Q53" s="36">
        <f t="shared" si="0"/>
        <v>79.166666667226664</v>
      </c>
      <c r="R53" s="36" t="str">
        <f t="shared" si="1"/>
        <v xml:space="preserve"> </v>
      </c>
      <c r="S53" s="37">
        <f t="shared" si="2"/>
        <v>0.22534941660441893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-0.10989788079763285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152</v>
      </c>
      <c r="AC53" s="1">
        <f t="shared" si="20"/>
        <v>98</v>
      </c>
      <c r="AD53" s="1" t="str">
        <f t="shared" si="12"/>
        <v xml:space="preserve"> </v>
      </c>
      <c r="AE53" s="1">
        <f t="shared" si="13"/>
        <v>39</v>
      </c>
      <c r="AF53" s="1" t="str">
        <f t="shared" si="13"/>
        <v xml:space="preserve"> </v>
      </c>
      <c r="AG53" s="38">
        <f t="shared" si="14"/>
        <v>2.8974408072483655</v>
      </c>
      <c r="AH53" s="38" t="str">
        <f t="shared" si="15"/>
        <v xml:space="preserve"> </v>
      </c>
      <c r="AI53" s="1">
        <f t="shared" si="16"/>
        <v>122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303</v>
      </c>
      <c r="AP53" t="s">
        <v>1022</v>
      </c>
      <c r="AQ53" s="22">
        <v>-12.601029432572751</v>
      </c>
      <c r="AR53" s="21">
        <v>10.989788079763285</v>
      </c>
      <c r="AS53">
        <v>22.534941604441894</v>
      </c>
      <c r="AT53">
        <v>12.601029432572751</v>
      </c>
      <c r="AU53">
        <v>-10.989788079763285</v>
      </c>
      <c r="AV53" t="s">
        <v>1177</v>
      </c>
    </row>
    <row r="54" spans="1:48" x14ac:dyDescent="0.25">
      <c r="A54" s="14">
        <v>5.6999999999999989E-10</v>
      </c>
      <c r="B54" t="s">
        <v>611</v>
      </c>
      <c r="C54" s="4">
        <v>10</v>
      </c>
      <c r="D54" s="4">
        <v>0</v>
      </c>
      <c r="E54" s="4">
        <v>4</v>
      </c>
      <c r="F54" s="4">
        <v>14</v>
      </c>
      <c r="G54" s="4">
        <v>100</v>
      </c>
      <c r="H54" s="4">
        <v>83.68</v>
      </c>
      <c r="I54" s="34">
        <v>25133.502388159999</v>
      </c>
      <c r="J54" s="35">
        <v>20.90954522738631</v>
      </c>
      <c r="K54" s="35">
        <v>19.810606060606062</v>
      </c>
      <c r="L54" s="35">
        <v>13.734096225404087</v>
      </c>
      <c r="M54" s="35">
        <v>12.766289660602135</v>
      </c>
      <c r="N54" s="4">
        <v>3.6139999999999999</v>
      </c>
      <c r="O54" s="4">
        <v>6.0227272727272778</v>
      </c>
      <c r="P54" s="35">
        <v>1.122131931166348</v>
      </c>
      <c r="Q54" s="36">
        <f t="shared" si="0"/>
        <v>71.428571429141428</v>
      </c>
      <c r="R54" s="36" t="str">
        <f t="shared" si="1"/>
        <v xml:space="preserve"> </v>
      </c>
      <c r="S54" s="37">
        <f t="shared" si="2"/>
        <v>0.19502868125833633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>
        <f t="shared" si="6"/>
        <v>0.18878254140578665</v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>
        <f t="shared" si="8"/>
        <v>83</v>
      </c>
      <c r="AB54" s="1" t="str">
        <f t="shared" si="10"/>
        <v xml:space="preserve"> </v>
      </c>
      <c r="AC54" s="1">
        <f t="shared" si="20"/>
        <v>133</v>
      </c>
      <c r="AD54" s="1" t="str">
        <f t="shared" si="12"/>
        <v xml:space="preserve"> </v>
      </c>
      <c r="AE54" s="1">
        <f t="shared" si="13"/>
        <v>74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611</v>
      </c>
      <c r="AP54" t="s">
        <v>1033</v>
      </c>
      <c r="AQ54" s="22">
        <v>-23.093639118888621</v>
      </c>
      <c r="AR54" s="21">
        <v>-18.878254140578665</v>
      </c>
      <c r="AS54">
        <v>19.502868068833635</v>
      </c>
      <c r="AT54">
        <v>23.093639118888621</v>
      </c>
      <c r="AU54">
        <v>18.878254140578665</v>
      </c>
      <c r="AV54" t="s">
        <v>1178</v>
      </c>
    </row>
    <row r="55" spans="1:48" x14ac:dyDescent="0.25">
      <c r="A55" s="14">
        <v>5.7999999999999986E-10</v>
      </c>
      <c r="B55" t="s">
        <v>723</v>
      </c>
      <c r="C55" s="4">
        <v>8</v>
      </c>
      <c r="D55" s="4">
        <v>0</v>
      </c>
      <c r="E55" s="4">
        <v>4</v>
      </c>
      <c r="F55" s="4">
        <v>12</v>
      </c>
      <c r="G55" s="4">
        <v>138</v>
      </c>
      <c r="H55" s="4">
        <v>121.79</v>
      </c>
      <c r="I55" s="34">
        <v>12880.190214090002</v>
      </c>
      <c r="J55" s="35" t="s">
        <v>1019</v>
      </c>
      <c r="K55" s="35" t="s">
        <v>1019</v>
      </c>
      <c r="L55" s="35">
        <v>19.391791144045857</v>
      </c>
      <c r="M55" s="35">
        <v>18.187452975047986</v>
      </c>
      <c r="N55" s="4">
        <v>2.7600000000000002</v>
      </c>
      <c r="O55" s="4">
        <v>-3.2727272727272751</v>
      </c>
      <c r="P55" s="35">
        <v>3.1767797027670581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>
        <f t="shared" si="6"/>
        <v>0.67849579472061716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26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3.1767797033470582</v>
      </c>
      <c r="AH55" s="38" t="str">
        <f t="shared" si="15"/>
        <v xml:space="preserve"> </v>
      </c>
      <c r="AI55" s="1">
        <f t="shared" si="16"/>
        <v>102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723</v>
      </c>
      <c r="AP55" t="s">
        <v>1035</v>
      </c>
      <c r="AQ55" s="22" t="e">
        <v>#VALUE!</v>
      </c>
      <c r="AR55" s="21">
        <v>-67.84957947206172</v>
      </c>
      <c r="AS55">
        <v>13.309795549716718</v>
      </c>
      <c r="AT55" t="e">
        <v>#VALUE!</v>
      </c>
      <c r="AU55">
        <v>67.84957947206172</v>
      </c>
      <c r="AV55" t="s">
        <v>1179</v>
      </c>
    </row>
    <row r="56" spans="1:48" x14ac:dyDescent="0.25">
      <c r="A56" s="14">
        <v>5.8999999999999982E-10</v>
      </c>
      <c r="B56" t="s">
        <v>612</v>
      </c>
      <c r="C56" s="4">
        <v>5</v>
      </c>
      <c r="D56" s="4">
        <v>0</v>
      </c>
      <c r="E56" s="4">
        <v>8</v>
      </c>
      <c r="F56" s="4">
        <v>13</v>
      </c>
      <c r="G56" s="4">
        <v>24.5</v>
      </c>
      <c r="H56" s="4">
        <v>22.03</v>
      </c>
      <c r="I56" s="34">
        <v>10639.492437540001</v>
      </c>
      <c r="J56" s="35">
        <v>13.794614902943019</v>
      </c>
      <c r="K56" s="35">
        <v>11.594736842105263</v>
      </c>
      <c r="L56" s="35">
        <v>7.3476491088020275</v>
      </c>
      <c r="M56" s="35">
        <v>6.7002622076346245</v>
      </c>
      <c r="N56" s="4">
        <v>1.3120000000000001</v>
      </c>
      <c r="O56" s="4">
        <v>19.999999999999996</v>
      </c>
      <c r="P56" s="35">
        <v>1.2119836586472992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-0.36400933577537664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59</v>
      </c>
      <c r="AC56" s="1" t="str">
        <f t="shared" si="20"/>
        <v xml:space="preserve"> 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612</v>
      </c>
      <c r="AP56" t="s">
        <v>1031</v>
      </c>
      <c r="AQ56" s="22">
        <v>18.791665233210608</v>
      </c>
      <c r="AR56" s="21">
        <v>36.400933577537664</v>
      </c>
      <c r="AS56">
        <v>11.211983658647284</v>
      </c>
      <c r="AT56">
        <v>-18.791665233210608</v>
      </c>
      <c r="AU56">
        <v>-36.400933577537664</v>
      </c>
      <c r="AV56" t="s">
        <v>1180</v>
      </c>
    </row>
    <row r="57" spans="1:48" x14ac:dyDescent="0.25">
      <c r="A57" s="14">
        <v>5.9999999999999979E-10</v>
      </c>
      <c r="B57" t="s">
        <v>603</v>
      </c>
      <c r="C57" s="4">
        <v>21</v>
      </c>
      <c r="D57" s="4">
        <v>1</v>
      </c>
      <c r="E57" s="4">
        <v>9</v>
      </c>
      <c r="F57" s="4">
        <v>31</v>
      </c>
      <c r="G57" s="4">
        <v>84</v>
      </c>
      <c r="H57" s="4">
        <v>71.81</v>
      </c>
      <c r="I57" s="34">
        <v>54748.560632470006</v>
      </c>
      <c r="J57" s="35">
        <v>23.786021861543556</v>
      </c>
      <c r="K57" s="35">
        <v>22.054668304668304</v>
      </c>
      <c r="L57" s="35">
        <v>17.179698069570648</v>
      </c>
      <c r="M57" s="35">
        <v>15.293141863729753</v>
      </c>
      <c r="N57" s="4">
        <v>2.6230000000000002</v>
      </c>
      <c r="O57" s="4">
        <v>-17.833333333333332</v>
      </c>
      <c r="P57" s="35">
        <v>0.4205542403564963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"/>
        <v>0.1697535168233672</v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>
        <f t="shared" si="6"/>
        <v>0.48702359416645158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43</v>
      </c>
      <c r="AB57" s="1" t="str">
        <f t="shared" si="10"/>
        <v xml:space="preserve"> </v>
      </c>
      <c r="AC57" s="1">
        <f t="shared" si="20"/>
        <v>166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603</v>
      </c>
      <c r="AP57" t="s">
        <v>1047</v>
      </c>
      <c r="AQ57" s="22">
        <v>-40.027339631662848</v>
      </c>
      <c r="AR57" s="21">
        <v>-48.702359416645159</v>
      </c>
      <c r="AS57">
        <v>16.975351622336721</v>
      </c>
      <c r="AT57">
        <v>40.027339631662848</v>
      </c>
      <c r="AU57">
        <v>48.702359416645159</v>
      </c>
      <c r="AV57" t="s">
        <v>1181</v>
      </c>
    </row>
    <row r="58" spans="1:48" x14ac:dyDescent="0.25">
      <c r="A58" s="14">
        <v>6.0999999999999975E-10</v>
      </c>
      <c r="B58" t="s">
        <v>575</v>
      </c>
      <c r="C58" s="4">
        <v>8</v>
      </c>
      <c r="D58" s="4">
        <v>0</v>
      </c>
      <c r="E58" s="4">
        <v>16</v>
      </c>
      <c r="F58" s="4">
        <v>24</v>
      </c>
      <c r="G58" s="4">
        <v>190</v>
      </c>
      <c r="H58" s="4">
        <v>176.3</v>
      </c>
      <c r="I58" s="34">
        <v>24367.9617464</v>
      </c>
      <c r="J58" s="35">
        <v>37.092362718283191</v>
      </c>
      <c r="K58" s="35">
        <v>35.238856685988409</v>
      </c>
      <c r="L58" s="35">
        <v>20.926512723994083</v>
      </c>
      <c r="M58" s="35">
        <v>19.678474230626623</v>
      </c>
      <c r="N58" s="4">
        <v>4.9670000000000005</v>
      </c>
      <c r="O58" s="4">
        <v>-24.355644040774397</v>
      </c>
      <c r="P58" s="35">
        <v>3.4764605785592742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>
        <f t="shared" si="4"/>
        <v>1.1836122502230042</v>
      </c>
      <c r="V58" s="37" t="str">
        <f t="shared" si="5"/>
        <v/>
      </c>
      <c r="W58" s="37">
        <f t="shared" si="6"/>
        <v>0.81133673235628434</v>
      </c>
      <c r="X58" s="37" t="str">
        <f t="shared" si="7"/>
        <v/>
      </c>
      <c r="Y58" s="1">
        <f t="shared" si="8"/>
        <v>4</v>
      </c>
      <c r="Z58" s="1" t="str">
        <f t="shared" si="9"/>
        <v xml:space="preserve"> </v>
      </c>
      <c r="AA58" s="1">
        <f t="shared" si="8"/>
        <v>16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>
        <f t="shared" si="14"/>
        <v>3.4764605791692742</v>
      </c>
      <c r="AH58" s="38" t="str">
        <f t="shared" si="15"/>
        <v xml:space="preserve"> </v>
      </c>
      <c r="AI58" s="1">
        <f t="shared" si="16"/>
        <v>77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575</v>
      </c>
      <c r="AP58" t="s">
        <v>1035</v>
      </c>
      <c r="AQ58" s="22">
        <v>-118.36122502230042</v>
      </c>
      <c r="AR58" s="21">
        <v>-81.133673235628436</v>
      </c>
      <c r="AS58">
        <v>7.7708451503119669</v>
      </c>
      <c r="AT58">
        <v>118.36122502230042</v>
      </c>
      <c r="AU58">
        <v>81.133673235628436</v>
      </c>
      <c r="AV58" t="s">
        <v>1182</v>
      </c>
    </row>
    <row r="59" spans="1:48" x14ac:dyDescent="0.25">
      <c r="A59" s="14">
        <v>6.1999999999999972E-10</v>
      </c>
      <c r="B59" t="s">
        <v>255</v>
      </c>
      <c r="C59" s="4">
        <v>25</v>
      </c>
      <c r="D59" s="4">
        <v>0</v>
      </c>
      <c r="E59" s="4">
        <v>8</v>
      </c>
      <c r="F59" s="4">
        <v>33</v>
      </c>
      <c r="G59" s="4">
        <v>294</v>
      </c>
      <c r="H59" s="4">
        <v>228.02</v>
      </c>
      <c r="I59" s="34">
        <v>94274.129075100005</v>
      </c>
      <c r="J59" s="35">
        <v>10.611010284331519</v>
      </c>
      <c r="K59" s="35">
        <v>9.8035169181822095</v>
      </c>
      <c r="L59" s="35">
        <v>8.9232608929710207</v>
      </c>
      <c r="M59" s="35">
        <v>8.907620933404985</v>
      </c>
      <c r="N59" s="4">
        <v>20.538</v>
      </c>
      <c r="O59" s="4">
        <v>21.132897603485855</v>
      </c>
      <c r="P59" s="35">
        <v>3.5799491272695381</v>
      </c>
      <c r="Q59" s="36">
        <f t="shared" si="0"/>
        <v>75.757575758195756</v>
      </c>
      <c r="R59" s="36" t="str">
        <f t="shared" si="1"/>
        <v xml:space="preserve"> </v>
      </c>
      <c r="S59" s="37">
        <f t="shared" si="2"/>
        <v>0.28936058302505202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>
        <f t="shared" si="7"/>
        <v>-0.22762906361821023</v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>
        <f t="shared" si="10"/>
        <v>106</v>
      </c>
      <c r="AC59" s="1">
        <f t="shared" si="20"/>
        <v>53</v>
      </c>
      <c r="AD59" s="1" t="str">
        <f t="shared" si="12"/>
        <v xml:space="preserve"> </v>
      </c>
      <c r="AE59" s="1">
        <f t="shared" si="13"/>
        <v>55</v>
      </c>
      <c r="AF59" s="1" t="str">
        <f t="shared" si="13"/>
        <v xml:space="preserve"> </v>
      </c>
      <c r="AG59" s="38">
        <f t="shared" si="14"/>
        <v>3.5799491278895381</v>
      </c>
      <c r="AH59" s="38" t="str">
        <f t="shared" si="15"/>
        <v xml:space="preserve"> </v>
      </c>
      <c r="AI59" s="1">
        <f t="shared" si="16"/>
        <v>72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255</v>
      </c>
      <c r="AP59" t="s">
        <v>1033</v>
      </c>
      <c r="AQ59" s="22">
        <v>37.533415651929602</v>
      </c>
      <c r="AR59" s="21">
        <v>22.762906361821024</v>
      </c>
      <c r="AS59">
        <v>28.936058240505204</v>
      </c>
      <c r="AT59">
        <v>-37.533415651929602</v>
      </c>
      <c r="AU59">
        <v>-22.762906361821024</v>
      </c>
      <c r="AV59" t="s">
        <v>1183</v>
      </c>
    </row>
    <row r="60" spans="1:48" x14ac:dyDescent="0.25">
      <c r="A60" s="14">
        <v>6.2999999999999969E-10</v>
      </c>
      <c r="B60" t="s">
        <v>314</v>
      </c>
      <c r="C60" s="4">
        <v>7</v>
      </c>
      <c r="D60" s="4">
        <v>0</v>
      </c>
      <c r="E60" s="4">
        <v>5</v>
      </c>
      <c r="F60" s="4">
        <v>12</v>
      </c>
      <c r="G60" s="4">
        <v>125</v>
      </c>
      <c r="H60" s="4">
        <v>97.86</v>
      </c>
      <c r="I60" s="34">
        <v>8554.7295901199996</v>
      </c>
      <c r="J60" s="35">
        <v>14.709153765218698</v>
      </c>
      <c r="K60" s="35">
        <v>13.379819524200164</v>
      </c>
      <c r="L60" s="35">
        <v>9.8016457247571349</v>
      </c>
      <c r="M60" s="35">
        <v>9.2115271389144429</v>
      </c>
      <c r="N60" s="4">
        <v>6.0579999999999998</v>
      </c>
      <c r="O60" s="4">
        <v>16.269841269841276</v>
      </c>
      <c r="P60" s="35">
        <v>2.0662170447578174</v>
      </c>
      <c r="Q60" s="36" t="str">
        <f t="shared" si="0"/>
        <v xml:space="preserve"> </v>
      </c>
      <c r="R60" s="36" t="str">
        <f t="shared" si="1"/>
        <v xml:space="preserve"> </v>
      </c>
      <c r="S60" s="37">
        <f t="shared" si="2"/>
        <v>0.2773349689520927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>
        <f t="shared" si="7"/>
        <v>-0.151598683786481</v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>
        <f t="shared" si="10"/>
        <v>138</v>
      </c>
      <c r="AC60" s="1">
        <f t="shared" si="20"/>
        <v>64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2.0662170453878175</v>
      </c>
      <c r="AH60" s="38" t="str">
        <f t="shared" si="15"/>
        <v xml:space="preserve"> </v>
      </c>
      <c r="AI60" s="1">
        <f t="shared" si="16"/>
        <v>190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314</v>
      </c>
      <c r="AP60" t="s">
        <v>1022</v>
      </c>
      <c r="AQ60" s="22">
        <v>13.407812287154297</v>
      </c>
      <c r="AR60" s="21">
        <v>15.159868378648101</v>
      </c>
      <c r="AS60">
        <v>27.733496832209269</v>
      </c>
      <c r="AT60">
        <v>-13.407812287154297</v>
      </c>
      <c r="AU60">
        <v>-15.159868378648101</v>
      </c>
      <c r="AV60" t="s">
        <v>1184</v>
      </c>
    </row>
    <row r="61" spans="1:48" x14ac:dyDescent="0.25">
      <c r="A61" s="14">
        <v>6.3999999999999965E-10</v>
      </c>
      <c r="B61" t="s">
        <v>275</v>
      </c>
      <c r="C61" s="4">
        <v>7</v>
      </c>
      <c r="D61" s="4">
        <v>1</v>
      </c>
      <c r="E61" s="4">
        <v>8</v>
      </c>
      <c r="F61" s="4">
        <v>16</v>
      </c>
      <c r="G61" s="4">
        <v>93.5</v>
      </c>
      <c r="H61" s="4">
        <v>90.45</v>
      </c>
      <c r="I61" s="34">
        <v>16325.5193091</v>
      </c>
      <c r="J61" s="35">
        <v>25.293624161073826</v>
      </c>
      <c r="K61" s="35">
        <v>23.335913312693499</v>
      </c>
      <c r="L61" s="35">
        <v>13.236441611545141</v>
      </c>
      <c r="M61" s="35">
        <v>12.311610061318984</v>
      </c>
      <c r="N61" s="4">
        <v>3.3000000000000003</v>
      </c>
      <c r="O61" s="4">
        <v>7.8703703703703667</v>
      </c>
      <c r="P61" s="35">
        <v>2.1746821448313987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>
        <f t="shared" si="6"/>
        <v>0.14570703742677282</v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>
        <f t="shared" si="8"/>
        <v>97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2.1746821454713987</v>
      </c>
      <c r="AH61" s="38" t="str">
        <f t="shared" si="15"/>
        <v xml:space="preserve"> </v>
      </c>
      <c r="AI61" s="1">
        <f t="shared" si="16"/>
        <v>182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275</v>
      </c>
      <c r="AP61" t="s">
        <v>1026</v>
      </c>
      <c r="AQ61" s="22">
        <v>-48.902532820949759</v>
      </c>
      <c r="AR61" s="21">
        <v>-14.570703742677281</v>
      </c>
      <c r="AS61">
        <v>3.3720287451630693</v>
      </c>
      <c r="AT61">
        <v>48.902532820949759</v>
      </c>
      <c r="AU61">
        <v>14.570703742677281</v>
      </c>
      <c r="AV61" t="s">
        <v>1185</v>
      </c>
    </row>
    <row r="62" spans="1:48" x14ac:dyDescent="0.25">
      <c r="A62" s="14">
        <v>6.4999999999999962E-10</v>
      </c>
      <c r="B62" t="s">
        <v>253</v>
      </c>
      <c r="C62" s="4">
        <v>15</v>
      </c>
      <c r="D62" s="4">
        <v>2</v>
      </c>
      <c r="E62" s="4">
        <v>16</v>
      </c>
      <c r="F62" s="4">
        <v>33</v>
      </c>
      <c r="G62" s="4">
        <v>115</v>
      </c>
      <c r="H62" s="4">
        <v>102.84</v>
      </c>
      <c r="I62" s="34">
        <v>88550.819070000012</v>
      </c>
      <c r="J62" s="35">
        <v>12.721425037110343</v>
      </c>
      <c r="K62" s="35">
        <v>11.485369667187848</v>
      </c>
      <c r="L62" s="35" t="s">
        <v>1019</v>
      </c>
      <c r="M62" s="35" t="s">
        <v>1019</v>
      </c>
      <c r="N62" s="4">
        <v>7.3180000000000005</v>
      </c>
      <c r="O62" s="4">
        <v>13.544303797468352</v>
      </c>
      <c r="P62" s="35">
        <v>1.5606767794632439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253</v>
      </c>
      <c r="AP62" t="s">
        <v>1024</v>
      </c>
      <c r="AQ62" s="22">
        <v>25.109490160260385</v>
      </c>
      <c r="AR62" s="21" t="e">
        <v>#VALUE!</v>
      </c>
      <c r="AS62">
        <v>11.824192921042398</v>
      </c>
      <c r="AT62">
        <v>-25.109490160260385</v>
      </c>
      <c r="AU62" t="e">
        <v>#VALUE!</v>
      </c>
      <c r="AV62" t="s">
        <v>1186</v>
      </c>
    </row>
    <row r="63" spans="1:48" x14ac:dyDescent="0.25">
      <c r="A63" s="14">
        <v>6.5999999999999958E-10</v>
      </c>
      <c r="B63" t="s">
        <v>747</v>
      </c>
      <c r="C63" s="4">
        <v>6</v>
      </c>
      <c r="D63" s="4">
        <v>2</v>
      </c>
      <c r="E63" s="4">
        <v>5</v>
      </c>
      <c r="F63" s="4">
        <v>13</v>
      </c>
      <c r="G63" s="4">
        <v>165.5</v>
      </c>
      <c r="H63" s="4">
        <v>125.69</v>
      </c>
      <c r="I63" s="34">
        <v>5050.3527808700001</v>
      </c>
      <c r="J63" s="35">
        <v>13.198571878609682</v>
      </c>
      <c r="K63" s="35">
        <v>11.628272735683225</v>
      </c>
      <c r="L63" s="35">
        <v>8.6620173205784035</v>
      </c>
      <c r="M63" s="35">
        <v>8.0315247113747343</v>
      </c>
      <c r="N63" s="4">
        <v>9.5229999999999997</v>
      </c>
      <c r="O63" s="4">
        <v>11.907216494845377</v>
      </c>
      <c r="P63" s="35">
        <v>0.41451189434322544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0.31673164199980425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>
        <f t="shared" si="7"/>
        <v>-0.25024153063590693</v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>
        <f t="shared" si="10"/>
        <v>100</v>
      </c>
      <c r="AC63" s="1">
        <f t="shared" si="20"/>
        <v>38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747</v>
      </c>
      <c r="AP63" t="s">
        <v>1031</v>
      </c>
      <c r="AQ63" s="22">
        <v>22.30054618393179</v>
      </c>
      <c r="AR63" s="21">
        <v>25.024153063590692</v>
      </c>
      <c r="AS63">
        <v>31.673164133980425</v>
      </c>
      <c r="AT63">
        <v>-22.30054618393179</v>
      </c>
      <c r="AU63">
        <v>-25.024153063590692</v>
      </c>
      <c r="AV63" t="s">
        <v>1187</v>
      </c>
    </row>
    <row r="64" spans="1:48" x14ac:dyDescent="0.25">
      <c r="A64" s="14">
        <v>6.6999999999999955E-10</v>
      </c>
      <c r="B64" t="s">
        <v>313</v>
      </c>
      <c r="C64" s="4">
        <v>12</v>
      </c>
      <c r="D64" s="4">
        <v>1</v>
      </c>
      <c r="E64" s="4">
        <v>12</v>
      </c>
      <c r="F64" s="4">
        <v>25</v>
      </c>
      <c r="G64" s="4">
        <v>805</v>
      </c>
      <c r="H64" s="4">
        <v>730.03</v>
      </c>
      <c r="I64" s="34">
        <v>19299.146083</v>
      </c>
      <c r="J64" s="35">
        <v>12.678314027196469</v>
      </c>
      <c r="K64" s="35">
        <v>11.89884765211155</v>
      </c>
      <c r="L64" s="35">
        <v>9.6146943017368525</v>
      </c>
      <c r="M64" s="35">
        <v>9.5349700825422712</v>
      </c>
      <c r="N64" s="4">
        <v>57.581000000000003</v>
      </c>
      <c r="O64" s="4">
        <v>22.30128790295085</v>
      </c>
      <c r="P64" s="35">
        <v>0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>
        <f t="shared" si="7"/>
        <v>-0.16778064320557928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>
        <f t="shared" si="10"/>
        <v>132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313</v>
      </c>
      <c r="AP64" t="s">
        <v>1028</v>
      </c>
      <c r="AQ64" s="22">
        <v>25.363282915611119</v>
      </c>
      <c r="AR64" s="21">
        <v>16.778064320557927</v>
      </c>
      <c r="AS64">
        <v>10.269440981877453</v>
      </c>
      <c r="AT64">
        <v>-25.363282915611119</v>
      </c>
      <c r="AU64">
        <v>-16.778064320557927</v>
      </c>
      <c r="AV64" t="s">
        <v>1188</v>
      </c>
    </row>
    <row r="65" spans="1:48" x14ac:dyDescent="0.25">
      <c r="A65" s="14">
        <v>6.7999999999999951E-10</v>
      </c>
      <c r="B65" t="s">
        <v>256</v>
      </c>
      <c r="C65" s="4">
        <v>20</v>
      </c>
      <c r="D65" s="4">
        <v>0</v>
      </c>
      <c r="E65" s="4">
        <v>9</v>
      </c>
      <c r="F65" s="4">
        <v>29</v>
      </c>
      <c r="G65" s="4">
        <v>416</v>
      </c>
      <c r="H65" s="4">
        <v>359.35</v>
      </c>
      <c r="I65" s="34">
        <v>206449.56263590002</v>
      </c>
      <c r="J65" s="35">
        <v>20.316033469018546</v>
      </c>
      <c r="K65" s="35">
        <v>17.412899161699862</v>
      </c>
      <c r="L65" s="35">
        <v>13.414168728907153</v>
      </c>
      <c r="M65" s="35">
        <v>12.281274376350567</v>
      </c>
      <c r="N65" s="4">
        <v>14.698</v>
      </c>
      <c r="O65" s="4">
        <v>28.970588235294109</v>
      </c>
      <c r="P65" s="35">
        <v>2.131904828161959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"/>
        <v>0.15764574994951425</v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>
        <f t="shared" si="6"/>
        <v>0.16109056836953206</v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>
        <f t="shared" si="8"/>
        <v>89</v>
      </c>
      <c r="AB65" s="1" t="str">
        <f t="shared" si="10"/>
        <v xml:space="preserve"> </v>
      </c>
      <c r="AC65" s="1">
        <f t="shared" si="20"/>
        <v>179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>
        <f t="shared" si="14"/>
        <v>2.1319048288419591</v>
      </c>
      <c r="AH65" s="38" t="str">
        <f t="shared" si="15"/>
        <v xml:space="preserve"> </v>
      </c>
      <c r="AI65" s="1">
        <f t="shared" si="16"/>
        <v>186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256</v>
      </c>
      <c r="AP65" t="s">
        <v>1031</v>
      </c>
      <c r="AQ65" s="22">
        <v>-19.599659627567533</v>
      </c>
      <c r="AR65" s="21">
        <v>-16.109056836953208</v>
      </c>
      <c r="AS65">
        <v>15.764574926951425</v>
      </c>
      <c r="AT65">
        <v>19.599659627567533</v>
      </c>
      <c r="AU65">
        <v>16.109056836953208</v>
      </c>
      <c r="AV65" t="s">
        <v>1189</v>
      </c>
    </row>
    <row r="66" spans="1:48" x14ac:dyDescent="0.25">
      <c r="A66" s="14">
        <v>6.8999999999999948E-10</v>
      </c>
      <c r="B66" t="s">
        <v>276</v>
      </c>
      <c r="C66" s="4">
        <v>23</v>
      </c>
      <c r="D66" s="4">
        <v>0</v>
      </c>
      <c r="E66" s="4">
        <v>11</v>
      </c>
      <c r="F66" s="4">
        <v>34</v>
      </c>
      <c r="G66" s="4">
        <v>34.5</v>
      </c>
      <c r="H66" s="4">
        <v>28.25</v>
      </c>
      <c r="I66" s="34">
        <v>278495.63710825</v>
      </c>
      <c r="J66" s="35">
        <v>9.8124348732198676</v>
      </c>
      <c r="K66" s="35">
        <v>8.713756940160394</v>
      </c>
      <c r="L66" s="35" t="s">
        <v>1019</v>
      </c>
      <c r="M66" s="35" t="s">
        <v>1019</v>
      </c>
      <c r="N66" s="4">
        <v>2.5580000000000003</v>
      </c>
      <c r="O66" s="4">
        <v>37.19236765033385</v>
      </c>
      <c r="P66" s="35">
        <v>2.4283185840707966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0.22123893874309725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 xml:space="preserve"> </v>
      </c>
      <c r="X66" s="37" t="str">
        <f t="shared" si="7"/>
        <v xml:space="preserve"> </v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103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2.4283185847607967</v>
      </c>
      <c r="AH66" s="38" t="str">
        <f t="shared" si="15"/>
        <v xml:space="preserve"> </v>
      </c>
      <c r="AI66" s="1">
        <f t="shared" si="16"/>
        <v>160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276</v>
      </c>
      <c r="AP66" t="s">
        <v>1024</v>
      </c>
      <c r="AQ66" s="22">
        <v>42.234596495205324</v>
      </c>
      <c r="AR66" s="21" t="e">
        <v>#VALUE!</v>
      </c>
      <c r="AS66">
        <v>22.123893805309724</v>
      </c>
      <c r="AT66">
        <v>-42.234596495205324</v>
      </c>
      <c r="AU66" t="e">
        <v>#VALUE!</v>
      </c>
      <c r="AV66" t="s">
        <v>1190</v>
      </c>
    </row>
    <row r="67" spans="1:48" x14ac:dyDescent="0.25">
      <c r="A67" s="14">
        <v>6.9999999999999944E-10</v>
      </c>
      <c r="B67" t="s">
        <v>318</v>
      </c>
      <c r="C67" s="4">
        <v>9</v>
      </c>
      <c r="D67" s="4">
        <v>2</v>
      </c>
      <c r="E67" s="4">
        <v>8</v>
      </c>
      <c r="F67" s="4">
        <v>19</v>
      </c>
      <c r="G67" s="4">
        <v>79</v>
      </c>
      <c r="H67" s="4">
        <v>70.47</v>
      </c>
      <c r="I67" s="34">
        <v>37649.728050209997</v>
      </c>
      <c r="J67" s="35">
        <v>21.432481751824817</v>
      </c>
      <c r="K67" s="35">
        <v>18.623150105708245</v>
      </c>
      <c r="L67" s="35">
        <v>12.950474629691405</v>
      </c>
      <c r="M67" s="35">
        <v>11.516728995863108</v>
      </c>
      <c r="N67" s="4">
        <v>2.9860000000000002</v>
      </c>
      <c r="O67" s="4">
        <v>15.468749999999995</v>
      </c>
      <c r="P67" s="35">
        <v>1.1962537249893572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>
        <f t="shared" si="6"/>
        <v>0.12095458558233219</v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>
        <f t="shared" si="8"/>
        <v>101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318</v>
      </c>
      <c r="AP67" t="s">
        <v>1054</v>
      </c>
      <c r="AQ67" s="22">
        <v>-26.172145089310717</v>
      </c>
      <c r="AR67" s="21">
        <v>-12.095458558233219</v>
      </c>
      <c r="AS67">
        <v>12.104441606357309</v>
      </c>
      <c r="AT67">
        <v>26.172145089310717</v>
      </c>
      <c r="AU67">
        <v>12.095458558233219</v>
      </c>
      <c r="AV67" t="s">
        <v>1191</v>
      </c>
    </row>
    <row r="68" spans="1:48" x14ac:dyDescent="0.25">
      <c r="A68" s="14">
        <v>7.0999999999999941E-10</v>
      </c>
      <c r="B68" t="s">
        <v>466</v>
      </c>
      <c r="C68" s="4">
        <v>13</v>
      </c>
      <c r="D68" s="4">
        <v>0</v>
      </c>
      <c r="E68" s="4">
        <v>17</v>
      </c>
      <c r="F68" s="4">
        <v>30</v>
      </c>
      <c r="G68" s="4">
        <v>55</v>
      </c>
      <c r="H68" s="4">
        <v>48.28</v>
      </c>
      <c r="I68" s="34">
        <v>37390.295221560002</v>
      </c>
      <c r="J68" s="35">
        <v>11.081019049804912</v>
      </c>
      <c r="K68" s="35">
        <v>10.344975358902936</v>
      </c>
      <c r="L68" s="35" t="s">
        <v>1019</v>
      </c>
      <c r="M68" s="35" t="s">
        <v>1019</v>
      </c>
      <c r="N68" s="4">
        <v>4.0019999999999998</v>
      </c>
      <c r="O68" s="4">
        <v>23.214285714285708</v>
      </c>
      <c r="P68" s="35">
        <v>3.5418392709196356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3.5418392716296356</v>
      </c>
      <c r="AH68" s="38" t="str">
        <f t="shared" si="15"/>
        <v xml:space="preserve"> </v>
      </c>
      <c r="AI68" s="1">
        <f t="shared" si="16"/>
        <v>74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466</v>
      </c>
      <c r="AP68" t="s">
        <v>1024</v>
      </c>
      <c r="AQ68" s="22">
        <v>34.766493237752925</v>
      </c>
      <c r="AR68" s="21" t="e">
        <v>#VALUE!</v>
      </c>
      <c r="AS68">
        <v>13.918806959403485</v>
      </c>
      <c r="AT68">
        <v>-34.766493237752925</v>
      </c>
      <c r="AU68" t="e">
        <v>#VALUE!</v>
      </c>
      <c r="AV68" t="s">
        <v>1192</v>
      </c>
    </row>
    <row r="69" spans="1:48" x14ac:dyDescent="0.25">
      <c r="A69" s="14">
        <v>7.1999999999999937E-10</v>
      </c>
      <c r="B69" t="s">
        <v>321</v>
      </c>
      <c r="C69" s="4">
        <v>6</v>
      </c>
      <c r="D69" s="4">
        <v>4</v>
      </c>
      <c r="E69" s="4">
        <v>16</v>
      </c>
      <c r="F69" s="4">
        <v>26</v>
      </c>
      <c r="G69" s="4">
        <v>79</v>
      </c>
      <c r="H69" s="4">
        <v>72.650000000000006</v>
      </c>
      <c r="I69" s="34">
        <v>19946.60637075</v>
      </c>
      <c r="J69" s="35">
        <v>14.329388560157792</v>
      </c>
      <c r="K69" s="35">
        <v>13.281535648994517</v>
      </c>
      <c r="L69" s="35">
        <v>6.9724302751534886</v>
      </c>
      <c r="M69" s="35">
        <v>6.7595238470034333</v>
      </c>
      <c r="N69" s="4">
        <v>5.07</v>
      </c>
      <c r="O69" s="4">
        <v>8.9743589743589673</v>
      </c>
      <c r="P69" s="35">
        <v>2.4776324845147966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>
        <f t="shared" si="7"/>
        <v>-0.39648716258883354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>
        <f t="shared" si="10"/>
        <v>51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2.4776324852347966</v>
      </c>
      <c r="AH69" s="38" t="str">
        <f t="shared" si="15"/>
        <v xml:space="preserve"> </v>
      </c>
      <c r="AI69" s="1">
        <f t="shared" si="16"/>
        <v>158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321</v>
      </c>
      <c r="AP69" t="s">
        <v>1028</v>
      </c>
      <c r="AQ69" s="22">
        <v>15.643474545387026</v>
      </c>
      <c r="AR69" s="21">
        <v>39.648716258883354</v>
      </c>
      <c r="AS69">
        <v>8.740536820371636</v>
      </c>
      <c r="AT69">
        <v>-15.643474545387026</v>
      </c>
      <c r="AU69">
        <v>-39.648716258883354</v>
      </c>
      <c r="AV69" t="s">
        <v>1193</v>
      </c>
    </row>
    <row r="70" spans="1:48" x14ac:dyDescent="0.25">
      <c r="A70" s="14">
        <v>7.2999999999999934E-10</v>
      </c>
      <c r="B70" t="s">
        <v>317</v>
      </c>
      <c r="C70" s="4">
        <v>0</v>
      </c>
      <c r="D70" s="4">
        <v>0</v>
      </c>
      <c r="E70" s="4">
        <v>4</v>
      </c>
      <c r="F70" s="4">
        <v>4</v>
      </c>
      <c r="G70" s="4" t="s">
        <v>161</v>
      </c>
      <c r="H70" s="4" t="s">
        <v>161</v>
      </c>
      <c r="I70" s="34" t="s">
        <v>161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>
        <v>11.858000000000001</v>
      </c>
      <c r="O70" s="4">
        <v>11.69675090252707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317</v>
      </c>
      <c r="AP70" t="s">
        <v>1054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1194</v>
      </c>
    </row>
    <row r="71" spans="1:48" x14ac:dyDescent="0.25">
      <c r="A71" s="14">
        <v>7.3999999999999931E-10</v>
      </c>
      <c r="B71" t="s">
        <v>319</v>
      </c>
      <c r="C71" s="4">
        <v>13</v>
      </c>
      <c r="D71" s="4">
        <v>0</v>
      </c>
      <c r="E71" s="4">
        <v>8</v>
      </c>
      <c r="F71" s="4">
        <v>21</v>
      </c>
      <c r="G71" s="4">
        <v>273.5</v>
      </c>
      <c r="H71" s="4">
        <v>239.8</v>
      </c>
      <c r="I71" s="34">
        <v>64161.745045200005</v>
      </c>
      <c r="J71" s="35">
        <v>19.010623117171395</v>
      </c>
      <c r="K71" s="35">
        <v>16.952986921173562</v>
      </c>
      <c r="L71" s="35">
        <v>14.972706005347225</v>
      </c>
      <c r="M71" s="35">
        <v>13.298120146932302</v>
      </c>
      <c r="N71" s="4">
        <v>11</v>
      </c>
      <c r="O71" s="4">
        <v>21.916666666666679</v>
      </c>
      <c r="P71" s="35">
        <v>1.390325271059216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0.29599292189571536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64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319</v>
      </c>
      <c r="AP71" t="s">
        <v>1054</v>
      </c>
      <c r="AQ71" s="22">
        <v>-11.914762179780226</v>
      </c>
      <c r="AR71" s="21">
        <v>-29.599292189571536</v>
      </c>
      <c r="AS71">
        <v>14.053377814845703</v>
      </c>
      <c r="AT71">
        <v>11.914762179780226</v>
      </c>
      <c r="AU71">
        <v>29.599292189571536</v>
      </c>
      <c r="AV71" t="s">
        <v>1195</v>
      </c>
    </row>
    <row r="72" spans="1:48" x14ac:dyDescent="0.25">
      <c r="A72" s="14">
        <v>7.4999999999999927E-10</v>
      </c>
      <c r="B72" t="s">
        <v>370</v>
      </c>
      <c r="C72" s="4">
        <v>1</v>
      </c>
      <c r="D72" s="4">
        <v>5</v>
      </c>
      <c r="E72" s="4">
        <v>8</v>
      </c>
      <c r="F72" s="4">
        <v>14</v>
      </c>
      <c r="G72" s="4">
        <v>32</v>
      </c>
      <c r="H72" s="4">
        <v>29.16</v>
      </c>
      <c r="I72" s="34">
        <v>15369.018657480001</v>
      </c>
      <c r="J72" s="35">
        <v>9.7297297297297298</v>
      </c>
      <c r="K72" s="35">
        <v>9.6047430830039531</v>
      </c>
      <c r="L72" s="35">
        <v>5.4258906567408305</v>
      </c>
      <c r="M72" s="35">
        <v>5.7213373727581196</v>
      </c>
      <c r="N72" s="4">
        <v>2.86</v>
      </c>
      <c r="O72" s="4">
        <v>-2.8947368421052655</v>
      </c>
      <c r="P72" s="35">
        <v>3.6111111111111112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-0.53035103450205379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18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3.6111111118611112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68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370</v>
      </c>
      <c r="AP72" t="s">
        <v>1024</v>
      </c>
      <c r="AQ72" s="22">
        <v>42.721478298484186</v>
      </c>
      <c r="AR72" s="21">
        <v>53.035103450205376</v>
      </c>
      <c r="AS72">
        <v>9.7393689986282617</v>
      </c>
      <c r="AT72">
        <v>-42.721478298484186</v>
      </c>
      <c r="AU72">
        <v>-53.035103450205376</v>
      </c>
      <c r="AV72" t="s">
        <v>1196</v>
      </c>
    </row>
    <row r="73" spans="1:48" x14ac:dyDescent="0.25">
      <c r="A73" s="14">
        <v>7.5999999999999924E-10</v>
      </c>
      <c r="B73" t="s">
        <v>326</v>
      </c>
      <c r="C73" s="4">
        <v>2</v>
      </c>
      <c r="D73" s="4">
        <v>2</v>
      </c>
      <c r="E73" s="4">
        <v>15</v>
      </c>
      <c r="F73" s="4">
        <v>19</v>
      </c>
      <c r="G73" s="4">
        <v>53</v>
      </c>
      <c r="H73" s="4">
        <v>47.48</v>
      </c>
      <c r="I73" s="34">
        <v>22923.219064899997</v>
      </c>
      <c r="J73" s="35">
        <v>27.863849765258216</v>
      </c>
      <c r="K73" s="35">
        <v>25.554359526372441</v>
      </c>
      <c r="L73" s="35">
        <v>21.374184945572559</v>
      </c>
      <c r="M73" s="35">
        <v>19.893812429143022</v>
      </c>
      <c r="N73" s="4">
        <v>1.704</v>
      </c>
      <c r="O73" s="4">
        <v>3.9363149440199807</v>
      </c>
      <c r="P73" s="35">
        <v>1.3816343723673128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0.64033346023009452</v>
      </c>
      <c r="V73" s="37" t="str">
        <f t="shared" si="26"/>
        <v/>
      </c>
      <c r="W73" s="37">
        <f t="shared" si="27"/>
        <v>0.85008590904404091</v>
      </c>
      <c r="X73" s="37" t="str">
        <f t="shared" si="28"/>
        <v/>
      </c>
      <c r="Y73" s="1">
        <f t="shared" si="29"/>
        <v>20</v>
      </c>
      <c r="Z73" s="1" t="str">
        <f t="shared" si="30"/>
        <v xml:space="preserve"> </v>
      </c>
      <c r="AA73" s="1">
        <f t="shared" si="29"/>
        <v>13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326</v>
      </c>
      <c r="AP73" t="s">
        <v>1020</v>
      </c>
      <c r="AQ73" s="22">
        <v>-64.033346023009457</v>
      </c>
      <c r="AR73" s="21">
        <v>-85.008590904404087</v>
      </c>
      <c r="AS73">
        <v>11.625947767481048</v>
      </c>
      <c r="AT73">
        <v>64.033346023009457</v>
      </c>
      <c r="AU73">
        <v>85.008590904404087</v>
      </c>
      <c r="AV73" t="s">
        <v>1197</v>
      </c>
    </row>
    <row r="74" spans="1:48" x14ac:dyDescent="0.25">
      <c r="A74" s="14">
        <v>7.699999999999992E-10</v>
      </c>
      <c r="B74" t="s">
        <v>278</v>
      </c>
      <c r="C74" s="4">
        <v>2</v>
      </c>
      <c r="D74" s="4">
        <v>2</v>
      </c>
      <c r="E74" s="4">
        <v>12</v>
      </c>
      <c r="F74" s="4">
        <v>16</v>
      </c>
      <c r="G74" s="4">
        <v>49.5</v>
      </c>
      <c r="H74" s="4">
        <v>41.7</v>
      </c>
      <c r="I74" s="34">
        <v>4994.9372556000008</v>
      </c>
      <c r="J74" s="35">
        <v>4.5071335927367056</v>
      </c>
      <c r="K74" s="35">
        <v>4.1238132911392409</v>
      </c>
      <c r="L74" s="35" t="s">
        <v>1019</v>
      </c>
      <c r="M74" s="35" t="s">
        <v>1019</v>
      </c>
      <c r="N74" s="4">
        <v>8.1270000000000007</v>
      </c>
      <c r="O74" s="4">
        <v>138.03191489361703</v>
      </c>
      <c r="P74" s="35">
        <v>6.235011990407674E-2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0.18705036048223017</v>
      </c>
      <c r="T74" s="37" t="str">
        <f t="shared" si="24"/>
        <v/>
      </c>
      <c r="U74" s="37" t="str">
        <f t="shared" si="25"/>
        <v/>
      </c>
      <c r="V74" s="37">
        <f t="shared" si="26"/>
        <v>-0.73466688543837744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148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278</v>
      </c>
      <c r="AP74" t="s">
        <v>1024</v>
      </c>
      <c r="AQ74" s="22">
        <v>73.466688543837748</v>
      </c>
      <c r="AR74" s="21" t="e">
        <v>#VALUE!</v>
      </c>
      <c r="AS74">
        <v>18.705035971223015</v>
      </c>
      <c r="AT74">
        <v>-73.466688543837748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279</v>
      </c>
      <c r="C75" s="4">
        <v>20</v>
      </c>
      <c r="D75" s="4">
        <v>0</v>
      </c>
      <c r="E75" s="4">
        <v>9</v>
      </c>
      <c r="F75" s="4">
        <v>29</v>
      </c>
      <c r="G75" s="4">
        <v>39</v>
      </c>
      <c r="H75" s="4">
        <v>30.46</v>
      </c>
      <c r="I75" s="34">
        <v>33487.560734400002</v>
      </c>
      <c r="J75" s="35">
        <v>20.877313228238521</v>
      </c>
      <c r="K75" s="35">
        <v>14.095326237852847</v>
      </c>
      <c r="L75" s="35">
        <v>9.6306775380334226</v>
      </c>
      <c r="M75" s="35">
        <v>7.7254018899048376</v>
      </c>
      <c r="N75" s="4">
        <v>0.71199999999999997</v>
      </c>
      <c r="O75" s="4">
        <v>306.00000000000006</v>
      </c>
      <c r="P75" s="35">
        <v>2.2258699934340123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0.28036769611814844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-0.16639718178571672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133</v>
      </c>
      <c r="AC75" s="1">
        <f t="shared" si="32"/>
        <v>60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>
        <f t="shared" si="35"/>
        <v>2.2258699942140123</v>
      </c>
      <c r="AH75" s="38" t="str">
        <f t="shared" si="36"/>
        <v xml:space="preserve"> </v>
      </c>
      <c r="AI75" s="1">
        <f t="shared" si="37"/>
        <v>178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279</v>
      </c>
      <c r="AP75" t="s">
        <v>1078</v>
      </c>
      <c r="AQ75" s="22">
        <v>-22.903890655780891</v>
      </c>
      <c r="AR75" s="21">
        <v>16.639718178571673</v>
      </c>
      <c r="AS75">
        <v>28.036769533814841</v>
      </c>
      <c r="AT75">
        <v>22.903890655780891</v>
      </c>
      <c r="AU75">
        <v>-16.639718178571673</v>
      </c>
      <c r="AV75" t="s">
        <v>1199</v>
      </c>
    </row>
    <row r="76" spans="1:48" x14ac:dyDescent="0.25">
      <c r="A76" s="14">
        <v>7.8999999999999913E-10</v>
      </c>
      <c r="B76" t="s">
        <v>532</v>
      </c>
      <c r="C76" s="4">
        <v>21</v>
      </c>
      <c r="D76" s="4">
        <v>0</v>
      </c>
      <c r="E76" s="4">
        <v>9</v>
      </c>
      <c r="F76" s="4">
        <v>30</v>
      </c>
      <c r="G76" s="4">
        <v>400</v>
      </c>
      <c r="H76" s="4">
        <v>330.15</v>
      </c>
      <c r="I76" s="34">
        <v>66506.35692749999</v>
      </c>
      <c r="J76" s="35">
        <v>12.112040501871009</v>
      </c>
      <c r="K76" s="35">
        <v>11.72157920897536</v>
      </c>
      <c r="L76" s="35">
        <v>8.8936258508611807</v>
      </c>
      <c r="M76" s="35">
        <v>8.5068833295826778</v>
      </c>
      <c r="N76" s="4">
        <v>25.29</v>
      </c>
      <c r="O76" s="4">
        <v>7.3851030110935065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>
        <f t="shared" si="23"/>
        <v>0.2115704990483675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-0.23019418476603204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105</v>
      </c>
      <c r="AC76" s="1">
        <f t="shared" si="32"/>
        <v>114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532</v>
      </c>
      <c r="AP76" t="s">
        <v>1054</v>
      </c>
      <c r="AQ76" s="22">
        <v>28.696912041016354</v>
      </c>
      <c r="AR76" s="21">
        <v>23.019418476603203</v>
      </c>
      <c r="AS76">
        <v>21.157049825836751</v>
      </c>
      <c r="AT76">
        <v>-28.696912041016354</v>
      </c>
      <c r="AU76">
        <v>-23.019418476603203</v>
      </c>
      <c r="AV76" t="s">
        <v>1200</v>
      </c>
    </row>
    <row r="77" spans="1:48" x14ac:dyDescent="0.25">
      <c r="A77" s="14">
        <v>7.999999999999991E-10</v>
      </c>
      <c r="B77" t="s">
        <v>316</v>
      </c>
      <c r="C77" s="4">
        <v>6</v>
      </c>
      <c r="D77" s="4">
        <v>4</v>
      </c>
      <c r="E77" s="4">
        <v>13</v>
      </c>
      <c r="F77" s="4">
        <v>23</v>
      </c>
      <c r="G77" s="4">
        <v>57</v>
      </c>
      <c r="H77" s="4">
        <v>47.79</v>
      </c>
      <c r="I77" s="34">
        <v>47253.652829999999</v>
      </c>
      <c r="J77" s="35">
        <v>10.819560787865067</v>
      </c>
      <c r="K77" s="35">
        <v>10.116426756985605</v>
      </c>
      <c r="L77" s="35" t="s">
        <v>1019</v>
      </c>
      <c r="M77" s="35" t="s">
        <v>1019</v>
      </c>
      <c r="N77" s="4">
        <v>4.1909999999999998</v>
      </c>
      <c r="O77" s="4">
        <v>8.7912087912087866</v>
      </c>
      <c r="P77" s="35">
        <v>2.5088930738648254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0.19271814267068427</v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135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2.5088930746648255</v>
      </c>
      <c r="AH77" s="38" t="str">
        <f t="shared" si="36"/>
        <v xml:space="preserve"> </v>
      </c>
      <c r="AI77" s="1">
        <f t="shared" si="37"/>
        <v>154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316</v>
      </c>
      <c r="AP77" t="s">
        <v>1024</v>
      </c>
      <c r="AQ77" s="22">
        <v>36.305687351727357</v>
      </c>
      <c r="AR77" s="21" t="e">
        <v>#VALUE!</v>
      </c>
      <c r="AS77">
        <v>19.271814187068426</v>
      </c>
      <c r="AT77">
        <v>-36.305687351727357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654</v>
      </c>
      <c r="C78" s="4">
        <v>15</v>
      </c>
      <c r="D78" s="4">
        <v>0</v>
      </c>
      <c r="E78" s="4">
        <v>2</v>
      </c>
      <c r="F78" s="4">
        <v>17</v>
      </c>
      <c r="G78" s="4">
        <v>502.5</v>
      </c>
      <c r="H78" s="4">
        <v>399.87</v>
      </c>
      <c r="I78" s="34">
        <v>64199.34243045</v>
      </c>
      <c r="J78" s="35">
        <v>13.980490874764003</v>
      </c>
      <c r="K78" s="35">
        <v>12.832386637142582</v>
      </c>
      <c r="L78" s="35">
        <v>10.443827467670651</v>
      </c>
      <c r="M78" s="35">
        <v>9.9050627467868999</v>
      </c>
      <c r="N78" s="4">
        <v>27.815000000000001</v>
      </c>
      <c r="O78" s="4">
        <v>11.426282051282053</v>
      </c>
      <c r="P78" s="35">
        <v>3.2815665091154624</v>
      </c>
      <c r="Q78" s="36">
        <f t="shared" si="21"/>
        <v>88.235294118457062</v>
      </c>
      <c r="R78" s="36" t="str">
        <f t="shared" si="22"/>
        <v xml:space="preserve"> </v>
      </c>
      <c r="S78" s="37">
        <f t="shared" si="23"/>
        <v>0.25665841479454493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75</v>
      </c>
      <c r="AD78" s="1" t="str">
        <f t="shared" si="33"/>
        <v xml:space="preserve"> </v>
      </c>
      <c r="AE78" s="1">
        <f t="shared" si="34"/>
        <v>11</v>
      </c>
      <c r="AF78" s="1" t="str">
        <f t="shared" si="34"/>
        <v xml:space="preserve"> </v>
      </c>
      <c r="AG78" s="38">
        <f t="shared" si="35"/>
        <v>3.2815665099254625</v>
      </c>
      <c r="AH78" s="38" t="str">
        <f t="shared" si="36"/>
        <v xml:space="preserve"> </v>
      </c>
      <c r="AI78" s="1">
        <f t="shared" si="37"/>
        <v>94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654</v>
      </c>
      <c r="AP78" t="s">
        <v>1024</v>
      </c>
      <c r="AQ78" s="22">
        <v>17.697420975509704</v>
      </c>
      <c r="AR78" s="21">
        <v>9.6013341157744172</v>
      </c>
      <c r="AS78">
        <v>25.665841398454493</v>
      </c>
      <c r="AT78">
        <v>-17.697420975509704</v>
      </c>
      <c r="AU78">
        <v>-9.6013341157744172</v>
      </c>
      <c r="AV78" t="s">
        <v>1202</v>
      </c>
    </row>
    <row r="79" spans="1:48" x14ac:dyDescent="0.25">
      <c r="A79" s="14">
        <v>8.1999999999999903E-10</v>
      </c>
      <c r="B79" t="s">
        <v>315</v>
      </c>
      <c r="C79" s="4">
        <v>10</v>
      </c>
      <c r="D79" s="4">
        <v>1</v>
      </c>
      <c r="E79" s="4">
        <v>3</v>
      </c>
      <c r="F79" s="4">
        <v>14</v>
      </c>
      <c r="G79" s="4">
        <v>50.5</v>
      </c>
      <c r="H79" s="4">
        <v>46.2</v>
      </c>
      <c r="I79" s="34">
        <v>15888.7400364</v>
      </c>
      <c r="J79" s="35">
        <v>17.11745090774361</v>
      </c>
      <c r="K79" s="35">
        <v>15.029277813923228</v>
      </c>
      <c r="L79" s="35">
        <v>11.534203734628814</v>
      </c>
      <c r="M79" s="35">
        <v>11.072499392761721</v>
      </c>
      <c r="N79" s="4">
        <v>2.2650000000000001</v>
      </c>
      <c r="O79" s="4">
        <v>13.653846153846144</v>
      </c>
      <c r="P79" s="35">
        <v>0.91774891774891765</v>
      </c>
      <c r="Q79" s="36">
        <f t="shared" si="21"/>
        <v>71.428571429391425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73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315</v>
      </c>
      <c r="AP79" t="s">
        <v>1022</v>
      </c>
      <c r="AQ79" s="22">
        <v>-0.76973467186522981</v>
      </c>
      <c r="AR79" s="21">
        <v>0.16336128924471227</v>
      </c>
      <c r="AS79">
        <v>9.3073593073593095</v>
      </c>
      <c r="AT79">
        <v>0.76973467186522981</v>
      </c>
      <c r="AU79">
        <v>-0.16336128924471227</v>
      </c>
      <c r="AV79" t="s">
        <v>1203</v>
      </c>
    </row>
    <row r="80" spans="1:48" x14ac:dyDescent="0.25">
      <c r="A80" s="14">
        <v>8.2999999999999899E-10</v>
      </c>
      <c r="B80" t="s">
        <v>324</v>
      </c>
      <c r="C80" s="4">
        <v>8</v>
      </c>
      <c r="D80" s="4">
        <v>1</v>
      </c>
      <c r="E80" s="4">
        <v>12</v>
      </c>
      <c r="F80" s="4">
        <v>21</v>
      </c>
      <c r="G80" s="4">
        <v>63</v>
      </c>
      <c r="H80" s="4">
        <v>55.98</v>
      </c>
      <c r="I80" s="34">
        <v>91352.469365819998</v>
      </c>
      <c r="J80" s="35">
        <v>14.287901990811637</v>
      </c>
      <c r="K80" s="35">
        <v>12.889707575408703</v>
      </c>
      <c r="L80" s="35">
        <v>12.511674286287677</v>
      </c>
      <c r="M80" s="35">
        <v>11.630118396989795</v>
      </c>
      <c r="N80" s="4">
        <v>3.6270000000000002</v>
      </c>
      <c r="O80" s="4">
        <v>21.200000000000006</v>
      </c>
      <c r="P80" s="35">
        <v>2.9528403001071815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2.9528403009371815</v>
      </c>
      <c r="AH80" s="38" t="str">
        <f t="shared" si="36"/>
        <v xml:space="preserve"> </v>
      </c>
      <c r="AI80" s="1">
        <f t="shared" si="37"/>
        <v>118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324</v>
      </c>
      <c r="AP80" t="s">
        <v>1054</v>
      </c>
      <c r="AQ80" s="22">
        <v>15.887704285433591</v>
      </c>
      <c r="AR80" s="21">
        <v>-8.2973332295615432</v>
      </c>
      <c r="AS80">
        <v>12.540192926045023</v>
      </c>
      <c r="AT80">
        <v>-15.887704285433591</v>
      </c>
      <c r="AU80">
        <v>8.2973332295615432</v>
      </c>
      <c r="AV80" t="s">
        <v>1204</v>
      </c>
    </row>
    <row r="81" spans="1:48" x14ac:dyDescent="0.25">
      <c r="A81" s="14">
        <v>8.3999999999999896E-10</v>
      </c>
      <c r="B81" t="s">
        <v>320</v>
      </c>
      <c r="C81" s="4">
        <v>3</v>
      </c>
      <c r="D81" s="4">
        <v>0</v>
      </c>
      <c r="E81" s="4">
        <v>3</v>
      </c>
      <c r="F81" s="4">
        <v>6</v>
      </c>
      <c r="G81" s="4">
        <v>235.5</v>
      </c>
      <c r="H81" s="4">
        <v>208.7</v>
      </c>
      <c r="I81" s="34">
        <v>515104.82050759997</v>
      </c>
      <c r="J81" s="35">
        <v>20.533254624163714</v>
      </c>
      <c r="K81" s="35">
        <v>18.575878949710724</v>
      </c>
      <c r="L81" s="35" t="s">
        <v>1019</v>
      </c>
      <c r="M81" s="35" t="s">
        <v>1019</v>
      </c>
      <c r="N81" s="4">
        <v>9.8130000000000006</v>
      </c>
      <c r="O81" s="4" t="s">
        <v>161</v>
      </c>
      <c r="P81" s="35">
        <v>0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 xml:space="preserve"> </v>
      </c>
      <c r="X81" s="37" t="str">
        <f t="shared" si="28"/>
        <v xml:space="preserve"> 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320</v>
      </c>
      <c r="AP81" t="s">
        <v>1024</v>
      </c>
      <c r="AQ81" s="22">
        <v>-20.878431699826994</v>
      </c>
      <c r="AR81" s="21" t="e">
        <v>#VALUE!</v>
      </c>
      <c r="AS81">
        <v>12.841399137517984</v>
      </c>
      <c r="AT81">
        <v>20.878431699826994</v>
      </c>
      <c r="AU81" t="e">
        <v>#VALUE!</v>
      </c>
      <c r="AV81" t="s">
        <v>1205</v>
      </c>
    </row>
    <row r="82" spans="1:48" x14ac:dyDescent="0.25">
      <c r="A82" s="14">
        <v>8.4999999999999893E-10</v>
      </c>
      <c r="B82" t="s">
        <v>323</v>
      </c>
      <c r="C82" s="4">
        <v>23</v>
      </c>
      <c r="D82" s="4">
        <v>0</v>
      </c>
      <c r="E82" s="4">
        <v>4</v>
      </c>
      <c r="F82" s="4">
        <v>27</v>
      </c>
      <c r="G82" s="4">
        <v>41</v>
      </c>
      <c r="H82" s="4">
        <v>37.53</v>
      </c>
      <c r="I82" s="34">
        <v>51901.16688081</v>
      </c>
      <c r="J82" s="35">
        <v>23.723135271807838</v>
      </c>
      <c r="K82" s="35">
        <v>20.70049641478213</v>
      </c>
      <c r="L82" s="35">
        <v>18.400865172764167</v>
      </c>
      <c r="M82" s="35">
        <v>16.617891270876907</v>
      </c>
      <c r="N82" s="4">
        <v>1.405</v>
      </c>
      <c r="O82" s="4">
        <v>9.6774193548387171</v>
      </c>
      <c r="P82" s="35">
        <v>0</v>
      </c>
      <c r="Q82" s="36">
        <f t="shared" si="21"/>
        <v>85.185185186035184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0.59272418840943542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37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>
        <f t="shared" si="34"/>
        <v>19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323</v>
      </c>
      <c r="AP82" t="s">
        <v>1054</v>
      </c>
      <c r="AQ82" s="22">
        <v>-39.657128845241374</v>
      </c>
      <c r="AR82" s="21">
        <v>-59.272418840943544</v>
      </c>
      <c r="AS82">
        <v>9.2459365840660723</v>
      </c>
      <c r="AT82">
        <v>39.657128845241374</v>
      </c>
      <c r="AU82">
        <v>59.272418840943544</v>
      </c>
      <c r="AV82" t="s">
        <v>1206</v>
      </c>
    </row>
    <row r="83" spans="1:48" x14ac:dyDescent="0.25">
      <c r="A83" s="14">
        <v>8.5999999999999889E-10</v>
      </c>
      <c r="B83" t="s">
        <v>570</v>
      </c>
      <c r="C83" s="4">
        <v>12</v>
      </c>
      <c r="D83" s="4">
        <v>2</v>
      </c>
      <c r="E83" s="4">
        <v>5</v>
      </c>
      <c r="F83" s="4">
        <v>19</v>
      </c>
      <c r="G83" s="4">
        <v>52</v>
      </c>
      <c r="H83" s="4">
        <v>36.909999999999997</v>
      </c>
      <c r="I83" s="34">
        <v>7709.2921168199991</v>
      </c>
      <c r="J83" s="35">
        <v>7.878335112059764</v>
      </c>
      <c r="K83" s="35">
        <v>7.2118014849550596</v>
      </c>
      <c r="L83" s="35">
        <v>5.1629681143854471</v>
      </c>
      <c r="M83" s="35">
        <v>4.8862446971741473</v>
      </c>
      <c r="N83" s="4">
        <v>4.3849999999999998</v>
      </c>
      <c r="O83" s="4">
        <v>4.3157894736842142</v>
      </c>
      <c r="P83" s="35">
        <v>1.9073421836900568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0.40883229563106499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-0.55310882816859031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10</v>
      </c>
      <c r="AC83" s="1">
        <f t="shared" si="32"/>
        <v>16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570</v>
      </c>
      <c r="AP83" t="s">
        <v>1028</v>
      </c>
      <c r="AQ83" s="22">
        <v>53.620562829296169</v>
      </c>
      <c r="AR83" s="21">
        <v>55.310882816859028</v>
      </c>
      <c r="AS83">
        <v>40.883229477106497</v>
      </c>
      <c r="AT83">
        <v>-53.620562829296169</v>
      </c>
      <c r="AU83">
        <v>-55.310882816859028</v>
      </c>
      <c r="AV83" t="s">
        <v>1207</v>
      </c>
    </row>
    <row r="84" spans="1:48" x14ac:dyDescent="0.25">
      <c r="A84" s="14">
        <v>8.6999999999999886E-10</v>
      </c>
      <c r="B84" t="s">
        <v>610</v>
      </c>
      <c r="C84" s="4">
        <v>12</v>
      </c>
      <c r="D84" s="4">
        <v>0</v>
      </c>
      <c r="E84" s="4">
        <v>13</v>
      </c>
      <c r="F84" s="4">
        <v>25</v>
      </c>
      <c r="G84" s="4">
        <v>137</v>
      </c>
      <c r="H84" s="4">
        <v>116.48</v>
      </c>
      <c r="I84" s="34">
        <v>17986.819002879998</v>
      </c>
      <c r="J84" s="35">
        <v>37.830464436505359</v>
      </c>
      <c r="K84" s="35">
        <v>32.978482446206115</v>
      </c>
      <c r="L84" s="35">
        <v>18.299928838835434</v>
      </c>
      <c r="M84" s="35">
        <v>16.756493598474531</v>
      </c>
      <c r="N84" s="4">
        <v>3.12</v>
      </c>
      <c r="O84" s="4">
        <v>-2.1370567146127688</v>
      </c>
      <c r="P84" s="35">
        <v>3.0503090659340661</v>
      </c>
      <c r="Q84" s="36" t="str">
        <f t="shared" si="21"/>
        <v xml:space="preserve"> </v>
      </c>
      <c r="R84" s="36" t="str">
        <f t="shared" si="22"/>
        <v xml:space="preserve"> </v>
      </c>
      <c r="S84" s="37">
        <f t="shared" si="23"/>
        <v>0.17616758328758234</v>
      </c>
      <c r="T84" s="37" t="str">
        <f t="shared" si="24"/>
        <v/>
      </c>
      <c r="U84" s="37">
        <f t="shared" si="25"/>
        <v>1.2270639970438166</v>
      </c>
      <c r="V84" s="37" t="str">
        <f t="shared" si="26"/>
        <v/>
      </c>
      <c r="W84" s="37">
        <f t="shared" si="27"/>
        <v>0.58398743940180631</v>
      </c>
      <c r="X84" s="37" t="str">
        <f t="shared" si="28"/>
        <v/>
      </c>
      <c r="Y84" s="1">
        <f t="shared" si="29"/>
        <v>3</v>
      </c>
      <c r="Z84" s="1" t="str">
        <f t="shared" si="30"/>
        <v xml:space="preserve"> </v>
      </c>
      <c r="AA84" s="1">
        <f t="shared" si="29"/>
        <v>38</v>
      </c>
      <c r="AB84" s="1" t="str">
        <f t="shared" si="31"/>
        <v xml:space="preserve"> </v>
      </c>
      <c r="AC84" s="1">
        <f t="shared" si="32"/>
        <v>159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>
        <f t="shared" si="35"/>
        <v>3.0503090668040662</v>
      </c>
      <c r="AH84" s="38" t="str">
        <f t="shared" si="36"/>
        <v xml:space="preserve"> </v>
      </c>
      <c r="AI84" s="1">
        <f t="shared" si="37"/>
        <v>114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610</v>
      </c>
      <c r="AP84" t="s">
        <v>1035</v>
      </c>
      <c r="AQ84" s="22">
        <v>-122.70639970438167</v>
      </c>
      <c r="AR84" s="21">
        <v>-58.39874394018063</v>
      </c>
      <c r="AS84">
        <v>17.616758241758234</v>
      </c>
      <c r="AT84">
        <v>122.70639970438167</v>
      </c>
      <c r="AU84">
        <v>58.39874394018063</v>
      </c>
      <c r="AV84" t="s">
        <v>1208</v>
      </c>
    </row>
    <row r="85" spans="1:48" x14ac:dyDescent="0.25">
      <c r="A85" s="14">
        <v>8.7999999999999882E-10</v>
      </c>
      <c r="B85" t="s">
        <v>293</v>
      </c>
      <c r="C85" s="4">
        <v>22</v>
      </c>
      <c r="D85" s="4">
        <v>1</v>
      </c>
      <c r="E85" s="4">
        <v>9</v>
      </c>
      <c r="F85" s="4">
        <v>32</v>
      </c>
      <c r="G85" s="4">
        <v>84</v>
      </c>
      <c r="H85" s="4">
        <v>68.62</v>
      </c>
      <c r="I85" s="34">
        <v>167576.902</v>
      </c>
      <c r="J85" s="35">
        <v>9.0923545779780035</v>
      </c>
      <c r="K85" s="35">
        <v>7.8710713466391375</v>
      </c>
      <c r="L85" s="35">
        <v>14.70292138284251</v>
      </c>
      <c r="M85" s="35">
        <v>13.883296826754957</v>
      </c>
      <c r="N85" s="4">
        <v>6.5970000000000004</v>
      </c>
      <c r="O85" s="4">
        <v>36.416666666666671</v>
      </c>
      <c r="P85" s="35">
        <v>2.8606820169046925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0.22413290673835032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>
        <f t="shared" si="27"/>
        <v>0.2726411669706168</v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>
        <f t="shared" si="29"/>
        <v>72</v>
      </c>
      <c r="AB85" s="1" t="str">
        <f t="shared" si="31"/>
        <v xml:space="preserve"> </v>
      </c>
      <c r="AC85" s="1">
        <f t="shared" si="32"/>
        <v>99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2.8606820177846926</v>
      </c>
      <c r="AH85" s="38" t="str">
        <f t="shared" si="36"/>
        <v xml:space="preserve"> </v>
      </c>
      <c r="AI85" s="1">
        <f t="shared" si="37"/>
        <v>127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293</v>
      </c>
      <c r="AP85" t="s">
        <v>1024</v>
      </c>
      <c r="AQ85" s="22">
        <v>46.473679795928277</v>
      </c>
      <c r="AR85" s="21">
        <v>-27.264116697061681</v>
      </c>
      <c r="AS85">
        <v>22.413290585835032</v>
      </c>
      <c r="AT85">
        <v>-46.473679795928277</v>
      </c>
      <c r="AU85">
        <v>27.264116697061681</v>
      </c>
      <c r="AV85" t="s">
        <v>1209</v>
      </c>
    </row>
    <row r="86" spans="1:48" x14ac:dyDescent="0.25">
      <c r="A86" s="14">
        <v>8.8999999999999879E-10</v>
      </c>
      <c r="B86" t="s">
        <v>341</v>
      </c>
      <c r="C86" s="4">
        <v>0</v>
      </c>
      <c r="D86" s="4">
        <v>0</v>
      </c>
      <c r="E86" s="4">
        <v>7</v>
      </c>
      <c r="F86" s="4">
        <v>7</v>
      </c>
      <c r="G86" s="4">
        <v>44.5</v>
      </c>
      <c r="H86" s="4">
        <v>43.9</v>
      </c>
      <c r="I86" s="34">
        <v>18357.482307599999</v>
      </c>
      <c r="J86" s="35">
        <v>15.701001430615163</v>
      </c>
      <c r="K86" s="35">
        <v>15.33356618931191</v>
      </c>
      <c r="L86" s="35" t="s">
        <v>1019</v>
      </c>
      <c r="M86" s="35" t="s">
        <v>1019</v>
      </c>
      <c r="N86" s="4">
        <v>2.7960000000000003</v>
      </c>
      <c r="O86" s="4">
        <v>12.903225806451623</v>
      </c>
      <c r="P86" s="35">
        <v>2.3690205011389525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2.3690205020289525</v>
      </c>
      <c r="AH86" s="38" t="str">
        <f t="shared" si="36"/>
        <v xml:space="preserve"> </v>
      </c>
      <c r="AI86" s="1">
        <f t="shared" si="37"/>
        <v>166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341</v>
      </c>
      <c r="AP86" t="s">
        <v>1033</v>
      </c>
      <c r="AQ86" s="22">
        <v>7.5688455732672466</v>
      </c>
      <c r="AR86" s="21" t="e">
        <v>#VALUE!</v>
      </c>
      <c r="AS86">
        <v>1.3667425968109326</v>
      </c>
      <c r="AT86">
        <v>-7.5688455732672466</v>
      </c>
      <c r="AU86" t="e">
        <v>#VALUE!</v>
      </c>
      <c r="AV86" t="s">
        <v>1210</v>
      </c>
    </row>
    <row r="87" spans="1:48" x14ac:dyDescent="0.25">
      <c r="A87" s="14">
        <v>8.9999999999999875E-10</v>
      </c>
      <c r="B87" t="s">
        <v>342</v>
      </c>
      <c r="C87" s="4">
        <v>12</v>
      </c>
      <c r="D87" s="4">
        <v>0</v>
      </c>
      <c r="E87" s="4">
        <v>2</v>
      </c>
      <c r="F87" s="4">
        <v>14</v>
      </c>
      <c r="G87" s="4">
        <v>42</v>
      </c>
      <c r="H87" s="4">
        <v>35.43</v>
      </c>
      <c r="I87" s="34">
        <v>14461.18476192</v>
      </c>
      <c r="J87" s="35">
        <v>16.25229357798165</v>
      </c>
      <c r="K87" s="35">
        <v>14.616336633663366</v>
      </c>
      <c r="L87" s="35">
        <v>10.79132753794018</v>
      </c>
      <c r="M87" s="35">
        <v>9.0582821099499107</v>
      </c>
      <c r="N87" s="4">
        <v>2.1800000000000002</v>
      </c>
      <c r="O87" s="4">
        <v>5.454545454545439</v>
      </c>
      <c r="P87" s="35">
        <v>2.4160316116285632</v>
      </c>
      <c r="Q87" s="36">
        <f t="shared" si="21"/>
        <v>85.71428571518571</v>
      </c>
      <c r="R87" s="36" t="str">
        <f t="shared" si="22"/>
        <v xml:space="preserve"> </v>
      </c>
      <c r="S87" s="37">
        <f t="shared" si="23"/>
        <v>0.18543607202616422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150</v>
      </c>
      <c r="AD87" s="1" t="str">
        <f t="shared" si="33"/>
        <v xml:space="preserve"> </v>
      </c>
      <c r="AE87" s="1">
        <f t="shared" si="34"/>
        <v>17</v>
      </c>
      <c r="AF87" s="1" t="str">
        <f t="shared" si="34"/>
        <v xml:space="preserve"> </v>
      </c>
      <c r="AG87" s="38">
        <f t="shared" si="35"/>
        <v>2.4160316125285632</v>
      </c>
      <c r="AH87" s="38" t="str">
        <f t="shared" si="36"/>
        <v xml:space="preserve"> </v>
      </c>
      <c r="AI87" s="1">
        <f t="shared" si="37"/>
        <v>162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342</v>
      </c>
      <c r="AP87" t="s">
        <v>1020</v>
      </c>
      <c r="AQ87" s="22">
        <v>4.3234112082898957</v>
      </c>
      <c r="AR87" s="21">
        <v>6.5934768101762469</v>
      </c>
      <c r="AS87">
        <v>18.543607112616421</v>
      </c>
      <c r="AT87">
        <v>-4.3234112082898957</v>
      </c>
      <c r="AU87">
        <v>-6.5934768101762469</v>
      </c>
      <c r="AV87" t="s">
        <v>1211</v>
      </c>
    </row>
    <row r="88" spans="1:48" x14ac:dyDescent="0.25">
      <c r="A88" s="14">
        <v>9.0999999999999872E-10</v>
      </c>
      <c r="B88" t="s">
        <v>515</v>
      </c>
      <c r="C88" s="4">
        <v>4</v>
      </c>
      <c r="D88" s="4">
        <v>2</v>
      </c>
      <c r="E88" s="4">
        <v>13</v>
      </c>
      <c r="F88" s="4">
        <v>19</v>
      </c>
      <c r="G88" s="4">
        <v>55.5</v>
      </c>
      <c r="H88" s="4">
        <v>53.42</v>
      </c>
      <c r="I88" s="34">
        <v>16018.785575580001</v>
      </c>
      <c r="J88" s="35">
        <v>10.611839491458086</v>
      </c>
      <c r="K88" s="35">
        <v>9.8433757140224802</v>
      </c>
      <c r="L88" s="35">
        <v>8.1467805731038645</v>
      </c>
      <c r="M88" s="35">
        <v>7.8254742857142858</v>
      </c>
      <c r="N88" s="4">
        <v>5.0339999999999998</v>
      </c>
      <c r="O88" s="4">
        <v>-1.1009174311926615</v>
      </c>
      <c r="P88" s="35">
        <v>3.6915013103706475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-0.29483889183361556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83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3.6915013112806476</v>
      </c>
      <c r="AH88" s="38" t="str">
        <f t="shared" si="36"/>
        <v xml:space="preserve"> </v>
      </c>
      <c r="AI88" s="1">
        <f t="shared" si="37"/>
        <v>62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515</v>
      </c>
      <c r="AP88" t="s">
        <v>1054</v>
      </c>
      <c r="AQ88" s="22">
        <v>37.528534143427983</v>
      </c>
      <c r="AR88" s="21">
        <v>29.483889183361555</v>
      </c>
      <c r="AS88">
        <v>3.8936727817296957</v>
      </c>
      <c r="AT88">
        <v>-37.528534143427983</v>
      </c>
      <c r="AU88">
        <v>-29.483889183361555</v>
      </c>
      <c r="AV88" t="s">
        <v>1212</v>
      </c>
    </row>
    <row r="89" spans="1:48" x14ac:dyDescent="0.25">
      <c r="A89" s="14">
        <v>9.1999999999999868E-10</v>
      </c>
      <c r="B89" t="s">
        <v>257</v>
      </c>
      <c r="C89" s="4">
        <v>18</v>
      </c>
      <c r="D89" s="4">
        <v>2</v>
      </c>
      <c r="E89" s="4">
        <v>10</v>
      </c>
      <c r="F89" s="4">
        <v>30</v>
      </c>
      <c r="G89" s="4">
        <v>175</v>
      </c>
      <c r="H89" s="4">
        <v>135.80000000000001</v>
      </c>
      <c r="I89" s="34">
        <v>80709.387690400006</v>
      </c>
      <c r="J89" s="35">
        <v>10.507582791705355</v>
      </c>
      <c r="K89" s="35">
        <v>9.6257442585766952</v>
      </c>
      <c r="L89" s="35">
        <v>6.4374607811905857</v>
      </c>
      <c r="M89" s="35">
        <v>6.0065268639334173</v>
      </c>
      <c r="N89" s="4">
        <v>11.644</v>
      </c>
      <c r="O89" s="4">
        <v>46.051282051282051</v>
      </c>
      <c r="P89" s="35">
        <v>2.561855670103093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0.28865979473443287</v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-0.44279253166229615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37</v>
      </c>
      <c r="AC89" s="1">
        <f t="shared" si="32"/>
        <v>54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2.5618556710230931</v>
      </c>
      <c r="AH89" s="38" t="str">
        <f t="shared" si="36"/>
        <v xml:space="preserve"> </v>
      </c>
      <c r="AI89" s="1">
        <f t="shared" si="37"/>
        <v>150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257</v>
      </c>
      <c r="AP89" t="s">
        <v>1031</v>
      </c>
      <c r="AQ89" s="22">
        <v>38.142289078579829</v>
      </c>
      <c r="AR89" s="21">
        <v>44.279253166229616</v>
      </c>
      <c r="AS89">
        <v>28.865979381443285</v>
      </c>
      <c r="AT89">
        <v>-38.142289078579829</v>
      </c>
      <c r="AU89">
        <v>-44.279253166229616</v>
      </c>
      <c r="AV89" t="s">
        <v>1213</v>
      </c>
    </row>
    <row r="90" spans="1:48" x14ac:dyDescent="0.25">
      <c r="A90" s="14">
        <v>9.2999999999999865E-10</v>
      </c>
      <c r="B90" t="s">
        <v>562</v>
      </c>
      <c r="C90" s="4">
        <v>14</v>
      </c>
      <c r="D90" s="4">
        <v>2</v>
      </c>
      <c r="E90" s="4">
        <v>5</v>
      </c>
      <c r="F90" s="4">
        <v>21</v>
      </c>
      <c r="G90" s="4">
        <v>165</v>
      </c>
      <c r="H90" s="4">
        <v>127.49</v>
      </c>
      <c r="I90" s="34">
        <v>58782.595686209992</v>
      </c>
      <c r="J90" s="35">
        <v>11.363757910687227</v>
      </c>
      <c r="K90" s="35">
        <v>10.705348895793097</v>
      </c>
      <c r="L90" s="35" t="s">
        <v>1019</v>
      </c>
      <c r="M90" s="35" t="s">
        <v>1019</v>
      </c>
      <c r="N90" s="4">
        <v>10.177</v>
      </c>
      <c r="O90" s="4">
        <v>1943.0769230769229</v>
      </c>
      <c r="P90" s="35">
        <v>2.4001882500588283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0.29421915537348581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>
        <f t="shared" si="32"/>
        <v>49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2.4001882509888284</v>
      </c>
      <c r="AH90" s="38" t="str">
        <f t="shared" si="36"/>
        <v xml:space="preserve"> </v>
      </c>
      <c r="AI90" s="1">
        <f t="shared" si="37"/>
        <v>163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562</v>
      </c>
      <c r="AP90" t="s">
        <v>1024</v>
      </c>
      <c r="AQ90" s="22">
        <v>33.102021106587223</v>
      </c>
      <c r="AR90" s="21" t="e">
        <v>#VALUE!</v>
      </c>
      <c r="AS90">
        <v>29.421915444348578</v>
      </c>
      <c r="AT90">
        <v>-33.102021106587223</v>
      </c>
      <c r="AU90" t="e">
        <v>#VALUE!</v>
      </c>
      <c r="AV90" t="s">
        <v>1214</v>
      </c>
    </row>
    <row r="91" spans="1:48" x14ac:dyDescent="0.25">
      <c r="A91" s="14">
        <v>9.3999999999999862E-10</v>
      </c>
      <c r="B91" t="s">
        <v>671</v>
      </c>
      <c r="C91" s="4">
        <v>7</v>
      </c>
      <c r="D91" s="4">
        <v>0</v>
      </c>
      <c r="E91" s="4">
        <v>4</v>
      </c>
      <c r="F91" s="4">
        <v>11</v>
      </c>
      <c r="G91" s="4">
        <v>54</v>
      </c>
      <c r="H91" s="4" t="s">
        <v>161</v>
      </c>
      <c r="I91" s="34" t="s">
        <v>161</v>
      </c>
      <c r="J91" s="35" t="s">
        <v>1019</v>
      </c>
      <c r="K91" s="35" t="s">
        <v>1019</v>
      </c>
      <c r="L91" s="35" t="s">
        <v>1019</v>
      </c>
      <c r="M91" s="35" t="s">
        <v>1019</v>
      </c>
      <c r="N91" s="4">
        <v>3.1640000000000001</v>
      </c>
      <c r="O91" s="4">
        <v>17.343749999999996</v>
      </c>
      <c r="P91" s="35" t="s">
        <v>166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 xml:space="preserve"> </v>
      </c>
      <c r="T91" s="37" t="str">
        <f t="shared" si="24"/>
        <v xml:space="preserve"> </v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671</v>
      </c>
      <c r="AP91" t="s">
        <v>1035</v>
      </c>
      <c r="AQ91" s="22" t="e">
        <v>#VALUE!</v>
      </c>
      <c r="AR91" s="21" t="e">
        <v>#VALUE!</v>
      </c>
      <c r="AS91" t="s">
        <v>166</v>
      </c>
      <c r="AT91" t="e">
        <v>#VALUE!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352</v>
      </c>
      <c r="C92" s="4">
        <v>6</v>
      </c>
      <c r="D92" s="4">
        <v>0</v>
      </c>
      <c r="E92" s="4">
        <v>9</v>
      </c>
      <c r="F92" s="4">
        <v>15</v>
      </c>
      <c r="G92" s="4">
        <v>109</v>
      </c>
      <c r="H92" s="4">
        <v>104.2</v>
      </c>
      <c r="I92" s="34">
        <v>11651.51375</v>
      </c>
      <c r="J92" s="35">
        <v>21.475680131904369</v>
      </c>
      <c r="K92" s="35">
        <v>19.697542533081286</v>
      </c>
      <c r="L92" s="35">
        <v>15.525365702222775</v>
      </c>
      <c r="M92" s="35">
        <v>14.740702007977204</v>
      </c>
      <c r="N92" s="4">
        <v>4.5529999999999999</v>
      </c>
      <c r="O92" s="4">
        <v>13.93258426966292</v>
      </c>
      <c r="P92" s="35">
        <v>1.2600767754318616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0.34382950234496423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58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352</v>
      </c>
      <c r="AP92" t="s">
        <v>1024</v>
      </c>
      <c r="AQ92" s="22">
        <v>-26.426452189259898</v>
      </c>
      <c r="AR92" s="21">
        <v>-34.38295023449642</v>
      </c>
      <c r="AS92">
        <v>4.606525911708248</v>
      </c>
      <c r="AT92">
        <v>26.426452189259898</v>
      </c>
      <c r="AU92">
        <v>34.38295023449642</v>
      </c>
      <c r="AV92" t="s">
        <v>1216</v>
      </c>
    </row>
    <row r="93" spans="1:48" x14ac:dyDescent="0.25">
      <c r="A93" s="14">
        <v>9.5999999999999855E-10</v>
      </c>
      <c r="B93" t="s">
        <v>551</v>
      </c>
      <c r="C93" s="4">
        <v>19</v>
      </c>
      <c r="D93" s="4">
        <v>1</v>
      </c>
      <c r="E93" s="4">
        <v>13</v>
      </c>
      <c r="F93" s="4">
        <v>33</v>
      </c>
      <c r="G93" s="4">
        <v>65</v>
      </c>
      <c r="H93" s="4">
        <v>56.17</v>
      </c>
      <c r="I93" s="34">
        <v>21130.372275070004</v>
      </c>
      <c r="J93" s="35">
        <v>9.608279165241191</v>
      </c>
      <c r="K93" s="35">
        <v>8.2761161043170777</v>
      </c>
      <c r="L93" s="35">
        <v>8.7199477172702995</v>
      </c>
      <c r="M93" s="35">
        <v>7.9850560061950473</v>
      </c>
      <c r="N93" s="4">
        <v>5.242</v>
      </c>
      <c r="O93" s="4">
        <v>17.980769230769237</v>
      </c>
      <c r="P93" s="35">
        <v>1.4527327755029376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0.15720135399542814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-0.24522724771012872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102</v>
      </c>
      <c r="AC93" s="1">
        <f t="shared" si="32"/>
        <v>181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551</v>
      </c>
      <c r="AP93" t="s">
        <v>1047</v>
      </c>
      <c r="AQ93" s="22">
        <v>43.436452813394098</v>
      </c>
      <c r="AR93" s="21">
        <v>24.522724771012872</v>
      </c>
      <c r="AS93">
        <v>15.720135303542815</v>
      </c>
      <c r="AT93">
        <v>-43.436452813394098</v>
      </c>
      <c r="AU93">
        <v>-24.522724771012872</v>
      </c>
      <c r="AV93" t="s">
        <v>1217</v>
      </c>
    </row>
    <row r="94" spans="1:48" x14ac:dyDescent="0.25">
      <c r="A94" s="14">
        <v>9.6999999999999851E-10</v>
      </c>
      <c r="B94" t="s">
        <v>740</v>
      </c>
      <c r="C94" s="4">
        <v>13</v>
      </c>
      <c r="D94" s="4">
        <v>1</v>
      </c>
      <c r="E94" s="4">
        <v>8</v>
      </c>
      <c r="F94" s="4">
        <v>22</v>
      </c>
      <c r="G94" s="4">
        <v>119.5</v>
      </c>
      <c r="H94" s="4">
        <v>106.62</v>
      </c>
      <c r="I94" s="34">
        <v>44247.3</v>
      </c>
      <c r="J94" s="35" t="s">
        <v>1019</v>
      </c>
      <c r="K94" s="35" t="s">
        <v>1019</v>
      </c>
      <c r="L94" s="35">
        <v>18.767271281988105</v>
      </c>
      <c r="M94" s="35">
        <v>17.47661733615222</v>
      </c>
      <c r="N94" s="4">
        <v>1.2630000000000001</v>
      </c>
      <c r="O94" s="4">
        <v>104.67234866536575</v>
      </c>
      <c r="P94" s="35">
        <v>4.3012567998499343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 xml:space="preserve"> </v>
      </c>
      <c r="V94" s="37" t="str">
        <f t="shared" si="26"/>
        <v xml:space="preserve"> </v>
      </c>
      <c r="W94" s="37">
        <f t="shared" si="27"/>
        <v>0.62443921199461672</v>
      </c>
      <c r="X94" s="37" t="str">
        <f t="shared" si="28"/>
        <v/>
      </c>
      <c r="Y94" s="1" t="str">
        <f t="shared" si="29"/>
        <v xml:space="preserve"> </v>
      </c>
      <c r="Z94" s="1" t="str">
        <f t="shared" si="30"/>
        <v xml:space="preserve"> </v>
      </c>
      <c r="AA94" s="1">
        <f t="shared" si="29"/>
        <v>30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4.3012568008199343</v>
      </c>
      <c r="AH94" s="38" t="str">
        <f t="shared" si="36"/>
        <v xml:space="preserve"> </v>
      </c>
      <c r="AI94" s="1">
        <f t="shared" si="37"/>
        <v>34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740</v>
      </c>
      <c r="AP94" t="s">
        <v>1035</v>
      </c>
      <c r="AQ94" s="22" t="e">
        <v>#VALUE!</v>
      </c>
      <c r="AR94" s="21">
        <v>-62.44392119946167</v>
      </c>
      <c r="AS94">
        <v>12.080285124742062</v>
      </c>
      <c r="AT94" t="e">
        <v>#VALUE!</v>
      </c>
      <c r="AU94">
        <v>62.44392119946167</v>
      </c>
      <c r="AV94" t="s">
        <v>1218</v>
      </c>
    </row>
    <row r="95" spans="1:48" x14ac:dyDescent="0.25">
      <c r="A95" s="14">
        <v>9.7999999999999848E-10</v>
      </c>
      <c r="B95" t="s">
        <v>332</v>
      </c>
      <c r="C95" s="4">
        <v>17</v>
      </c>
      <c r="D95" s="4">
        <v>0</v>
      </c>
      <c r="E95" s="4">
        <v>8</v>
      </c>
      <c r="F95" s="4">
        <v>25</v>
      </c>
      <c r="G95" s="4">
        <v>74.300003051757813</v>
      </c>
      <c r="H95" s="4">
        <v>57.54</v>
      </c>
      <c r="I95" s="34">
        <v>40048.839778525507</v>
      </c>
      <c r="J95" s="35">
        <v>12.376855237685524</v>
      </c>
      <c r="K95" s="35">
        <v>10.935005701254275</v>
      </c>
      <c r="L95" s="35">
        <v>8.634978383489532</v>
      </c>
      <c r="M95" s="35">
        <v>7.7829262884475279</v>
      </c>
      <c r="N95" s="4">
        <v>4.2519999999999998</v>
      </c>
      <c r="O95" s="4">
        <v>10.476190476190485</v>
      </c>
      <c r="P95" s="35">
        <v>3.607924921793535</v>
      </c>
      <c r="Q95" s="36" t="str">
        <f t="shared" si="21"/>
        <v xml:space="preserve"> </v>
      </c>
      <c r="R95" s="36" t="str">
        <f t="shared" si="22"/>
        <v xml:space="preserve"> </v>
      </c>
      <c r="S95" s="37">
        <f t="shared" si="23"/>
        <v>0.29127568835848122</v>
      </c>
      <c r="T95" s="37" t="str">
        <f t="shared" si="24"/>
        <v/>
      </c>
      <c r="U95" s="37" t="str">
        <f t="shared" si="25"/>
        <v/>
      </c>
      <c r="V95" s="37" t="str">
        <f t="shared" si="26"/>
        <v/>
      </c>
      <c r="W95" s="37" t="str">
        <f t="shared" si="27"/>
        <v/>
      </c>
      <c r="X95" s="37">
        <f t="shared" si="28"/>
        <v>-0.25258194065065276</v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>
        <f t="shared" si="31"/>
        <v>99</v>
      </c>
      <c r="AC95" s="1">
        <f t="shared" si="32"/>
        <v>51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3.607924922773535</v>
      </c>
      <c r="AH95" s="38" t="str">
        <f t="shared" si="36"/>
        <v xml:space="preserve"> </v>
      </c>
      <c r="AI95" s="1">
        <f t="shared" si="37"/>
        <v>69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332</v>
      </c>
      <c r="AP95" t="s">
        <v>1028</v>
      </c>
      <c r="AQ95" s="22">
        <v>27.137958502370207</v>
      </c>
      <c r="AR95" s="21">
        <v>25.258194065065275</v>
      </c>
      <c r="AS95">
        <v>29.127568737848119</v>
      </c>
      <c r="AT95">
        <v>-27.137958502370207</v>
      </c>
      <c r="AU95">
        <v>-25.258194065065275</v>
      </c>
      <c r="AV95" t="s">
        <v>1219</v>
      </c>
    </row>
    <row r="96" spans="1:48" x14ac:dyDescent="0.25">
      <c r="A96" s="14">
        <v>9.8999999999999844E-10</v>
      </c>
      <c r="B96" t="s">
        <v>595</v>
      </c>
      <c r="C96" s="4">
        <v>4</v>
      </c>
      <c r="D96" s="4">
        <v>1</v>
      </c>
      <c r="E96" s="4">
        <v>3</v>
      </c>
      <c r="F96" s="4">
        <v>8</v>
      </c>
      <c r="G96" s="4">
        <v>51</v>
      </c>
      <c r="H96" s="4">
        <v>40.04</v>
      </c>
      <c r="I96" s="34">
        <v>11323.632319999999</v>
      </c>
      <c r="J96" s="35">
        <v>21.772702555736814</v>
      </c>
      <c r="K96" s="35">
        <v>20.120603015075378</v>
      </c>
      <c r="L96" s="35">
        <v>14.817909574468086</v>
      </c>
      <c r="M96" s="35">
        <v>13.360992805755396</v>
      </c>
      <c r="N96" s="4">
        <v>1.6839999999999999</v>
      </c>
      <c r="O96" s="4">
        <v>17.428571428571445</v>
      </c>
      <c r="P96" s="35" t="s">
        <v>166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0.27372627471627381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>
        <f t="shared" si="27"/>
        <v>0.28259420300799798</v>
      </c>
      <c r="X96" s="37" t="str">
        <f t="shared" si="28"/>
        <v/>
      </c>
      <c r="Y96" s="1" t="str">
        <f t="shared" si="29"/>
        <v xml:space="preserve"> </v>
      </c>
      <c r="Z96" s="1" t="str">
        <f t="shared" si="30"/>
        <v xml:space="preserve"> </v>
      </c>
      <c r="AA96" s="1">
        <f t="shared" si="29"/>
        <v>70</v>
      </c>
      <c r="AB96" s="1" t="str">
        <f t="shared" si="31"/>
        <v xml:space="preserve"> </v>
      </c>
      <c r="AC96" s="1">
        <f t="shared" si="32"/>
        <v>68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 t="str">
        <f t="shared" si="35"/>
        <v xml:space="preserve"> </v>
      </c>
      <c r="AH96" s="38" t="str">
        <f t="shared" si="36"/>
        <v xml:space="preserve"> </v>
      </c>
      <c r="AI96" s="1" t="str">
        <f t="shared" si="37"/>
        <v xml:space="preserve"> 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595</v>
      </c>
      <c r="AP96" t="s">
        <v>1033</v>
      </c>
      <c r="AQ96" s="22">
        <v>-28.175011072384827</v>
      </c>
      <c r="AR96" s="21">
        <v>-28.259420300799796</v>
      </c>
      <c r="AS96">
        <v>27.372627372627377</v>
      </c>
      <c r="AT96">
        <v>28.175011072384827</v>
      </c>
      <c r="AU96">
        <v>28.259420300799796</v>
      </c>
      <c r="AV96" t="s">
        <v>1220</v>
      </c>
    </row>
    <row r="97" spans="1:48" x14ac:dyDescent="0.25">
      <c r="A97" s="14">
        <v>9.9999999999999841E-10</v>
      </c>
      <c r="B97" t="s">
        <v>516</v>
      </c>
      <c r="C97" s="4">
        <v>17</v>
      </c>
      <c r="D97" s="4">
        <v>1</v>
      </c>
      <c r="E97" s="4">
        <v>9</v>
      </c>
      <c r="F97" s="4">
        <v>27</v>
      </c>
      <c r="G97" s="4">
        <v>104</v>
      </c>
      <c r="H97" s="4">
        <v>82.95</v>
      </c>
      <c r="I97" s="34">
        <v>58343.961679500004</v>
      </c>
      <c r="J97" s="35">
        <v>7.7982513866691736</v>
      </c>
      <c r="K97" s="35">
        <v>6.493150684931507</v>
      </c>
      <c r="L97" s="35">
        <v>7.960769246452454</v>
      </c>
      <c r="M97" s="35">
        <v>6.7782277580071177</v>
      </c>
      <c r="N97" s="4">
        <v>8.7799999999999994</v>
      </c>
      <c r="O97" s="4">
        <v>16.963350785340317</v>
      </c>
      <c r="P97" s="35">
        <v>0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0.25376733071669672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>
        <f t="shared" si="28"/>
        <v>-0.31093947930568422</v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>
        <f t="shared" si="31"/>
        <v>77</v>
      </c>
      <c r="AC97" s="1">
        <f t="shared" si="32"/>
        <v>77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516</v>
      </c>
      <c r="AP97" t="s">
        <v>1054</v>
      </c>
      <c r="AQ97" s="22">
        <v>54.092012451242709</v>
      </c>
      <c r="AR97" s="21">
        <v>31.093947930568422</v>
      </c>
      <c r="AS97">
        <v>25.376732971669668</v>
      </c>
      <c r="AT97">
        <v>-54.092012451242709</v>
      </c>
      <c r="AU97">
        <v>-31.093947930568422</v>
      </c>
      <c r="AV97" t="s">
        <v>1221</v>
      </c>
    </row>
    <row r="98" spans="1:48" x14ac:dyDescent="0.25">
      <c r="A98" s="14">
        <v>1.0099999999999984E-9</v>
      </c>
      <c r="B98" t="s">
        <v>517</v>
      </c>
      <c r="C98" s="4">
        <v>12</v>
      </c>
      <c r="D98" s="4">
        <v>1</v>
      </c>
      <c r="E98" s="4">
        <v>12</v>
      </c>
      <c r="F98" s="4">
        <v>25</v>
      </c>
      <c r="G98" s="4">
        <v>70</v>
      </c>
      <c r="H98" s="4">
        <v>62.74</v>
      </c>
      <c r="I98" s="34">
        <v>20641.73423654</v>
      </c>
      <c r="J98" s="35">
        <v>22.576466354803888</v>
      </c>
      <c r="K98" s="35">
        <v>20.02553463134376</v>
      </c>
      <c r="L98" s="35">
        <v>11.402729710656315</v>
      </c>
      <c r="M98" s="35">
        <v>10.352170681701692</v>
      </c>
      <c r="N98" s="4">
        <v>2.4990000000000001</v>
      </c>
      <c r="O98" s="4">
        <v>3.2786885245901667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517</v>
      </c>
      <c r="AP98" t="s">
        <v>1054</v>
      </c>
      <c r="AQ98" s="22">
        <v>-32.906735743737549</v>
      </c>
      <c r="AR98" s="21">
        <v>1.3013613569723192</v>
      </c>
      <c r="AS98">
        <v>11.571565189671663</v>
      </c>
      <c r="AT98">
        <v>32.906735743737549</v>
      </c>
      <c r="AU98">
        <v>-1.3013613569723192</v>
      </c>
      <c r="AV98" t="s">
        <v>1222</v>
      </c>
    </row>
    <row r="99" spans="1:48" x14ac:dyDescent="0.25">
      <c r="A99" s="14">
        <v>1.0199999999999983E-9</v>
      </c>
      <c r="B99" t="s">
        <v>686</v>
      </c>
      <c r="C99" s="4">
        <v>8</v>
      </c>
      <c r="D99" s="4">
        <v>1</v>
      </c>
      <c r="E99" s="4">
        <v>11</v>
      </c>
      <c r="F99" s="4">
        <v>20</v>
      </c>
      <c r="G99" s="4">
        <v>57</v>
      </c>
      <c r="H99" s="4">
        <v>50.82</v>
      </c>
      <c r="I99" s="34">
        <v>11864.877453659999</v>
      </c>
      <c r="J99" s="35">
        <v>20.591572123176661</v>
      </c>
      <c r="K99" s="35">
        <v>16.2624</v>
      </c>
      <c r="L99" s="35">
        <v>10.102051602390006</v>
      </c>
      <c r="M99" s="35">
        <v>9.1048414891346283</v>
      </c>
      <c r="N99" s="4">
        <v>1.4350000000000001</v>
      </c>
      <c r="O99" s="4">
        <v>132.82051282051282</v>
      </c>
      <c r="P99" s="35">
        <v>2.3711137347500983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>
        <f t="shared" si="28"/>
        <v>-0.12559644404644799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146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>
        <f t="shared" si="35"/>
        <v>2.3711137357700984</v>
      </c>
      <c r="AH99" s="38" t="str">
        <f t="shared" si="36"/>
        <v xml:space="preserve"> </v>
      </c>
      <c r="AI99" s="1">
        <f t="shared" si="37"/>
        <v>165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686</v>
      </c>
      <c r="AP99" t="s">
        <v>1022</v>
      </c>
      <c r="AQ99" s="22">
        <v>-21.221744435697197</v>
      </c>
      <c r="AR99" s="21">
        <v>12.559644404644798</v>
      </c>
      <c r="AS99">
        <v>12.160566706021259</v>
      </c>
      <c r="AT99">
        <v>21.221744435697197</v>
      </c>
      <c r="AU99">
        <v>-12.559644404644798</v>
      </c>
      <c r="AV99" t="s">
        <v>1223</v>
      </c>
    </row>
    <row r="100" spans="1:48" x14ac:dyDescent="0.25">
      <c r="A100" s="14">
        <v>1.0299999999999983E-9</v>
      </c>
      <c r="B100" t="s">
        <v>565</v>
      </c>
      <c r="C100" s="4">
        <v>15</v>
      </c>
      <c r="D100" s="4">
        <v>2</v>
      </c>
      <c r="E100" s="4">
        <v>5</v>
      </c>
      <c r="F100" s="4">
        <v>22</v>
      </c>
      <c r="G100" s="4">
        <v>46</v>
      </c>
      <c r="H100" s="4">
        <v>34.92</v>
      </c>
      <c r="I100" s="34">
        <v>16620.049719720002</v>
      </c>
      <c r="J100" s="35">
        <v>9.1341878106199328</v>
      </c>
      <c r="K100" s="35">
        <v>8.3901970206631429</v>
      </c>
      <c r="L100" s="35" t="s">
        <v>1019</v>
      </c>
      <c r="M100" s="35" t="s">
        <v>1019</v>
      </c>
      <c r="N100" s="4">
        <v>3.476</v>
      </c>
      <c r="O100" s="4">
        <v>31.617647058823522</v>
      </c>
      <c r="P100" s="35">
        <v>3.7571592210767473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0.31729667915142035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 xml:space="preserve"> </v>
      </c>
      <c r="X100" s="37" t="str">
        <f t="shared" si="28"/>
        <v xml:space="preserve"> 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36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3.7571592221067474</v>
      </c>
      <c r="AH100" s="38" t="str">
        <f t="shared" si="36"/>
        <v xml:space="preserve"> </v>
      </c>
      <c r="AI100" s="1">
        <f t="shared" si="37"/>
        <v>59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565</v>
      </c>
      <c r="AP100" t="s">
        <v>1024</v>
      </c>
      <c r="AQ100" s="22">
        <v>46.227409263212074</v>
      </c>
      <c r="AR100" s="21" t="e">
        <v>#VALUE!</v>
      </c>
      <c r="AS100">
        <v>31.729667812142036</v>
      </c>
      <c r="AT100">
        <v>-46.227409263212074</v>
      </c>
      <c r="AU100" t="e">
        <v>#VALUE!</v>
      </c>
      <c r="AV100" t="s">
        <v>1224</v>
      </c>
    </row>
    <row r="101" spans="1:48" x14ac:dyDescent="0.25">
      <c r="A101" s="14">
        <v>1.0399999999999983E-9</v>
      </c>
      <c r="B101" t="s">
        <v>710</v>
      </c>
      <c r="C101" s="4">
        <v>6</v>
      </c>
      <c r="D101" s="4">
        <v>5</v>
      </c>
      <c r="E101" s="4">
        <v>12</v>
      </c>
      <c r="F101" s="4">
        <v>23</v>
      </c>
      <c r="G101" s="4">
        <v>57</v>
      </c>
      <c r="H101" s="4">
        <v>59.07</v>
      </c>
      <c r="I101" s="34">
        <v>14496.24801999</v>
      </c>
      <c r="J101" s="35">
        <v>24.139762975071516</v>
      </c>
      <c r="K101" s="35">
        <v>22.282157676348547</v>
      </c>
      <c r="L101" s="35">
        <v>16.717209025363719</v>
      </c>
      <c r="M101" s="35">
        <v>16.0296676948124</v>
      </c>
      <c r="N101" s="4">
        <v>2.2760000000000002</v>
      </c>
      <c r="O101" s="4">
        <v>10.408163265306133</v>
      </c>
      <c r="P101" s="35">
        <v>1.5676316234975454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>
        <f t="shared" si="27"/>
        <v>0.44699191735850263</v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>
        <f t="shared" si="29"/>
        <v>46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710</v>
      </c>
      <c r="AP101" t="s">
        <v>1020</v>
      </c>
      <c r="AQ101" s="22">
        <v>-42.109799125477856</v>
      </c>
      <c r="AR101" s="21">
        <v>-44.699191735850263</v>
      </c>
      <c r="AS101">
        <v>-3.504316912138139</v>
      </c>
      <c r="AT101">
        <v>42.109799125477856</v>
      </c>
      <c r="AU101">
        <v>44.699191735850263</v>
      </c>
      <c r="AV101" t="s">
        <v>1225</v>
      </c>
    </row>
    <row r="102" spans="1:48" x14ac:dyDescent="0.25">
      <c r="A102" s="14">
        <v>1.0499999999999982E-9</v>
      </c>
      <c r="B102" t="s">
        <v>564</v>
      </c>
      <c r="C102" s="4">
        <v>1</v>
      </c>
      <c r="D102" s="4">
        <v>8</v>
      </c>
      <c r="E102" s="4">
        <v>15</v>
      </c>
      <c r="F102" s="4">
        <v>24</v>
      </c>
      <c r="G102" s="4">
        <v>5</v>
      </c>
      <c r="H102" s="4">
        <v>4.66</v>
      </c>
      <c r="I102" s="34">
        <v>4251.1969192200004</v>
      </c>
      <c r="J102" s="35">
        <v>5.8177278401997503</v>
      </c>
      <c r="K102" s="35">
        <v>5.4123112659698025</v>
      </c>
      <c r="L102" s="35">
        <v>6.488543808478032</v>
      </c>
      <c r="M102" s="35">
        <v>5.6974696763666035</v>
      </c>
      <c r="N102" s="4">
        <v>0.77400000000000002</v>
      </c>
      <c r="O102" s="4">
        <v>66.666666666666657</v>
      </c>
      <c r="P102" s="35">
        <v>0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-0.65751273714192826</v>
      </c>
      <c r="W102" s="37" t="str">
        <f t="shared" si="27"/>
        <v/>
      </c>
      <c r="X102" s="37">
        <f t="shared" si="28"/>
        <v>-0.43837093667673432</v>
      </c>
      <c r="Y102" s="1" t="str">
        <f t="shared" si="29"/>
        <v xml:space="preserve"> </v>
      </c>
      <c r="Z102" s="1">
        <f t="shared" si="30"/>
        <v>6</v>
      </c>
      <c r="AA102" s="1" t="str">
        <f t="shared" si="29"/>
        <v xml:space="preserve"> </v>
      </c>
      <c r="AB102" s="1">
        <f t="shared" si="31"/>
        <v>39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>
        <f t="shared" si="38"/>
        <v>66.666666667716655</v>
      </c>
      <c r="AL102" s="25" t="str">
        <f t="shared" si="39"/>
        <v xml:space="preserve"> </v>
      </c>
      <c r="AM102" s="1">
        <f t="shared" si="40"/>
        <v>5</v>
      </c>
      <c r="AN102" s="1" t="str">
        <f t="shared" si="40"/>
        <v xml:space="preserve"> </v>
      </c>
      <c r="AO102" t="s">
        <v>564</v>
      </c>
      <c r="AP102" t="s">
        <v>1078</v>
      </c>
      <c r="AQ102" s="22">
        <v>65.75127371419282</v>
      </c>
      <c r="AR102" s="21">
        <v>43.837093667673429</v>
      </c>
      <c r="AS102">
        <v>7.296137339055786</v>
      </c>
      <c r="AT102">
        <v>-65.75127371419282</v>
      </c>
      <c r="AU102">
        <v>-43.837093667673429</v>
      </c>
      <c r="AV102" t="s">
        <v>1226</v>
      </c>
    </row>
    <row r="103" spans="1:48" x14ac:dyDescent="0.25">
      <c r="A103" s="14">
        <v>1.0599999999999982E-9</v>
      </c>
      <c r="B103" t="s">
        <v>618</v>
      </c>
      <c r="C103" s="4">
        <v>8</v>
      </c>
      <c r="D103" s="4">
        <v>2</v>
      </c>
      <c r="E103" s="4">
        <v>14</v>
      </c>
      <c r="F103" s="4">
        <v>24</v>
      </c>
      <c r="G103" s="4">
        <v>98</v>
      </c>
      <c r="H103" s="4">
        <v>93.34</v>
      </c>
      <c r="I103" s="34">
        <v>12931.74353666</v>
      </c>
      <c r="J103" s="35">
        <v>18.803384367445606</v>
      </c>
      <c r="K103" s="35">
        <v>17.853863810252488</v>
      </c>
      <c r="L103" s="35">
        <v>13.210555657574432</v>
      </c>
      <c r="M103" s="35">
        <v>12.755829052057285</v>
      </c>
      <c r="N103" s="4">
        <v>4.4850000000000003</v>
      </c>
      <c r="O103" s="4">
        <v>38.790452447409315</v>
      </c>
      <c r="P103" s="35">
        <v>2.1180629955003214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0.14346642620321859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99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2.1180629965603215</v>
      </c>
      <c r="AH103" s="38" t="str">
        <f t="shared" si="36"/>
        <v xml:space="preserve"> </v>
      </c>
      <c r="AI103" s="1">
        <f t="shared" si="37"/>
        <v>188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618</v>
      </c>
      <c r="AP103" t="s">
        <v>1031</v>
      </c>
      <c r="AQ103" s="22">
        <v>-10.694756120691729</v>
      </c>
      <c r="AR103" s="21">
        <v>-14.346642620321859</v>
      </c>
      <c r="AS103">
        <v>4.9925005356760144</v>
      </c>
      <c r="AT103">
        <v>10.694756120691729</v>
      </c>
      <c r="AU103">
        <v>14.346642620321859</v>
      </c>
      <c r="AV103" t="s">
        <v>1227</v>
      </c>
    </row>
    <row r="104" spans="1:48" x14ac:dyDescent="0.25">
      <c r="A104" s="14">
        <v>1.0699999999999982E-9</v>
      </c>
      <c r="B104" t="s">
        <v>410</v>
      </c>
      <c r="C104" s="4">
        <v>22</v>
      </c>
      <c r="D104" s="4">
        <v>1</v>
      </c>
      <c r="E104" s="4">
        <v>6</v>
      </c>
      <c r="F104" s="4">
        <v>29</v>
      </c>
      <c r="G104" s="4">
        <v>375</v>
      </c>
      <c r="H104" s="4">
        <v>318.10000000000002</v>
      </c>
      <c r="I104" s="34">
        <v>81966.003174750018</v>
      </c>
      <c r="J104" s="35" t="s">
        <v>1019</v>
      </c>
      <c r="K104" s="35">
        <v>24.643631856213204</v>
      </c>
      <c r="L104" s="35">
        <v>9.045816164072491</v>
      </c>
      <c r="M104" s="35">
        <v>8.4748120751503713</v>
      </c>
      <c r="N104" s="4">
        <v>4.5460000000000003</v>
      </c>
      <c r="O104" s="4">
        <v>450.52631578947376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0.17887456881599176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-0.21702104367633779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112</v>
      </c>
      <c r="AC104" s="1">
        <f t="shared" si="32"/>
        <v>158</v>
      </c>
      <c r="AD104" s="1" t="str">
        <f t="shared" si="33"/>
        <v xml:space="preserve"> </v>
      </c>
      <c r="AE104" s="1">
        <f t="shared" si="34"/>
        <v>54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410</v>
      </c>
      <c r="AP104" t="s">
        <v>1047</v>
      </c>
      <c r="AQ104" s="22" t="e">
        <v>#VALUE!</v>
      </c>
      <c r="AR104" s="21">
        <v>21.70210436763378</v>
      </c>
      <c r="AS104">
        <v>17.887456774599176</v>
      </c>
      <c r="AT104" t="e">
        <v>#VALUE!</v>
      </c>
      <c r="AU104">
        <v>-21.70210436763378</v>
      </c>
      <c r="AV104" t="s">
        <v>1228</v>
      </c>
    </row>
    <row r="105" spans="1:48" x14ac:dyDescent="0.25">
      <c r="A105" s="14">
        <v>1.0799999999999981E-9</v>
      </c>
      <c r="B105" t="s">
        <v>335</v>
      </c>
      <c r="C105" s="4">
        <v>16</v>
      </c>
      <c r="D105" s="4">
        <v>1</v>
      </c>
      <c r="E105" s="4">
        <v>5</v>
      </c>
      <c r="F105" s="4">
        <v>22</v>
      </c>
      <c r="G105" s="4">
        <v>235.5</v>
      </c>
      <c r="H105" s="4">
        <v>212.74</v>
      </c>
      <c r="I105" s="34">
        <v>51773.380536459998</v>
      </c>
      <c r="J105" s="35">
        <v>13.985931233975412</v>
      </c>
      <c r="K105" s="35">
        <v>12.405388069275176</v>
      </c>
      <c r="L105" s="35">
        <v>8.3458497364355306</v>
      </c>
      <c r="M105" s="35">
        <v>8.6214493947545403</v>
      </c>
      <c r="N105" s="4">
        <v>13.847</v>
      </c>
      <c r="O105" s="4">
        <v>21.554770318021195</v>
      </c>
      <c r="P105" s="35">
        <v>1.9272351226849678E-2</v>
      </c>
      <c r="Q105" s="36">
        <f t="shared" si="21"/>
        <v>72.72727272835273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-0.27760805683602707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89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67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335</v>
      </c>
      <c r="AP105" t="s">
        <v>1054</v>
      </c>
      <c r="AQ105" s="22">
        <v>17.665393802935458</v>
      </c>
      <c r="AR105" s="21">
        <v>27.760805683602708</v>
      </c>
      <c r="AS105">
        <v>10.698505217636555</v>
      </c>
      <c r="AT105">
        <v>-17.665393802935458</v>
      </c>
      <c r="AU105">
        <v>-27.760805683602708</v>
      </c>
      <c r="AV105" t="s">
        <v>1229</v>
      </c>
    </row>
    <row r="106" spans="1:48" x14ac:dyDescent="0.25">
      <c r="A106" s="14">
        <v>1.0899999999999981E-9</v>
      </c>
      <c r="B106" t="s">
        <v>518</v>
      </c>
      <c r="C106" s="4">
        <v>1</v>
      </c>
      <c r="D106" s="4">
        <v>2</v>
      </c>
      <c r="E106" s="4">
        <v>4</v>
      </c>
      <c r="F106" s="4">
        <v>7</v>
      </c>
      <c r="G106" s="4">
        <v>76.5</v>
      </c>
      <c r="H106" s="4">
        <v>75.680000000000007</v>
      </c>
      <c r="I106" s="34">
        <v>12309.52462608</v>
      </c>
      <c r="J106" s="35">
        <v>22.550655542312278</v>
      </c>
      <c r="K106" s="35">
        <v>22.390532544378701</v>
      </c>
      <c r="L106" s="35" t="s">
        <v>1019</v>
      </c>
      <c r="M106" s="35" t="s">
        <v>1019</v>
      </c>
      <c r="N106" s="4">
        <v>3.2560000000000002</v>
      </c>
      <c r="O106" s="4">
        <v>24.482758620689658</v>
      </c>
      <c r="P106" s="35">
        <v>3.1316067653276951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3.1316067664176952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105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518</v>
      </c>
      <c r="AP106" t="s">
        <v>1024</v>
      </c>
      <c r="AQ106" s="22">
        <v>-32.754788544329003</v>
      </c>
      <c r="AR106" s="21" t="e">
        <v>#VALUE!</v>
      </c>
      <c r="AS106">
        <v>1.0835095137420536</v>
      </c>
      <c r="AT106">
        <v>32.754788544329003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339</v>
      </c>
      <c r="C107" s="3">
        <v>6</v>
      </c>
      <c r="D107" s="3">
        <v>2</v>
      </c>
      <c r="E107" s="3">
        <v>16</v>
      </c>
      <c r="F107" s="3">
        <v>24</v>
      </c>
      <c r="G107" s="4">
        <v>67</v>
      </c>
      <c r="H107" s="4">
        <v>62.64</v>
      </c>
      <c r="I107" s="5">
        <v>54355.151917440002</v>
      </c>
      <c r="J107" s="4">
        <v>19.822784810126581</v>
      </c>
      <c r="K107" s="4">
        <v>18.648407264066687</v>
      </c>
      <c r="L107" s="4">
        <v>13.286904157549234</v>
      </c>
      <c r="M107" s="4">
        <v>12.771838546158214</v>
      </c>
      <c r="N107" s="4">
        <v>3.012</v>
      </c>
      <c r="O107" s="4">
        <v>-0.82191780821917892</v>
      </c>
      <c r="P107" s="4">
        <v>2.7953384418901663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0.15007492539697576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93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2.7953384429901664</v>
      </c>
      <c r="AH107" t="str">
        <f t="shared" si="36"/>
        <v xml:space="preserve"> </v>
      </c>
      <c r="AI107">
        <f t="shared" si="46"/>
        <v>132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339</v>
      </c>
      <c r="AP107" t="s">
        <v>1020</v>
      </c>
      <c r="AQ107">
        <v>-16.695924909607207</v>
      </c>
      <c r="AR107">
        <v>-15.007492539697576</v>
      </c>
      <c r="AS107">
        <v>6.9604086845466151</v>
      </c>
      <c r="AT107">
        <v>16.695924909607207</v>
      </c>
      <c r="AU107">
        <v>15.007492539697576</v>
      </c>
      <c r="AV107" t="s">
        <v>1231</v>
      </c>
    </row>
    <row r="108" spans="1:48" x14ac:dyDescent="0.25">
      <c r="A108">
        <v>1.109999999999998E-9</v>
      </c>
      <c r="B108" t="s">
        <v>337</v>
      </c>
      <c r="C108" s="3">
        <v>3</v>
      </c>
      <c r="D108" s="3">
        <v>5</v>
      </c>
      <c r="E108" s="3">
        <v>11</v>
      </c>
      <c r="F108" s="3">
        <v>19</v>
      </c>
      <c r="G108" s="4">
        <v>137.5</v>
      </c>
      <c r="H108" s="4">
        <v>149</v>
      </c>
      <c r="I108" s="5">
        <v>19025.850527999999</v>
      </c>
      <c r="J108" s="4">
        <v>23.165422885572138</v>
      </c>
      <c r="K108" s="4">
        <v>21.764534034472685</v>
      </c>
      <c r="L108" s="4">
        <v>15.989417352281226</v>
      </c>
      <c r="M108" s="4">
        <v>15.30767071594542</v>
      </c>
      <c r="N108" s="4">
        <v>6.4320000000000004</v>
      </c>
      <c r="O108" s="4">
        <v>8.2894513334465785</v>
      </c>
      <c r="P108" s="4">
        <v>2.5758389261744967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0.38399643367020353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50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2.5758389272844968</v>
      </c>
      <c r="AH108" t="str">
        <f t="shared" si="36"/>
        <v xml:space="preserve"> </v>
      </c>
      <c r="AI108">
        <f t="shared" si="46"/>
        <v>148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337</v>
      </c>
      <c r="AP108" t="s">
        <v>1020</v>
      </c>
      <c r="AQ108">
        <v>-36.373898796148005</v>
      </c>
      <c r="AR108">
        <v>-38.399643367020353</v>
      </c>
      <c r="AS108">
        <v>-7.718120805369133</v>
      </c>
      <c r="AT108">
        <v>36.373898796148005</v>
      </c>
      <c r="AU108">
        <v>38.399643367020353</v>
      </c>
      <c r="AV108" t="s">
        <v>1232</v>
      </c>
    </row>
    <row r="109" spans="1:48" x14ac:dyDescent="0.25">
      <c r="A109">
        <v>1.119999999999998E-9</v>
      </c>
      <c r="B109" t="s">
        <v>340</v>
      </c>
      <c r="C109" s="3">
        <v>16</v>
      </c>
      <c r="D109" s="3">
        <v>2</v>
      </c>
      <c r="E109" s="3">
        <v>11</v>
      </c>
      <c r="F109" s="3">
        <v>29</v>
      </c>
      <c r="G109" s="4">
        <v>100</v>
      </c>
      <c r="H109" s="4">
        <v>83.55</v>
      </c>
      <c r="I109" s="5">
        <v>13869.3</v>
      </c>
      <c r="J109" s="4">
        <v>10.44375</v>
      </c>
      <c r="K109" s="4">
        <v>9.5671590518722081</v>
      </c>
      <c r="L109" s="4" t="s">
        <v>1019</v>
      </c>
      <c r="M109" s="4" t="s">
        <v>1019</v>
      </c>
      <c r="N109" s="4">
        <v>7.1760000000000002</v>
      </c>
      <c r="O109" s="4">
        <v>46.093750000000007</v>
      </c>
      <c r="P109" s="4">
        <v>3.0520646319569127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0.19688809208349492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130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3.0520646330769128</v>
      </c>
      <c r="AH109" t="str">
        <f t="shared" si="36"/>
        <v xml:space="preserve"> </v>
      </c>
      <c r="AI109">
        <f t="shared" si="46"/>
        <v>113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340</v>
      </c>
      <c r="AP109" t="s">
        <v>1024</v>
      </c>
      <c r="AQ109">
        <v>38.518070117367742</v>
      </c>
      <c r="AR109" t="e">
        <v>#VALUE!</v>
      </c>
      <c r="AS109">
        <v>19.688809096349491</v>
      </c>
      <c r="AT109">
        <v>-38.518070117367742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502</v>
      </c>
      <c r="C110" s="3">
        <v>22</v>
      </c>
      <c r="D110" s="3">
        <v>0</v>
      </c>
      <c r="E110" s="3">
        <v>7</v>
      </c>
      <c r="F110" s="3">
        <v>29</v>
      </c>
      <c r="G110" s="4">
        <v>43</v>
      </c>
      <c r="H110" s="4">
        <v>35.94</v>
      </c>
      <c r="I110" s="5">
        <v>164674.685750451</v>
      </c>
      <c r="J110" s="4">
        <v>12.974729241877256</v>
      </c>
      <c r="K110" s="4">
        <v>11.333964049195835</v>
      </c>
      <c r="L110" s="4">
        <v>7.42916821618656</v>
      </c>
      <c r="M110" s="4">
        <v>6.9573997905888154</v>
      </c>
      <c r="N110" s="4">
        <v>2.5300000000000002</v>
      </c>
      <c r="O110" s="4">
        <v>16.923076923076916</v>
      </c>
      <c r="P110" s="4">
        <v>2.3038397328881475</v>
      </c>
      <c r="Q110" s="36">
        <f t="shared" si="21"/>
        <v>75.862068966647243</v>
      </c>
      <c r="R110" t="str">
        <f t="shared" si="22"/>
        <v xml:space="preserve"> </v>
      </c>
      <c r="S110" s="37">
        <f t="shared" si="23"/>
        <v>0.19643850975548696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-0.35695328417509276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60</v>
      </c>
      <c r="AC110">
        <f t="shared" si="43"/>
        <v>131</v>
      </c>
      <c r="AD110" s="1" t="str">
        <f t="shared" si="33"/>
        <v xml:space="preserve"> </v>
      </c>
      <c r="AE110">
        <f t="shared" si="44"/>
        <v>53</v>
      </c>
      <c r="AF110" t="str">
        <f t="shared" si="45"/>
        <v xml:space="preserve"> </v>
      </c>
      <c r="AG110">
        <f t="shared" si="35"/>
        <v>2.3038397340181476</v>
      </c>
      <c r="AH110" t="str">
        <f t="shared" si="36"/>
        <v xml:space="preserve"> </v>
      </c>
      <c r="AI110">
        <f t="shared" si="46"/>
        <v>174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502</v>
      </c>
      <c r="AP110" t="s">
        <v>1047</v>
      </c>
      <c r="AQ110">
        <v>23.618298647972622</v>
      </c>
      <c r="AR110">
        <v>35.695328417509273</v>
      </c>
      <c r="AS110">
        <v>19.643850862548696</v>
      </c>
      <c r="AT110">
        <v>-23.618298647972622</v>
      </c>
      <c r="AU110">
        <v>-35.695328417509273</v>
      </c>
      <c r="AV110" t="s">
        <v>1234</v>
      </c>
    </row>
    <row r="111" spans="1:48" x14ac:dyDescent="0.25">
      <c r="A111">
        <v>1.1399999999999979E-9</v>
      </c>
      <c r="B111" t="s">
        <v>652</v>
      </c>
      <c r="C111" s="3">
        <v>6</v>
      </c>
      <c r="D111" s="3">
        <v>1</v>
      </c>
      <c r="E111" s="3">
        <v>6</v>
      </c>
      <c r="F111" s="3">
        <v>13</v>
      </c>
      <c r="G111" s="4">
        <v>184.5</v>
      </c>
      <c r="H111" s="4">
        <v>181.92</v>
      </c>
      <c r="I111" s="5">
        <v>61963.758283679992</v>
      </c>
      <c r="J111" s="4">
        <v>25.604503870513721</v>
      </c>
      <c r="K111" s="4">
        <v>24.003166644676078</v>
      </c>
      <c r="L111" s="4">
        <v>20.079557044112629</v>
      </c>
      <c r="M111" s="4">
        <v>18.260226962457338</v>
      </c>
      <c r="N111" s="4">
        <v>6.5910000000000002</v>
      </c>
      <c r="O111" s="4">
        <v>20.4201680672269</v>
      </c>
      <c r="P111" s="4">
        <v>3.2530782761653478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0.73802676648279864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20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3.2530782773053479</v>
      </c>
      <c r="AH111" t="str">
        <f t="shared" si="36"/>
        <v xml:space="preserve"> </v>
      </c>
      <c r="AI111">
        <f t="shared" si="46"/>
        <v>96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652</v>
      </c>
      <c r="AP111" t="s">
        <v>1024</v>
      </c>
      <c r="AQ111">
        <v>-50.732668978720376</v>
      </c>
      <c r="AR111">
        <v>-73.802676648279856</v>
      </c>
      <c r="AS111">
        <v>1.4182058047493395</v>
      </c>
      <c r="AT111">
        <v>50.732668978720376</v>
      </c>
      <c r="AU111">
        <v>73.802676648279856</v>
      </c>
      <c r="AV111" t="s">
        <v>1235</v>
      </c>
    </row>
    <row r="112" spans="1:48" x14ac:dyDescent="0.25">
      <c r="A112">
        <v>1.1499999999999979E-9</v>
      </c>
      <c r="B112" t="s">
        <v>677</v>
      </c>
      <c r="C112" s="3">
        <v>10</v>
      </c>
      <c r="D112" s="3">
        <v>5</v>
      </c>
      <c r="E112" s="3">
        <v>17</v>
      </c>
      <c r="F112" s="3">
        <v>32</v>
      </c>
      <c r="G112" s="4">
        <v>465</v>
      </c>
      <c r="H112" s="4">
        <v>431.73</v>
      </c>
      <c r="I112" s="5">
        <v>12003.866251650001</v>
      </c>
      <c r="J112" s="4">
        <v>35.899717279228341</v>
      </c>
      <c r="K112" s="4">
        <v>28.186328915583992</v>
      </c>
      <c r="L112" s="4">
        <v>17.438707118173426</v>
      </c>
      <c r="M112" s="4">
        <v>14.635005121638924</v>
      </c>
      <c r="N112" s="4">
        <v>8.5080000000000009</v>
      </c>
      <c r="O112" s="4">
        <v>49.675152270023013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>
        <f t="shared" si="25"/>
        <v>1.1134017001248004</v>
      </c>
      <c r="V112" s="37" t="str">
        <f t="shared" si="26"/>
        <v/>
      </c>
      <c r="W112" s="37">
        <f t="shared" si="27"/>
        <v>0.50944264744755285</v>
      </c>
      <c r="X112" s="37" t="str">
        <f t="shared" si="28"/>
        <v/>
      </c>
      <c r="Y112">
        <f t="shared" si="41"/>
        <v>7</v>
      </c>
      <c r="Z112" s="1" t="str">
        <f t="shared" si="30"/>
        <v xml:space="preserve"> </v>
      </c>
      <c r="AA112">
        <f t="shared" si="42"/>
        <v>42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677</v>
      </c>
      <c r="AP112" t="s">
        <v>1028</v>
      </c>
      <c r="AQ112">
        <v>-111.34017001248004</v>
      </c>
      <c r="AR112">
        <v>-50.944264744755287</v>
      </c>
      <c r="AS112">
        <v>7.7062052671808656</v>
      </c>
      <c r="AT112">
        <v>111.34017001248004</v>
      </c>
      <c r="AU112">
        <v>50.944264744755287</v>
      </c>
      <c r="AV112" t="s">
        <v>1236</v>
      </c>
    </row>
    <row r="113" spans="1:48" x14ac:dyDescent="0.25">
      <c r="A113">
        <v>1.1599999999999979E-9</v>
      </c>
      <c r="B113" t="s">
        <v>346</v>
      </c>
      <c r="C113" s="3">
        <v>8</v>
      </c>
      <c r="D113" s="3">
        <v>4</v>
      </c>
      <c r="E113" s="3">
        <v>17</v>
      </c>
      <c r="F113" s="3">
        <v>29</v>
      </c>
      <c r="G113" s="4">
        <v>160</v>
      </c>
      <c r="H113" s="4">
        <v>141.19999999999999</v>
      </c>
      <c r="I113" s="5">
        <v>23059.542710799997</v>
      </c>
      <c r="J113" s="4">
        <v>9.2742200328407218</v>
      </c>
      <c r="K113" s="4">
        <v>9.493075164716954</v>
      </c>
      <c r="L113" s="4">
        <v>6.253183314486745</v>
      </c>
      <c r="M113" s="4">
        <v>6.4910549090466132</v>
      </c>
      <c r="N113" s="4">
        <v>13.458</v>
      </c>
      <c r="O113" s="4">
        <v>38.72427490484133</v>
      </c>
      <c r="P113" s="4">
        <v>3.2223796033994336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-0.45874304137161392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33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3.2223796045594337</v>
      </c>
      <c r="AH113" t="str">
        <f t="shared" si="36"/>
        <v xml:space="preserve"> </v>
      </c>
      <c r="AI113">
        <f t="shared" si="46"/>
        <v>100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346</v>
      </c>
      <c r="AP113" t="s">
        <v>1031</v>
      </c>
      <c r="AQ113">
        <v>45.403045287830835</v>
      </c>
      <c r="AR113">
        <v>45.874304137161396</v>
      </c>
      <c r="AS113">
        <v>13.314447592067991</v>
      </c>
      <c r="AT113">
        <v>-45.403045287830835</v>
      </c>
      <c r="AU113">
        <v>-45.874304137161396</v>
      </c>
      <c r="AV113" t="s">
        <v>1237</v>
      </c>
    </row>
    <row r="114" spans="1:48" x14ac:dyDescent="0.25">
      <c r="A114">
        <v>1.1699999999999978E-9</v>
      </c>
      <c r="B114" t="s">
        <v>338</v>
      </c>
      <c r="C114" s="3">
        <v>8</v>
      </c>
      <c r="D114" s="3">
        <v>1</v>
      </c>
      <c r="E114" s="3">
        <v>9</v>
      </c>
      <c r="F114" s="3">
        <v>18</v>
      </c>
      <c r="G114" s="4">
        <v>50.5</v>
      </c>
      <c r="H114" s="4">
        <v>49.8</v>
      </c>
      <c r="I114" s="5">
        <v>14106.618264599998</v>
      </c>
      <c r="J114" s="4">
        <v>19.888178913738017</v>
      </c>
      <c r="K114" s="4">
        <v>18.547486033519551</v>
      </c>
      <c r="L114" s="4">
        <v>10.457540481022496</v>
      </c>
      <c r="M114" s="4">
        <v>10.27954923599321</v>
      </c>
      <c r="N114" s="4">
        <v>2.339</v>
      </c>
      <c r="O114" s="4">
        <v>-7.5806451612903114</v>
      </c>
      <c r="P114" s="4">
        <v>3.0682730923694783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3.0682730935394784</v>
      </c>
      <c r="AH114" t="str">
        <f t="shared" si="36"/>
        <v xml:space="preserve"> </v>
      </c>
      <c r="AI114">
        <f t="shared" si="46"/>
        <v>109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338</v>
      </c>
      <c r="AP114" t="s">
        <v>1026</v>
      </c>
      <c r="AQ114">
        <v>-17.080897327845477</v>
      </c>
      <c r="AR114">
        <v>9.4826383487199841</v>
      </c>
      <c r="AS114">
        <v>1.4056224899598346</v>
      </c>
      <c r="AT114">
        <v>17.080897327845477</v>
      </c>
      <c r="AU114">
        <v>-9.4826383487199841</v>
      </c>
      <c r="AV114" t="s">
        <v>1238</v>
      </c>
    </row>
    <row r="115" spans="1:48" x14ac:dyDescent="0.25">
      <c r="A115">
        <v>1.1799999999999978E-9</v>
      </c>
      <c r="B115" t="s">
        <v>728</v>
      </c>
      <c r="C115" s="3">
        <v>15</v>
      </c>
      <c r="D115" s="3">
        <v>0</v>
      </c>
      <c r="E115" s="3">
        <v>6</v>
      </c>
      <c r="F115" s="3">
        <v>21</v>
      </c>
      <c r="G115" s="4">
        <v>160</v>
      </c>
      <c r="H115" s="4">
        <v>145.9</v>
      </c>
      <c r="I115" s="5">
        <v>29946.948298900003</v>
      </c>
      <c r="J115" s="4">
        <v>17.468869731800766</v>
      </c>
      <c r="K115" s="4">
        <v>15.519625571747687</v>
      </c>
      <c r="L115" s="4">
        <v>9.0390477462437389</v>
      </c>
      <c r="M115" s="4">
        <v>7.3206998377501353</v>
      </c>
      <c r="N115" s="4">
        <v>7.0739999999999998</v>
      </c>
      <c r="O115" s="4">
        <v>31.111111111111107</v>
      </c>
      <c r="P115" s="4">
        <v>0</v>
      </c>
      <c r="Q115" s="36">
        <f t="shared" si="21"/>
        <v>71.428571429751429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-0.21760689780286402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111</v>
      </c>
      <c r="AC115" t="str">
        <f t="shared" si="43"/>
        <v xml:space="preserve"> </v>
      </c>
      <c r="AD115" s="1" t="str">
        <f t="shared" si="33"/>
        <v xml:space="preserve"> </v>
      </c>
      <c r="AE115">
        <f t="shared" si="44"/>
        <v>72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728</v>
      </c>
      <c r="AP115" t="s">
        <v>1054</v>
      </c>
      <c r="AQ115">
        <v>-2.8385229423733449</v>
      </c>
      <c r="AR115">
        <v>21.760689780286402</v>
      </c>
      <c r="AS115">
        <v>9.6641535298149339</v>
      </c>
      <c r="AT115">
        <v>2.8385229423733449</v>
      </c>
      <c r="AU115">
        <v>-21.760689780286402</v>
      </c>
      <c r="AV115" t="s">
        <v>1239</v>
      </c>
    </row>
    <row r="116" spans="1:48" x14ac:dyDescent="0.25">
      <c r="A116">
        <v>1.1899999999999978E-9</v>
      </c>
      <c r="B116" t="s">
        <v>388</v>
      </c>
      <c r="C116" s="3">
        <v>5</v>
      </c>
      <c r="D116" s="3">
        <v>0</v>
      </c>
      <c r="E116" s="3">
        <v>11</v>
      </c>
      <c r="F116" s="3">
        <v>16</v>
      </c>
      <c r="G116" s="4">
        <v>29</v>
      </c>
      <c r="H116" s="4">
        <v>27.76</v>
      </c>
      <c r="I116" s="5">
        <v>13913.0033088</v>
      </c>
      <c r="J116" s="4">
        <v>16.465005931198103</v>
      </c>
      <c r="K116" s="4">
        <v>15.508379888268157</v>
      </c>
      <c r="L116" s="4">
        <v>7.9711621722846449</v>
      </c>
      <c r="M116" s="4">
        <v>7.7242943048988995</v>
      </c>
      <c r="N116" s="4">
        <v>1.5940000000000001</v>
      </c>
      <c r="O116" s="4">
        <v>11.315789473684205</v>
      </c>
      <c r="P116" s="4">
        <v>4.2399135446685881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-0.31003989854109182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78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4.2399135458585882</v>
      </c>
      <c r="AH116" t="str">
        <f t="shared" si="36"/>
        <v xml:space="preserve"> </v>
      </c>
      <c r="AI116">
        <f t="shared" si="46"/>
        <v>36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388</v>
      </c>
      <c r="AP116" t="s">
        <v>1026</v>
      </c>
      <c r="AQ116">
        <v>3.0711822689124091</v>
      </c>
      <c r="AR116">
        <v>31.003989854109182</v>
      </c>
      <c r="AS116">
        <v>4.4668587896253609</v>
      </c>
      <c r="AT116">
        <v>-3.0711822689124091</v>
      </c>
      <c r="AU116">
        <v>-31.003989854109182</v>
      </c>
      <c r="AV116" t="s">
        <v>1240</v>
      </c>
    </row>
    <row r="117" spans="1:48" x14ac:dyDescent="0.25">
      <c r="A117">
        <v>1.1999999999999977E-9</v>
      </c>
      <c r="B117" t="s">
        <v>583</v>
      </c>
      <c r="C117" s="3">
        <v>20</v>
      </c>
      <c r="D117" s="3">
        <v>1</v>
      </c>
      <c r="E117" s="3">
        <v>6</v>
      </c>
      <c r="F117" s="3">
        <v>27</v>
      </c>
      <c r="G117" s="4">
        <v>115.5</v>
      </c>
      <c r="H117" s="4">
        <v>90.35</v>
      </c>
      <c r="I117" s="5">
        <v>43225.701099099999</v>
      </c>
      <c r="J117" s="4">
        <v>8.027543314082628</v>
      </c>
      <c r="K117" s="4">
        <v>7.4325435998683771</v>
      </c>
      <c r="L117" s="4" t="s">
        <v>1019</v>
      </c>
      <c r="M117" s="4" t="s">
        <v>1019</v>
      </c>
      <c r="N117" s="4">
        <v>11.313000000000001</v>
      </c>
      <c r="O117" s="4">
        <v>18.706177016765903</v>
      </c>
      <c r="P117" s="4">
        <v>1.8516878804648591</v>
      </c>
      <c r="Q117" s="36">
        <f t="shared" si="21"/>
        <v>74.074074075274069</v>
      </c>
      <c r="R117" t="str">
        <f t="shared" si="22"/>
        <v xml:space="preserve"> </v>
      </c>
      <c r="S117" s="37">
        <f t="shared" si="23"/>
        <v>0.27836192704394025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62</v>
      </c>
      <c r="AD117" s="1" t="str">
        <f t="shared" si="33"/>
        <v xml:space="preserve"> </v>
      </c>
      <c r="AE117">
        <f t="shared" si="44"/>
        <v>62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583</v>
      </c>
      <c r="AP117" t="s">
        <v>1024</v>
      </c>
      <c r="AQ117">
        <v>52.742180235430617</v>
      </c>
      <c r="AR117" t="e">
        <v>#VALUE!</v>
      </c>
      <c r="AS117">
        <v>27.836192584394027</v>
      </c>
      <c r="AT117">
        <v>-52.742180235430617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327</v>
      </c>
      <c r="C118" s="3">
        <v>16</v>
      </c>
      <c r="D118" s="3">
        <v>2</v>
      </c>
      <c r="E118" s="3">
        <v>12</v>
      </c>
      <c r="F118" s="3">
        <v>30</v>
      </c>
      <c r="G118" s="4">
        <v>26</v>
      </c>
      <c r="H118" s="4">
        <v>23.59</v>
      </c>
      <c r="I118" s="5">
        <v>10407.374488560001</v>
      </c>
      <c r="J118" s="4">
        <v>15.063856960408684</v>
      </c>
      <c r="K118" s="4">
        <v>12.897758337889558</v>
      </c>
      <c r="L118" s="4">
        <v>7.615800965983655</v>
      </c>
      <c r="M118" s="4">
        <v>6.6030994393626443</v>
      </c>
      <c r="N118" s="4">
        <v>1.0589999999999999</v>
      </c>
      <c r="O118" s="4">
        <v>284.28571428571428</v>
      </c>
      <c r="P118" s="4">
        <v>1.1064010173802459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-0.34079890816286174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67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327</v>
      </c>
      <c r="AP118" t="s">
        <v>1078</v>
      </c>
      <c r="AQ118">
        <v>11.319689057872061</v>
      </c>
      <c r="AR118">
        <v>34.079890816286174</v>
      </c>
      <c r="AS118">
        <v>10.216193302246722</v>
      </c>
      <c r="AT118">
        <v>-11.319689057872061</v>
      </c>
      <c r="AU118">
        <v>-34.079890816286174</v>
      </c>
      <c r="AV118" t="s">
        <v>1242</v>
      </c>
    </row>
    <row r="119" spans="1:48" x14ac:dyDescent="0.25">
      <c r="A119">
        <v>1.2199999999999976E-9</v>
      </c>
      <c r="B119" t="s">
        <v>662</v>
      </c>
      <c r="C119" s="3">
        <v>24</v>
      </c>
      <c r="D119" s="3">
        <v>0</v>
      </c>
      <c r="E119" s="3">
        <v>13</v>
      </c>
      <c r="F119" s="3">
        <v>37</v>
      </c>
      <c r="G119" s="4">
        <v>59.5</v>
      </c>
      <c r="H119" s="4" t="s">
        <v>161</v>
      </c>
      <c r="I119" s="5" t="s">
        <v>161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2.7650000000000001</v>
      </c>
      <c r="O119" s="4">
        <v>7.1428571428571495</v>
      </c>
      <c r="P119" s="4" t="s">
        <v>166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662</v>
      </c>
      <c r="AP119" t="s">
        <v>1028</v>
      </c>
      <c r="AQ119" t="e">
        <v>#VALUE!</v>
      </c>
      <c r="AR119" t="e">
        <v>#VALUE!</v>
      </c>
      <c r="AS119" t="s">
        <v>166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668</v>
      </c>
      <c r="C120" s="3">
        <v>0</v>
      </c>
      <c r="D120" s="3">
        <v>1</v>
      </c>
      <c r="E120" s="3">
        <v>13</v>
      </c>
      <c r="F120" s="3">
        <v>14</v>
      </c>
      <c r="G120" s="4">
        <v>140</v>
      </c>
      <c r="H120" s="4">
        <v>131.99</v>
      </c>
      <c r="I120" s="5">
        <v>21694.634154590003</v>
      </c>
      <c r="J120" s="4">
        <v>17.659887610382661</v>
      </c>
      <c r="K120" s="4">
        <v>14.560397131825706</v>
      </c>
      <c r="L120" s="4">
        <v>12.811257479601089</v>
      </c>
      <c r="M120" s="4">
        <v>11.843122481229569</v>
      </c>
      <c r="N120" s="4">
        <v>7.0670000000000002</v>
      </c>
      <c r="O120" s="4">
        <v>11.333333333333332</v>
      </c>
      <c r="P120" s="4">
        <v>1.1766042882036516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0.10890436292658068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105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668</v>
      </c>
      <c r="AP120" t="s">
        <v>1031</v>
      </c>
      <c r="AQ120">
        <v>-3.9630373952567854</v>
      </c>
      <c r="AR120">
        <v>-10.890436292658068</v>
      </c>
      <c r="AS120">
        <v>6.0686415637548174</v>
      </c>
      <c r="AT120">
        <v>3.9630373952567854</v>
      </c>
      <c r="AU120">
        <v>10.890436292658068</v>
      </c>
      <c r="AV120" t="s">
        <v>1244</v>
      </c>
    </row>
    <row r="121" spans="1:48" x14ac:dyDescent="0.25">
      <c r="A121">
        <v>1.2399999999999976E-9</v>
      </c>
      <c r="B121" t="s">
        <v>691</v>
      </c>
      <c r="C121" s="3">
        <v>10</v>
      </c>
      <c r="D121" s="3">
        <v>1</v>
      </c>
      <c r="E121" s="3">
        <v>5</v>
      </c>
      <c r="F121" s="3">
        <v>16</v>
      </c>
      <c r="G121" s="4">
        <v>285.5</v>
      </c>
      <c r="H121" s="4">
        <v>258.12</v>
      </c>
      <c r="I121" s="5">
        <v>12683.93471784</v>
      </c>
      <c r="J121" s="4">
        <v>20.869987063389392</v>
      </c>
      <c r="K121" s="4">
        <v>18.838125821048024</v>
      </c>
      <c r="L121" s="4">
        <v>16.152520467664196</v>
      </c>
      <c r="M121" s="4">
        <v>14.904610356963298</v>
      </c>
      <c r="N121" s="4">
        <v>11.606</v>
      </c>
      <c r="O121" s="4">
        <v>12.037735849056602</v>
      </c>
      <c r="P121" s="4">
        <v>2.3245002324500233E-2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>
        <f t="shared" si="27"/>
        <v>0.39811415447497844</v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>
        <f t="shared" si="42"/>
        <v>48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691</v>
      </c>
      <c r="AP121" t="s">
        <v>1054</v>
      </c>
      <c r="AQ121">
        <v>-22.860761822405639</v>
      </c>
      <c r="AR121">
        <v>-39.811415447497843</v>
      </c>
      <c r="AS121">
        <v>10.60746939408026</v>
      </c>
      <c r="AT121">
        <v>22.860761822405639</v>
      </c>
      <c r="AU121">
        <v>39.811415447497843</v>
      </c>
      <c r="AV121" t="s">
        <v>1245</v>
      </c>
    </row>
    <row r="122" spans="1:48" x14ac:dyDescent="0.25">
      <c r="A122">
        <v>1.2499999999999975E-9</v>
      </c>
      <c r="B122" t="s">
        <v>447</v>
      </c>
      <c r="C122" s="3">
        <v>11</v>
      </c>
      <c r="D122" s="3">
        <v>0</v>
      </c>
      <c r="E122" s="3">
        <v>12</v>
      </c>
      <c r="F122" s="3">
        <v>23</v>
      </c>
      <c r="G122" s="4">
        <v>85</v>
      </c>
      <c r="H122" s="4">
        <v>72.59</v>
      </c>
      <c r="I122" s="5">
        <v>84356.498407720006</v>
      </c>
      <c r="J122" s="4">
        <v>13.131331403762662</v>
      </c>
      <c r="K122" s="4">
        <v>13.565688656325921</v>
      </c>
      <c r="L122" s="4">
        <v>5.5526764952429515</v>
      </c>
      <c r="M122" s="4">
        <v>5.7087145702329538</v>
      </c>
      <c r="N122" s="4">
        <v>4.5680000000000005</v>
      </c>
      <c r="O122" s="4">
        <v>643.125</v>
      </c>
      <c r="P122" s="4">
        <v>1.683427469348395</v>
      </c>
      <c r="Q122" s="36" t="str">
        <f t="shared" si="21"/>
        <v xml:space="preserve"> </v>
      </c>
      <c r="R122" t="str">
        <f t="shared" si="22"/>
        <v xml:space="preserve"> </v>
      </c>
      <c r="S122" s="37">
        <f t="shared" si="23"/>
        <v>0.17096018860362994</v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>
        <f t="shared" si="28"/>
        <v>-0.51937682922234818</v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>
        <f t="shared" si="31"/>
        <v>19</v>
      </c>
      <c r="AC122">
        <f t="shared" si="43"/>
        <v>164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447</v>
      </c>
      <c r="AP122" t="s">
        <v>1078</v>
      </c>
      <c r="AQ122">
        <v>22.696388114255605</v>
      </c>
      <c r="AR122">
        <v>51.937682922234821</v>
      </c>
      <c r="AS122">
        <v>17.096018735362996</v>
      </c>
      <c r="AT122">
        <v>-22.696388114255605</v>
      </c>
      <c r="AU122">
        <v>-51.937682922234821</v>
      </c>
      <c r="AV122" t="s">
        <v>1246</v>
      </c>
    </row>
    <row r="123" spans="1:48" x14ac:dyDescent="0.25">
      <c r="A123">
        <v>1.2599999999999975E-9</v>
      </c>
      <c r="B123" t="s">
        <v>509</v>
      </c>
      <c r="C123" s="3">
        <v>20</v>
      </c>
      <c r="D123" s="3">
        <v>1</v>
      </c>
      <c r="E123" s="3">
        <v>10</v>
      </c>
      <c r="F123" s="3">
        <v>31</v>
      </c>
      <c r="G123" s="4">
        <v>250</v>
      </c>
      <c r="H123" s="4">
        <v>228.58</v>
      </c>
      <c r="I123" s="5">
        <v>100161.24162000002</v>
      </c>
      <c r="J123" s="4">
        <v>29.593474883480063</v>
      </c>
      <c r="K123" s="4">
        <v>27.173086067522586</v>
      </c>
      <c r="L123" s="4">
        <v>15.554061203529091</v>
      </c>
      <c r="M123" s="4">
        <v>14.763535948092805</v>
      </c>
      <c r="N123" s="4">
        <v>7.7240000000000002</v>
      </c>
      <c r="O123" s="4">
        <v>18.378131476098943</v>
      </c>
      <c r="P123" s="4">
        <v>1.027211479569516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>
        <f t="shared" si="25"/>
        <v>0.74215578481825029</v>
      </c>
      <c r="V123" s="37" t="str">
        <f t="shared" si="26"/>
        <v/>
      </c>
      <c r="W123" s="37">
        <f t="shared" si="27"/>
        <v>0.34631329963384139</v>
      </c>
      <c r="X123" s="37" t="str">
        <f t="shared" si="28"/>
        <v/>
      </c>
      <c r="Y123">
        <f t="shared" si="41"/>
        <v>14</v>
      </c>
      <c r="Z123" s="1" t="str">
        <f t="shared" si="30"/>
        <v xml:space="preserve"> </v>
      </c>
      <c r="AA123">
        <f t="shared" si="42"/>
        <v>57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509</v>
      </c>
      <c r="AP123" t="s">
        <v>1020</v>
      </c>
      <c r="AQ123">
        <v>-74.215578481825034</v>
      </c>
      <c r="AR123">
        <v>-34.63132996338414</v>
      </c>
      <c r="AS123">
        <v>9.3708985913028222</v>
      </c>
      <c r="AT123">
        <v>74.215578481825034</v>
      </c>
      <c r="AU123">
        <v>34.63132996338414</v>
      </c>
      <c r="AV123" t="s">
        <v>1247</v>
      </c>
    </row>
    <row r="124" spans="1:48" x14ac:dyDescent="0.25">
      <c r="A124">
        <v>1.2699999999999975E-9</v>
      </c>
      <c r="B124" t="s">
        <v>734</v>
      </c>
      <c r="C124" s="3">
        <v>6</v>
      </c>
      <c r="D124" s="3">
        <v>2</v>
      </c>
      <c r="E124" s="3">
        <v>9</v>
      </c>
      <c r="F124" s="3">
        <v>17</v>
      </c>
      <c r="G124" s="4">
        <v>13.5</v>
      </c>
      <c r="H124" s="4">
        <v>10.84</v>
      </c>
      <c r="I124" s="5">
        <v>8138.7155984800002</v>
      </c>
      <c r="J124" s="4">
        <v>14.077922077922077</v>
      </c>
      <c r="K124" s="4">
        <v>12.004429678848282</v>
      </c>
      <c r="L124" s="4">
        <v>10.611457938122996</v>
      </c>
      <c r="M124" s="4">
        <v>9.6543455434192254</v>
      </c>
      <c r="N124" s="4">
        <v>0.77</v>
      </c>
      <c r="O124" s="4">
        <v>-25.000000000000007</v>
      </c>
      <c r="P124" s="4">
        <v>4.6863468634686347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0.24538745514453886</v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>
        <f t="shared" si="43"/>
        <v>84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4.6863468647386348</v>
      </c>
      <c r="AH124" t="str">
        <f t="shared" si="36"/>
        <v xml:space="preserve"> </v>
      </c>
      <c r="AI124">
        <f t="shared" si="46"/>
        <v>25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734</v>
      </c>
      <c r="AP124" t="s">
        <v>1020</v>
      </c>
      <c r="AQ124">
        <v>17.123847460158871</v>
      </c>
      <c r="AR124">
        <v>8.1503745956803098</v>
      </c>
      <c r="AS124">
        <v>24.538745387453886</v>
      </c>
      <c r="AT124">
        <v>-17.123847460158871</v>
      </c>
      <c r="AU124">
        <v>-8.1503745956803098</v>
      </c>
      <c r="AV124" t="s">
        <v>1248</v>
      </c>
    </row>
    <row r="125" spans="1:48" x14ac:dyDescent="0.25">
      <c r="A125">
        <v>1.2799999999999974E-9</v>
      </c>
      <c r="B125" t="s">
        <v>328</v>
      </c>
      <c r="C125" s="3">
        <v>4</v>
      </c>
      <c r="D125" s="3">
        <v>9</v>
      </c>
      <c r="E125" s="3">
        <v>6</v>
      </c>
      <c r="F125" s="3">
        <v>19</v>
      </c>
      <c r="G125" s="4">
        <v>35</v>
      </c>
      <c r="H125" s="4">
        <v>36.67</v>
      </c>
      <c r="I125" s="5">
        <v>11025.06025043</v>
      </c>
      <c r="J125" s="4">
        <v>14.991823385118561</v>
      </c>
      <c r="K125" s="4">
        <v>14.076775431861805</v>
      </c>
      <c r="L125" s="4">
        <v>11.44910191562575</v>
      </c>
      <c r="M125" s="4">
        <v>11.417278193183185</v>
      </c>
      <c r="N125" s="4">
        <v>2.4460000000000002</v>
      </c>
      <c r="O125" s="4">
        <v>-21.956521739130441</v>
      </c>
      <c r="P125" s="4">
        <v>3.905099536405781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>
        <f t="shared" si="35"/>
        <v>3.9050995376857811</v>
      </c>
      <c r="AH125" t="str">
        <f t="shared" si="36"/>
        <v xml:space="preserve"> </v>
      </c>
      <c r="AI125">
        <f t="shared" si="46"/>
        <v>49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328</v>
      </c>
      <c r="AP125" t="s">
        <v>1020</v>
      </c>
      <c r="AQ125">
        <v>11.743747774825518</v>
      </c>
      <c r="AR125">
        <v>0.89997733599693763</v>
      </c>
      <c r="AS125">
        <v>-4.5541314425961321</v>
      </c>
      <c r="AT125">
        <v>-11.743747774825518</v>
      </c>
      <c r="AU125">
        <v>-0.89997733599693763</v>
      </c>
      <c r="AV125" t="s">
        <v>1249</v>
      </c>
    </row>
    <row r="126" spans="1:48" x14ac:dyDescent="0.25">
      <c r="A126">
        <v>1.2899999999999974E-9</v>
      </c>
      <c r="B126" t="s">
        <v>658</v>
      </c>
      <c r="C126" s="3">
        <v>38</v>
      </c>
      <c r="D126" s="3">
        <v>0</v>
      </c>
      <c r="E126" s="3">
        <v>4</v>
      </c>
      <c r="F126" s="3">
        <v>42</v>
      </c>
      <c r="G126" s="4">
        <v>178</v>
      </c>
      <c r="H126" s="4">
        <v>142.84</v>
      </c>
      <c r="I126" s="5">
        <v>108087.02800000001</v>
      </c>
      <c r="J126" s="4" t="s">
        <v>1019</v>
      </c>
      <c r="K126" s="4" t="s">
        <v>1019</v>
      </c>
      <c r="L126" s="4">
        <v>34.039385207437661</v>
      </c>
      <c r="M126" s="4">
        <v>27.93736787028169</v>
      </c>
      <c r="N126" s="4">
        <v>2.516</v>
      </c>
      <c r="O126" s="4">
        <v>28.205128205128201</v>
      </c>
      <c r="P126" s="4">
        <v>0</v>
      </c>
      <c r="Q126" s="36">
        <f t="shared" si="21"/>
        <v>90.476190477480486</v>
      </c>
      <c r="R126" t="str">
        <f t="shared" si="22"/>
        <v xml:space="preserve"> </v>
      </c>
      <c r="S126" s="37">
        <f t="shared" si="23"/>
        <v>0.24614953923455329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1.9463479933931875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3</v>
      </c>
      <c r="AB126" s="1" t="str">
        <f t="shared" si="31"/>
        <v xml:space="preserve"> </v>
      </c>
      <c r="AC126">
        <f t="shared" si="43"/>
        <v>82</v>
      </c>
      <c r="AD126" s="1" t="str">
        <f t="shared" si="33"/>
        <v xml:space="preserve"> </v>
      </c>
      <c r="AE126">
        <f t="shared" si="44"/>
        <v>7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658</v>
      </c>
      <c r="AP126" t="s">
        <v>1033</v>
      </c>
      <c r="AQ126" t="e">
        <v>#VALUE!</v>
      </c>
      <c r="AR126">
        <v>-194.63479933931876</v>
      </c>
      <c r="AS126">
        <v>24.614953794455332</v>
      </c>
      <c r="AT126" t="e">
        <v>#VALUE!</v>
      </c>
      <c r="AU126">
        <v>194.63479933931876</v>
      </c>
      <c r="AV126" t="s">
        <v>1250</v>
      </c>
    </row>
    <row r="127" spans="1:48" x14ac:dyDescent="0.25">
      <c r="A127">
        <v>1.2999999999999974E-9</v>
      </c>
      <c r="B127" t="s">
        <v>287</v>
      </c>
      <c r="C127" s="3">
        <v>20</v>
      </c>
      <c r="D127" s="3">
        <v>2</v>
      </c>
      <c r="E127" s="3">
        <v>11</v>
      </c>
      <c r="F127" s="3">
        <v>33</v>
      </c>
      <c r="G127" s="4">
        <v>51.5</v>
      </c>
      <c r="H127" s="4">
        <v>45.46</v>
      </c>
      <c r="I127" s="5">
        <v>207812.84982256003</v>
      </c>
      <c r="J127" s="4">
        <v>15.133155792276964</v>
      </c>
      <c r="K127" s="4">
        <v>13.923430321592649</v>
      </c>
      <c r="L127" s="4">
        <v>10.378216914317456</v>
      </c>
      <c r="M127" s="4">
        <v>9.6797936567287319</v>
      </c>
      <c r="N127" s="4">
        <v>3.004</v>
      </c>
      <c r="O127" s="4">
        <v>17.377049180327866</v>
      </c>
      <c r="P127" s="4">
        <v>3.1016278046634405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>
        <f t="shared" si="28"/>
        <v>-0.10169239561303334</v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>
        <f t="shared" si="31"/>
        <v>154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3.1016278059634406</v>
      </c>
      <c r="AH127" t="str">
        <f t="shared" si="36"/>
        <v xml:space="preserve"> </v>
      </c>
      <c r="AI127">
        <f t="shared" si="46"/>
        <v>106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287</v>
      </c>
      <c r="AP127" t="s">
        <v>1033</v>
      </c>
      <c r="AQ127">
        <v>10.911729663796766</v>
      </c>
      <c r="AR127">
        <v>10.169239561303334</v>
      </c>
      <c r="AS127">
        <v>13.286405631324239</v>
      </c>
      <c r="AT127">
        <v>-10.911729663796766</v>
      </c>
      <c r="AU127">
        <v>-10.169239561303334</v>
      </c>
      <c r="AV127" t="s">
        <v>1251</v>
      </c>
    </row>
    <row r="128" spans="1:48" x14ac:dyDescent="0.25">
      <c r="A128">
        <v>1.3099999999999973E-9</v>
      </c>
      <c r="B128" t="s">
        <v>277</v>
      </c>
      <c r="C128" s="3">
        <v>0</v>
      </c>
      <c r="D128" s="3">
        <v>0</v>
      </c>
      <c r="E128" s="3">
        <v>1</v>
      </c>
      <c r="F128" s="3">
        <v>1</v>
      </c>
      <c r="G128" s="4" t="s">
        <v>161</v>
      </c>
      <c r="H128" s="4" t="s">
        <v>161</v>
      </c>
      <c r="I128" s="5" t="s">
        <v>161</v>
      </c>
      <c r="J128" s="4" t="s">
        <v>1019</v>
      </c>
      <c r="K128" s="4" t="s">
        <v>1019</v>
      </c>
      <c r="L128" s="4" t="s">
        <v>1019</v>
      </c>
      <c r="M128" s="4" t="s">
        <v>1019</v>
      </c>
      <c r="N128" s="4">
        <v>2.04</v>
      </c>
      <c r="O128" s="4">
        <v>10.204081632653072</v>
      </c>
      <c r="P128" s="4" t="s">
        <v>166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 xml:space="preserve"> </v>
      </c>
      <c r="T128" s="37" t="str">
        <f t="shared" si="24"/>
        <v xml:space="preserve"> </v>
      </c>
      <c r="U128" s="37" t="str">
        <f t="shared" si="25"/>
        <v xml:space="preserve"> </v>
      </c>
      <c r="V128" s="37" t="str">
        <f t="shared" si="26"/>
        <v xml:space="preserve"> </v>
      </c>
      <c r="W128" s="37" t="str">
        <f t="shared" si="27"/>
        <v xml:space="preserve"> </v>
      </c>
      <c r="X128" s="37" t="str">
        <f t="shared" si="28"/>
        <v xml:space="preserve"> </v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277</v>
      </c>
      <c r="AP128" t="s">
        <v>1033</v>
      </c>
      <c r="AQ128" t="e">
        <v>#VALUE!</v>
      </c>
      <c r="AR128" t="e">
        <v>#VALUE!</v>
      </c>
      <c r="AS128" t="s">
        <v>166</v>
      </c>
      <c r="AT128" t="e">
        <v>#VALUE!</v>
      </c>
      <c r="AU128" t="e">
        <v>#VALUE!</v>
      </c>
      <c r="AV128" t="s">
        <v>1252</v>
      </c>
    </row>
    <row r="129" spans="1:48" x14ac:dyDescent="0.25">
      <c r="A129">
        <v>1.3199999999999973E-9</v>
      </c>
      <c r="B129" t="s">
        <v>664</v>
      </c>
      <c r="C129" s="3">
        <v>17</v>
      </c>
      <c r="D129" s="3">
        <v>1</v>
      </c>
      <c r="E129" s="3">
        <v>9</v>
      </c>
      <c r="F129" s="3">
        <v>27</v>
      </c>
      <c r="G129" s="4">
        <v>84</v>
      </c>
      <c r="H129" s="4">
        <v>68.650000000000006</v>
      </c>
      <c r="I129" s="5">
        <v>57969.457782650003</v>
      </c>
      <c r="J129" s="4">
        <v>16.240832741897329</v>
      </c>
      <c r="K129" s="4">
        <v>14.578466765767679</v>
      </c>
      <c r="L129" s="4">
        <v>10.736291320110897</v>
      </c>
      <c r="M129" s="4">
        <v>10.140071314829767</v>
      </c>
      <c r="N129" s="4">
        <v>3.8140000000000001</v>
      </c>
      <c r="O129" s="4">
        <v>55.156249999999993</v>
      </c>
      <c r="P129" s="4">
        <v>1.4115076474872539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0.22359796199006554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>
        <f t="shared" si="43"/>
        <v>101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>
        <f t="shared" si="38"/>
        <v>55.156250001319989</v>
      </c>
      <c r="AL129" t="str">
        <f t="shared" si="39"/>
        <v xml:space="preserve"> </v>
      </c>
      <c r="AM129">
        <f t="shared" si="48"/>
        <v>11</v>
      </c>
      <c r="AN129" t="str">
        <f t="shared" si="49"/>
        <v xml:space="preserve"> </v>
      </c>
      <c r="AO129" t="s">
        <v>664</v>
      </c>
      <c r="AP129" t="s">
        <v>1031</v>
      </c>
      <c r="AQ129">
        <v>4.390880682428266</v>
      </c>
      <c r="AR129">
        <v>7.0698539508827318</v>
      </c>
      <c r="AS129">
        <v>22.359796067006556</v>
      </c>
      <c r="AT129">
        <v>-4.390880682428266</v>
      </c>
      <c r="AU129">
        <v>-7.0698539508827318</v>
      </c>
      <c r="AV129" t="s">
        <v>1253</v>
      </c>
    </row>
    <row r="130" spans="1:48" x14ac:dyDescent="0.25">
      <c r="A130">
        <v>1.3299999999999973E-9</v>
      </c>
      <c r="B130" t="s">
        <v>501</v>
      </c>
      <c r="C130" s="3">
        <v>5</v>
      </c>
      <c r="D130" s="3">
        <v>2</v>
      </c>
      <c r="E130" s="3">
        <v>7</v>
      </c>
      <c r="F130" s="3">
        <v>14</v>
      </c>
      <c r="G130" s="4">
        <v>205</v>
      </c>
      <c r="H130" s="4">
        <v>180.96</v>
      </c>
      <c r="I130" s="5">
        <v>19343.854558080002</v>
      </c>
      <c r="J130" s="4">
        <v>24.908465244322091</v>
      </c>
      <c r="K130" s="4">
        <v>22.122249388753058</v>
      </c>
      <c r="L130" s="4">
        <v>14.82840935030953</v>
      </c>
      <c r="M130" s="4">
        <v>13.411115000530001</v>
      </c>
      <c r="N130" s="4">
        <v>7.2650000000000006</v>
      </c>
      <c r="O130" s="4">
        <v>30.610687022900763</v>
      </c>
      <c r="P130" s="4">
        <v>0.96098585322723251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>
        <f t="shared" si="27"/>
        <v>0.28350303239175423</v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>
        <f t="shared" si="42"/>
        <v>69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501</v>
      </c>
      <c r="AP130" t="s">
        <v>1031</v>
      </c>
      <c r="AQ130">
        <v>-46.635118002192065</v>
      </c>
      <c r="AR130">
        <v>-28.350303239175425</v>
      </c>
      <c r="AS130">
        <v>13.284703801945174</v>
      </c>
      <c r="AT130">
        <v>46.635118002192065</v>
      </c>
      <c r="AU130">
        <v>28.350303239175425</v>
      </c>
      <c r="AV130" t="s">
        <v>1254</v>
      </c>
    </row>
    <row r="131" spans="1:48" x14ac:dyDescent="0.25">
      <c r="A131">
        <v>1.3399999999999972E-9</v>
      </c>
      <c r="B131" t="s">
        <v>334</v>
      </c>
      <c r="C131" s="3">
        <v>7</v>
      </c>
      <c r="D131" s="3">
        <v>3</v>
      </c>
      <c r="E131" s="3">
        <v>10</v>
      </c>
      <c r="F131" s="3">
        <v>20</v>
      </c>
      <c r="G131" s="4">
        <v>20</v>
      </c>
      <c r="H131" s="4">
        <v>21.04</v>
      </c>
      <c r="I131" s="5">
        <v>22725.793790159998</v>
      </c>
      <c r="J131" s="4">
        <v>18.122308354866494</v>
      </c>
      <c r="K131" s="4">
        <v>16.073338426279602</v>
      </c>
      <c r="L131" s="4">
        <v>6.4697564099725069</v>
      </c>
      <c r="M131" s="4">
        <v>6.3861018112412546</v>
      </c>
      <c r="N131" s="4">
        <v>1.0509999999999999</v>
      </c>
      <c r="O131" s="4">
        <v>-35.238095238095227</v>
      </c>
      <c r="P131" s="4">
        <v>10.266159695817491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-0.43999711804136532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38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10.266159697157491</v>
      </c>
      <c r="AH131" t="str">
        <f t="shared" si="36"/>
        <v xml:space="preserve"> </v>
      </c>
      <c r="AI131">
        <f t="shared" si="46"/>
        <v>1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334</v>
      </c>
      <c r="AP131" t="s">
        <v>1047</v>
      </c>
      <c r="AQ131">
        <v>-6.6852894396497886</v>
      </c>
      <c r="AR131">
        <v>43.999711804136531</v>
      </c>
      <c r="AS131">
        <v>-4.9429657794676789</v>
      </c>
      <c r="AT131">
        <v>6.6852894396497886</v>
      </c>
      <c r="AU131">
        <v>-43.999711804136531</v>
      </c>
      <c r="AV131" t="s">
        <v>1255</v>
      </c>
    </row>
    <row r="132" spans="1:48" x14ac:dyDescent="0.25">
      <c r="A132">
        <v>1.3499999999999972E-9</v>
      </c>
      <c r="B132" t="s">
        <v>632</v>
      </c>
      <c r="C132" s="3">
        <v>20</v>
      </c>
      <c r="D132" s="3">
        <v>1</v>
      </c>
      <c r="E132" s="3">
        <v>12</v>
      </c>
      <c r="F132" s="3">
        <v>33</v>
      </c>
      <c r="G132" s="4">
        <v>89.5</v>
      </c>
      <c r="H132" s="4">
        <v>73.59</v>
      </c>
      <c r="I132" s="5">
        <v>42699.407844059999</v>
      </c>
      <c r="J132" s="4">
        <v>14.615690168818272</v>
      </c>
      <c r="K132" s="4">
        <v>13.264239365537131</v>
      </c>
      <c r="L132" s="4">
        <v>9.1134274090433571</v>
      </c>
      <c r="M132" s="4">
        <v>8.442211263055885</v>
      </c>
      <c r="N132" s="4">
        <v>4.5250000000000004</v>
      </c>
      <c r="O132" s="4">
        <v>15.612244897959188</v>
      </c>
      <c r="P132" s="4">
        <v>1.1849436064682701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0.21619785431915328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>
        <f t="shared" si="28"/>
        <v>-0.21116881530215437</v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>
        <f t="shared" si="31"/>
        <v>116</v>
      </c>
      <c r="AC132">
        <f t="shared" si="43"/>
        <v>109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632</v>
      </c>
      <c r="AP132" t="s">
        <v>1033</v>
      </c>
      <c r="AQ132">
        <v>13.958028663500887</v>
      </c>
      <c r="AR132">
        <v>21.116881530215437</v>
      </c>
      <c r="AS132">
        <v>21.619785296915328</v>
      </c>
      <c r="AT132">
        <v>-13.958028663500887</v>
      </c>
      <c r="AU132">
        <v>-21.116881530215437</v>
      </c>
      <c r="AV132" t="s">
        <v>1256</v>
      </c>
    </row>
    <row r="133" spans="1:48" x14ac:dyDescent="0.25">
      <c r="A133">
        <v>1.3599999999999972E-9</v>
      </c>
      <c r="B133" t="s">
        <v>588</v>
      </c>
      <c r="C133" s="3">
        <v>5</v>
      </c>
      <c r="D133" s="3">
        <v>3</v>
      </c>
      <c r="E133" s="3">
        <v>16</v>
      </c>
      <c r="F133" s="3">
        <v>24</v>
      </c>
      <c r="G133" s="4">
        <v>117.5</v>
      </c>
      <c r="H133" s="4">
        <v>103.42</v>
      </c>
      <c r="I133" s="5">
        <v>14029.796485319999</v>
      </c>
      <c r="J133" s="4">
        <v>17.460746243457706</v>
      </c>
      <c r="K133" s="4">
        <v>15.726885644768856</v>
      </c>
      <c r="L133" s="4">
        <v>13.063320888888889</v>
      </c>
      <c r="M133" s="4" t="s">
        <v>1019</v>
      </c>
      <c r="N133" s="4">
        <v>5.3760000000000003</v>
      </c>
      <c r="O133" s="4">
        <v>2.786885245901642</v>
      </c>
      <c r="P133" s="4">
        <v>0</v>
      </c>
      <c r="Q133" s="36" t="str">
        <f t="shared" si="21"/>
        <v xml:space="preserve"> </v>
      </c>
      <c r="R133" t="str">
        <f t="shared" si="22"/>
        <v xml:space="preserve"> </v>
      </c>
      <c r="S133" s="37" t="str">
        <f t="shared" si="23"/>
        <v/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>
        <f t="shared" si="27"/>
        <v>0.13072222231614106</v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>
        <f t="shared" si="42"/>
        <v>100</v>
      </c>
      <c r="AB133" s="1" t="str">
        <f t="shared" si="31"/>
        <v xml:space="preserve"> </v>
      </c>
      <c r="AC133" t="str">
        <f t="shared" si="43"/>
        <v xml:space="preserve"> 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588</v>
      </c>
      <c r="AP133" t="s">
        <v>1033</v>
      </c>
      <c r="AQ133">
        <v>-2.7907002981401696</v>
      </c>
      <c r="AR133">
        <v>-13.072222231614106</v>
      </c>
      <c r="AS133">
        <v>13.6143879327016</v>
      </c>
      <c r="AT133">
        <v>2.7907002981401696</v>
      </c>
      <c r="AU133">
        <v>13.072222231614106</v>
      </c>
      <c r="AV133" t="s">
        <v>1257</v>
      </c>
    </row>
    <row r="134" spans="1:48" x14ac:dyDescent="0.25">
      <c r="A134">
        <v>1.3699999999999971E-9</v>
      </c>
      <c r="B134" t="s">
        <v>420</v>
      </c>
      <c r="C134" s="3">
        <v>19</v>
      </c>
      <c r="D134" s="3">
        <v>0</v>
      </c>
      <c r="E134" s="3">
        <v>6</v>
      </c>
      <c r="F134" s="3">
        <v>25</v>
      </c>
      <c r="G134" s="4">
        <v>90</v>
      </c>
      <c r="H134" s="4">
        <v>74.53</v>
      </c>
      <c r="I134" s="5">
        <v>75876.293896050003</v>
      </c>
      <c r="J134" s="4">
        <v>10.236231286911138</v>
      </c>
      <c r="K134" s="4">
        <v>9.4377611751297952</v>
      </c>
      <c r="L134" s="4">
        <v>7.5405120507780241</v>
      </c>
      <c r="M134" s="4">
        <v>7.2772939864791981</v>
      </c>
      <c r="N134" s="4">
        <v>7.048</v>
      </c>
      <c r="O134" s="4">
        <v>14.133333333333331</v>
      </c>
      <c r="P134" s="4">
        <v>3.0833221521534955</v>
      </c>
      <c r="Q134" s="36">
        <f t="shared" si="21"/>
        <v>76.000000001369997</v>
      </c>
      <c r="R134" t="str">
        <f t="shared" si="22"/>
        <v xml:space="preserve"> </v>
      </c>
      <c r="S134" s="37">
        <f t="shared" si="23"/>
        <v>0.20756742388442373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-0.34731569284886687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64</v>
      </c>
      <c r="AC134">
        <f t="shared" si="43"/>
        <v>119</v>
      </c>
      <c r="AD134" s="1" t="str">
        <f t="shared" si="33"/>
        <v xml:space="preserve"> </v>
      </c>
      <c r="AE134">
        <f t="shared" si="44"/>
        <v>51</v>
      </c>
      <c r="AF134" t="str">
        <f t="shared" si="45"/>
        <v xml:space="preserve"> </v>
      </c>
      <c r="AG134">
        <f t="shared" si="35"/>
        <v>3.0833221535234956</v>
      </c>
      <c r="AH134" t="str">
        <f t="shared" si="36"/>
        <v xml:space="preserve"> </v>
      </c>
      <c r="AI134">
        <f t="shared" si="46"/>
        <v>108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420</v>
      </c>
      <c r="AP134" t="s">
        <v>1054</v>
      </c>
      <c r="AQ134">
        <v>39.739724309345092</v>
      </c>
      <c r="AR134">
        <v>34.731569284886689</v>
      </c>
      <c r="AS134">
        <v>20.756742251442372</v>
      </c>
      <c r="AT134">
        <v>-39.739724309345092</v>
      </c>
      <c r="AU134">
        <v>-34.731569284886689</v>
      </c>
      <c r="AV134" t="s">
        <v>1258</v>
      </c>
    </row>
    <row r="135" spans="1:48" x14ac:dyDescent="0.25">
      <c r="A135">
        <v>1.3799999999999971E-9</v>
      </c>
      <c r="B135" t="s">
        <v>259</v>
      </c>
      <c r="C135" s="3">
        <v>18</v>
      </c>
      <c r="D135" s="3">
        <v>0</v>
      </c>
      <c r="E135" s="3">
        <v>9</v>
      </c>
      <c r="F135" s="3">
        <v>27</v>
      </c>
      <c r="G135" s="4">
        <v>145</v>
      </c>
      <c r="H135" s="4">
        <v>117.47</v>
      </c>
      <c r="I135" s="5">
        <v>225089.799837</v>
      </c>
      <c r="J135" s="4">
        <v>12.147880041365047</v>
      </c>
      <c r="K135" s="4">
        <v>12.337989706963553</v>
      </c>
      <c r="L135" s="4">
        <v>5.1676717353785326</v>
      </c>
      <c r="M135" s="4">
        <v>5.4078177978579305</v>
      </c>
      <c r="N135" s="4">
        <v>8.1240000000000006</v>
      </c>
      <c r="O135" s="4">
        <v>167.22154185563198</v>
      </c>
      <c r="P135" s="4">
        <v>3.9686728526432282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0.2343577097310684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-0.55270169671806002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11</v>
      </c>
      <c r="AC135">
        <f t="shared" si="43"/>
        <v>92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3.9686728540232283</v>
      </c>
      <c r="AH135" t="str">
        <f t="shared" si="36"/>
        <v xml:space="preserve"> </v>
      </c>
      <c r="AI135">
        <f t="shared" si="46"/>
        <v>46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259</v>
      </c>
      <c r="AP135" t="s">
        <v>1078</v>
      </c>
      <c r="AQ135">
        <v>28.485926135168526</v>
      </c>
      <c r="AR135">
        <v>55.270169671806002</v>
      </c>
      <c r="AS135">
        <v>23.43577083510684</v>
      </c>
      <c r="AT135">
        <v>-28.485926135168526</v>
      </c>
      <c r="AU135">
        <v>-55.270169671806002</v>
      </c>
      <c r="AV135" t="s">
        <v>1259</v>
      </c>
    </row>
    <row r="136" spans="1:48" x14ac:dyDescent="0.25">
      <c r="A136">
        <v>1.3899999999999971E-9</v>
      </c>
      <c r="B136" t="s">
        <v>270</v>
      </c>
      <c r="C136" s="3">
        <v>22</v>
      </c>
      <c r="D136" s="3">
        <v>0</v>
      </c>
      <c r="E136" s="3">
        <v>9</v>
      </c>
      <c r="F136" s="3">
        <v>31</v>
      </c>
      <c r="G136" s="4">
        <v>180</v>
      </c>
      <c r="H136" s="4">
        <v>147.94999999999999</v>
      </c>
      <c r="I136" s="5">
        <v>29628.988375799996</v>
      </c>
      <c r="J136" s="4">
        <v>24.107870294932372</v>
      </c>
      <c r="K136" s="4">
        <v>14.297448782373403</v>
      </c>
      <c r="L136" s="4">
        <v>8.2787625882202338</v>
      </c>
      <c r="M136" s="4">
        <v>5.918478554886522</v>
      </c>
      <c r="N136" s="4">
        <v>4.5229999999999997</v>
      </c>
      <c r="O136" s="4">
        <v>138.44444444444443</v>
      </c>
      <c r="P136" s="4">
        <v>0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70.967741936873878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0.21662724032207181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-0.28341492095305054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86</v>
      </c>
      <c r="AC136">
        <f t="shared" si="43"/>
        <v>107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75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270</v>
      </c>
      <c r="AP136" t="s">
        <v>1078</v>
      </c>
      <c r="AQ136">
        <v>-41.922048219521258</v>
      </c>
      <c r="AR136">
        <v>28.341492095305053</v>
      </c>
      <c r="AS136">
        <v>21.662723893207179</v>
      </c>
      <c r="AT136">
        <v>41.922048219521258</v>
      </c>
      <c r="AU136">
        <v>-28.341492095305053</v>
      </c>
      <c r="AV136" t="s">
        <v>1260</v>
      </c>
    </row>
    <row r="137" spans="1:48" x14ac:dyDescent="0.25">
      <c r="A137">
        <v>1.399999999999997E-9</v>
      </c>
      <c r="B137" t="s">
        <v>350</v>
      </c>
      <c r="C137" s="3">
        <v>6</v>
      </c>
      <c r="D137" s="3">
        <v>0</v>
      </c>
      <c r="E137" s="3">
        <v>10</v>
      </c>
      <c r="F137" s="3">
        <v>16</v>
      </c>
      <c r="G137" s="4">
        <v>73.5</v>
      </c>
      <c r="H137" s="4">
        <v>72.23</v>
      </c>
      <c r="I137" s="5">
        <v>47221.494416330002</v>
      </c>
      <c r="J137" s="4">
        <v>16.943467041989212</v>
      </c>
      <c r="K137" s="4">
        <v>16.290031574199368</v>
      </c>
      <c r="L137" s="4">
        <v>11.968144043175677</v>
      </c>
      <c r="M137" s="4">
        <v>11.18672929230452</v>
      </c>
      <c r="N137" s="4">
        <v>4.1189999999999998</v>
      </c>
      <c r="O137" s="4">
        <v>9.6153846153846239</v>
      </c>
      <c r="P137" s="4">
        <v>5.0449951543679914</v>
      </c>
      <c r="Q137" s="36" t="str">
        <f t="shared" si="50"/>
        <v xml:space="preserve"> 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 t="str">
        <f t="shared" si="57"/>
        <v/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 t="str">
        <f t="shared" si="59"/>
        <v xml:space="preserve"> </v>
      </c>
      <c r="AC137" t="str">
        <f t="shared" si="43"/>
        <v xml:space="preserve"> 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5.0449951557679915</v>
      </c>
      <c r="AH137" t="str">
        <f t="shared" si="62"/>
        <v xml:space="preserve"> </v>
      </c>
      <c r="AI137">
        <f t="shared" si="46"/>
        <v>16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350</v>
      </c>
      <c r="AP137" t="s">
        <v>1026</v>
      </c>
      <c r="AQ137">
        <v>0.25450124291835907</v>
      </c>
      <c r="AR137">
        <v>-3.5926970224668286</v>
      </c>
      <c r="AS137">
        <v>1.7582721860722739</v>
      </c>
      <c r="AT137">
        <v>-0.25450124291835907</v>
      </c>
      <c r="AU137">
        <v>3.5926970224668286</v>
      </c>
      <c r="AV137" t="s">
        <v>1261</v>
      </c>
    </row>
    <row r="138" spans="1:48" x14ac:dyDescent="0.25">
      <c r="A138">
        <v>1.409999999999997E-9</v>
      </c>
      <c r="B138" t="s">
        <v>726</v>
      </c>
      <c r="C138" s="3">
        <v>18</v>
      </c>
      <c r="D138" s="3">
        <v>0</v>
      </c>
      <c r="E138" s="3">
        <v>0</v>
      </c>
      <c r="F138" s="3">
        <v>18</v>
      </c>
      <c r="G138" s="4">
        <v>66.5</v>
      </c>
      <c r="H138" s="4">
        <v>53.13</v>
      </c>
      <c r="I138" s="5">
        <v>36426.921584130003</v>
      </c>
      <c r="J138" s="4">
        <v>8.3288916758112563</v>
      </c>
      <c r="K138" s="4">
        <v>7.6722021660649826</v>
      </c>
      <c r="L138" s="4">
        <v>5.2786746820182566</v>
      </c>
      <c r="M138" s="4">
        <v>5.0478977988778588</v>
      </c>
      <c r="N138" s="4">
        <v>5.5259999999999998</v>
      </c>
      <c r="O138" s="4">
        <v>27.187500000000014</v>
      </c>
      <c r="P138" s="4">
        <v>2.6971579145492188</v>
      </c>
      <c r="Q138" s="36">
        <f t="shared" si="50"/>
        <v>100.00000000141</v>
      </c>
      <c r="R138" t="str">
        <f t="shared" si="51"/>
        <v xml:space="preserve"> </v>
      </c>
      <c r="S138" s="37">
        <f t="shared" si="52"/>
        <v>0.2516469052308169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-0.54309361163956638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12</v>
      </c>
      <c r="AC138">
        <f t="shared" si="43"/>
        <v>80</v>
      </c>
      <c r="AD138" s="1" t="str">
        <f t="shared" si="60"/>
        <v xml:space="preserve"> </v>
      </c>
      <c r="AE138">
        <f t="shared" si="44"/>
        <v>2</v>
      </c>
      <c r="AF138" t="str">
        <f t="shared" si="45"/>
        <v xml:space="preserve"> </v>
      </c>
      <c r="AG138">
        <f t="shared" si="61"/>
        <v>2.6971579159592189</v>
      </c>
      <c r="AH138" t="str">
        <f t="shared" si="62"/>
        <v xml:space="preserve"> </v>
      </c>
      <c r="AI138">
        <f t="shared" si="46"/>
        <v>140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726</v>
      </c>
      <c r="AP138" t="s">
        <v>1031</v>
      </c>
      <c r="AQ138">
        <v>50.96815473251781</v>
      </c>
      <c r="AR138">
        <v>54.309361163956638</v>
      </c>
      <c r="AS138">
        <v>25.164690382081687</v>
      </c>
      <c r="AT138">
        <v>-50.96815473251781</v>
      </c>
      <c r="AU138">
        <v>-54.309361163956638</v>
      </c>
      <c r="AV138" t="s">
        <v>1262</v>
      </c>
    </row>
    <row r="139" spans="1:48" x14ac:dyDescent="0.25">
      <c r="A139">
        <v>1.419999999999997E-9</v>
      </c>
      <c r="B139" t="s">
        <v>349</v>
      </c>
      <c r="C139" s="3">
        <v>17</v>
      </c>
      <c r="D139" s="3">
        <v>1</v>
      </c>
      <c r="E139" s="3">
        <v>7</v>
      </c>
      <c r="F139" s="3">
        <v>25</v>
      </c>
      <c r="G139" s="4">
        <v>177</v>
      </c>
      <c r="H139" s="4">
        <v>147.19999999999999</v>
      </c>
      <c r="I139" s="5">
        <v>47350.342585599996</v>
      </c>
      <c r="J139" s="4">
        <v>12.602739726027396</v>
      </c>
      <c r="K139" s="4">
        <v>11.302211302211301</v>
      </c>
      <c r="L139" s="4">
        <v>9.4937006419347618</v>
      </c>
      <c r="M139" s="4">
        <v>8.9603880058121614</v>
      </c>
      <c r="N139" s="4">
        <v>9.52</v>
      </c>
      <c r="O139" s="4">
        <v>55.987261146496806</v>
      </c>
      <c r="P139" s="4">
        <v>1.8220108695652175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0.20244565359391309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/>
      </c>
      <c r="X139" s="37">
        <f t="shared" si="57"/>
        <v>-0.17825349471563812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>
        <f t="shared" si="59"/>
        <v>127</v>
      </c>
      <c r="AC139">
        <f t="shared" si="43"/>
        <v>126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>
        <f t="shared" si="63"/>
        <v>55.987261147916804</v>
      </c>
      <c r="AL139" t="str">
        <f t="shared" si="64"/>
        <v xml:space="preserve"> </v>
      </c>
      <c r="AM139">
        <f t="shared" si="48"/>
        <v>10</v>
      </c>
      <c r="AN139" t="str">
        <f t="shared" si="49"/>
        <v xml:space="preserve"> </v>
      </c>
      <c r="AO139" t="s">
        <v>349</v>
      </c>
      <c r="AP139" t="s">
        <v>1031</v>
      </c>
      <c r="AQ139">
        <v>25.80818574126339</v>
      </c>
      <c r="AR139">
        <v>17.825349471563811</v>
      </c>
      <c r="AS139">
        <v>20.244565217391308</v>
      </c>
      <c r="AT139">
        <v>-25.80818574126339</v>
      </c>
      <c r="AU139">
        <v>-17.825349471563811</v>
      </c>
      <c r="AV139" t="s">
        <v>1263</v>
      </c>
    </row>
    <row r="140" spans="1:48" x14ac:dyDescent="0.25">
      <c r="A140">
        <v>1.4299999999999969E-9</v>
      </c>
      <c r="B140" t="s">
        <v>692</v>
      </c>
      <c r="C140" s="3">
        <v>18</v>
      </c>
      <c r="D140" s="3">
        <v>0</v>
      </c>
      <c r="E140" s="3">
        <v>8</v>
      </c>
      <c r="F140" s="3">
        <v>26</v>
      </c>
      <c r="G140" s="4">
        <v>89</v>
      </c>
      <c r="H140" s="4">
        <v>74.94</v>
      </c>
      <c r="I140" s="5">
        <v>25678.8107538</v>
      </c>
      <c r="J140" s="4">
        <v>8.661581137309291</v>
      </c>
      <c r="K140" s="4">
        <v>7.8512310110005235</v>
      </c>
      <c r="L140" s="4" t="s">
        <v>1019</v>
      </c>
      <c r="M140" s="4" t="s">
        <v>1019</v>
      </c>
      <c r="N140" s="4">
        <v>7.8310000000000004</v>
      </c>
      <c r="O140" s="4">
        <v>35.768839827818915</v>
      </c>
      <c r="P140" s="4">
        <v>2.2004270082732855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0.1876167615047265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 xml:space="preserve"> </v>
      </c>
      <c r="X140" s="37" t="str">
        <f t="shared" si="57"/>
        <v xml:space="preserve"> </v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146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>
        <f t="shared" si="61"/>
        <v>2.2004270097032856</v>
      </c>
      <c r="AH140" t="str">
        <f t="shared" si="62"/>
        <v xml:space="preserve"> </v>
      </c>
      <c r="AI140">
        <f t="shared" si="46"/>
        <v>180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692</v>
      </c>
      <c r="AP140" t="s">
        <v>1024</v>
      </c>
      <c r="AQ140">
        <v>49.009625454766727</v>
      </c>
      <c r="AR140" t="e">
        <v>#VALUE!</v>
      </c>
      <c r="AS140">
        <v>18.761676007472651</v>
      </c>
      <c r="AT140">
        <v>-49.009625454766727</v>
      </c>
      <c r="AU140" t="e">
        <v>#VALUE!</v>
      </c>
      <c r="AV140" t="s">
        <v>1264</v>
      </c>
    </row>
    <row r="141" spans="1:48" x14ac:dyDescent="0.25">
      <c r="A141">
        <v>1.4399999999999969E-9</v>
      </c>
      <c r="B141" t="s">
        <v>291</v>
      </c>
      <c r="C141" s="3">
        <v>19</v>
      </c>
      <c r="D141" s="3">
        <v>1</v>
      </c>
      <c r="E141" s="3">
        <v>10</v>
      </c>
      <c r="F141" s="3">
        <v>30</v>
      </c>
      <c r="G141" s="4">
        <v>116</v>
      </c>
      <c r="H141" s="4">
        <v>108.92</v>
      </c>
      <c r="I141" s="5">
        <v>28922.006956920002</v>
      </c>
      <c r="J141" s="4">
        <v>17.823596792668958</v>
      </c>
      <c r="K141" s="4">
        <v>16.145864215831605</v>
      </c>
      <c r="L141" s="4">
        <v>11.93901974933536</v>
      </c>
      <c r="M141" s="4">
        <v>11.102765992916368</v>
      </c>
      <c r="N141" s="4">
        <v>6.1109999999999998</v>
      </c>
      <c r="O141" s="4">
        <v>36.236559139784951</v>
      </c>
      <c r="P141" s="4">
        <v>1.0604113110539846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291</v>
      </c>
      <c r="AP141" t="s">
        <v>1028</v>
      </c>
      <c r="AQ141">
        <v>-4.926786667928873</v>
      </c>
      <c r="AR141">
        <v>-3.3406057928735855</v>
      </c>
      <c r="AS141">
        <v>6.5001836210062391</v>
      </c>
      <c r="AT141">
        <v>4.926786667928873</v>
      </c>
      <c r="AU141">
        <v>3.3406057928735855</v>
      </c>
      <c r="AV141" t="s">
        <v>1265</v>
      </c>
    </row>
    <row r="142" spans="1:48" x14ac:dyDescent="0.25">
      <c r="A142">
        <v>1.4499999999999969E-9</v>
      </c>
      <c r="B142" t="s">
        <v>602</v>
      </c>
      <c r="C142" s="3">
        <v>10</v>
      </c>
      <c r="D142" s="3">
        <v>0</v>
      </c>
      <c r="E142" s="3">
        <v>9</v>
      </c>
      <c r="F142" s="3">
        <v>19</v>
      </c>
      <c r="G142" s="4">
        <v>118</v>
      </c>
      <c r="H142" s="4">
        <v>102.38</v>
      </c>
      <c r="I142" s="5">
        <v>13991.934493639998</v>
      </c>
      <c r="J142" s="4">
        <v>14.613188695403938</v>
      </c>
      <c r="K142" s="4">
        <v>13.908436353756283</v>
      </c>
      <c r="L142" s="4">
        <v>10.652123084403861</v>
      </c>
      <c r="M142" s="4">
        <v>10.1603311220075</v>
      </c>
      <c r="N142" s="4">
        <v>6.5970000000000004</v>
      </c>
      <c r="O142" s="4">
        <v>20.071942446043174</v>
      </c>
      <c r="P142" s="4">
        <v>2.0121117405743312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0.1525688625556848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191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2.0121117420243313</v>
      </c>
      <c r="AH142" t="str">
        <f t="shared" si="62"/>
        <v xml:space="preserve"> </v>
      </c>
      <c r="AI142">
        <f t="shared" si="46"/>
        <v>195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602</v>
      </c>
      <c r="AP142" t="s">
        <v>1054</v>
      </c>
      <c r="AQ142">
        <v>13.97275473536811</v>
      </c>
      <c r="AR142">
        <v>7.798389178154352</v>
      </c>
      <c r="AS142">
        <v>15.25688611056848</v>
      </c>
      <c r="AT142">
        <v>-13.97275473536811</v>
      </c>
      <c r="AU142">
        <v>-7.798389178154352</v>
      </c>
      <c r="AV142" t="s">
        <v>1266</v>
      </c>
    </row>
    <row r="143" spans="1:48" x14ac:dyDescent="0.25">
      <c r="A143">
        <v>1.4599999999999968E-9</v>
      </c>
      <c r="B143" t="s">
        <v>519</v>
      </c>
      <c r="C143" s="3">
        <v>12</v>
      </c>
      <c r="D143" s="3">
        <v>0</v>
      </c>
      <c r="E143" s="3">
        <v>9</v>
      </c>
      <c r="F143" s="3">
        <v>21</v>
      </c>
      <c r="G143" s="4">
        <v>49.5</v>
      </c>
      <c r="H143" s="4">
        <v>37.380000000000003</v>
      </c>
      <c r="I143" s="5">
        <v>14094.820829040002</v>
      </c>
      <c r="J143" s="4">
        <v>8.0909090909090917</v>
      </c>
      <c r="K143" s="4">
        <v>7.7761597670064484</v>
      </c>
      <c r="L143" s="4">
        <v>6.3942308798108556</v>
      </c>
      <c r="M143" s="4">
        <v>5.9359883342727127</v>
      </c>
      <c r="N143" s="4">
        <v>4.0069999999999997</v>
      </c>
      <c r="O143" s="4">
        <v>48.505661778355289</v>
      </c>
      <c r="P143" s="4">
        <v>1.4392723381487427</v>
      </c>
      <c r="Q143" s="36" t="str">
        <f t="shared" si="50"/>
        <v xml:space="preserve"> </v>
      </c>
      <c r="R143" t="str">
        <f t="shared" si="51"/>
        <v xml:space="preserve"> </v>
      </c>
      <c r="S143" s="37">
        <f t="shared" si="52"/>
        <v>0.32423756165261619</v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>
        <f t="shared" si="57"/>
        <v>-0.44653438341456941</v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>
        <f t="shared" si="59"/>
        <v>36</v>
      </c>
      <c r="AC143">
        <f t="shared" si="43"/>
        <v>32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519</v>
      </c>
      <c r="AP143" t="s">
        <v>1028</v>
      </c>
      <c r="AQ143">
        <v>52.369148494168783</v>
      </c>
      <c r="AR143">
        <v>44.65343834145694</v>
      </c>
      <c r="AS143">
        <v>32.423756019261617</v>
      </c>
      <c r="AT143">
        <v>-52.369148494168783</v>
      </c>
      <c r="AU143">
        <v>-44.65343834145694</v>
      </c>
      <c r="AV143" t="s">
        <v>1267</v>
      </c>
    </row>
    <row r="144" spans="1:48" x14ac:dyDescent="0.25">
      <c r="A144">
        <v>1.4699999999999968E-9</v>
      </c>
      <c r="B144" t="s">
        <v>347</v>
      </c>
      <c r="C144" s="3">
        <v>16</v>
      </c>
      <c r="D144" s="3">
        <v>0</v>
      </c>
      <c r="E144" s="3">
        <v>4</v>
      </c>
      <c r="F144" s="3">
        <v>20</v>
      </c>
      <c r="G144" s="4">
        <v>114.5</v>
      </c>
      <c r="H144" s="4">
        <v>101.24</v>
      </c>
      <c r="I144" s="5">
        <v>70948.991999999998</v>
      </c>
      <c r="J144" s="4">
        <v>20.90439810035102</v>
      </c>
      <c r="K144" s="4">
        <v>19.342758884218568</v>
      </c>
      <c r="L144" s="4">
        <v>15.834310016494356</v>
      </c>
      <c r="M144" s="4">
        <v>14.785209302325582</v>
      </c>
      <c r="N144" s="4">
        <v>4.5060000000000002</v>
      </c>
      <c r="O144" s="4">
        <v>6.8907563025210141</v>
      </c>
      <c r="P144" s="4">
        <v>0.63808771236665363</v>
      </c>
      <c r="Q144" s="36">
        <f t="shared" si="50"/>
        <v>80.000000001469999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>
        <f t="shared" si="56"/>
        <v>0.37057080377791185</v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>
        <f t="shared" si="42"/>
        <v>53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>
        <f t="shared" si="44"/>
        <v>34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347</v>
      </c>
      <c r="AP144" t="s">
        <v>1054</v>
      </c>
      <c r="AQ144">
        <v>-23.063338192163975</v>
      </c>
      <c r="AR144">
        <v>-37.057080377791188</v>
      </c>
      <c r="AS144">
        <v>13.09758988542078</v>
      </c>
      <c r="AT144">
        <v>23.063338192163975</v>
      </c>
      <c r="AU144">
        <v>37.057080377791188</v>
      </c>
      <c r="AV144" t="s">
        <v>1268</v>
      </c>
    </row>
    <row r="145" spans="1:48" x14ac:dyDescent="0.25">
      <c r="A145">
        <v>1.4799999999999968E-9</v>
      </c>
      <c r="B145" t="s">
        <v>262</v>
      </c>
      <c r="C145" s="3">
        <v>11</v>
      </c>
      <c r="D145" s="3">
        <v>1</v>
      </c>
      <c r="E145" s="3">
        <v>13</v>
      </c>
      <c r="F145" s="3">
        <v>25</v>
      </c>
      <c r="G145" s="4">
        <v>121</v>
      </c>
      <c r="H145" s="4">
        <v>116.18</v>
      </c>
      <c r="I145" s="5">
        <v>172787.84480328002</v>
      </c>
      <c r="J145" s="4">
        <v>15.793909733550844</v>
      </c>
      <c r="K145" s="4">
        <v>15.078520441271902</v>
      </c>
      <c r="L145" s="4">
        <v>11.000158654918581</v>
      </c>
      <c r="M145" s="4">
        <v>10.459546728050459</v>
      </c>
      <c r="N145" s="4">
        <v>6.9569999999999999</v>
      </c>
      <c r="O145" s="4">
        <v>24.205607476635503</v>
      </c>
      <c r="P145" s="4">
        <v>1.5734205543122741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262</v>
      </c>
      <c r="AP145" t="s">
        <v>1047</v>
      </c>
      <c r="AQ145">
        <v>7.0218981868776842</v>
      </c>
      <c r="AR145">
        <v>4.7858967416239846</v>
      </c>
      <c r="AS145">
        <v>4.1487347219831161</v>
      </c>
      <c r="AT145">
        <v>-7.0218981868776842</v>
      </c>
      <c r="AU145">
        <v>-4.7858967416239846</v>
      </c>
      <c r="AV145" t="s">
        <v>1269</v>
      </c>
    </row>
    <row r="146" spans="1:48" x14ac:dyDescent="0.25">
      <c r="A146">
        <v>1.4899999999999967E-9</v>
      </c>
      <c r="B146" t="s">
        <v>685</v>
      </c>
      <c r="C146" s="3">
        <v>15</v>
      </c>
      <c r="D146" s="3">
        <v>2</v>
      </c>
      <c r="E146" s="3">
        <v>12</v>
      </c>
      <c r="F146" s="3">
        <v>29</v>
      </c>
      <c r="G146" s="4">
        <v>33</v>
      </c>
      <c r="H146" s="4">
        <v>33.130000000000003</v>
      </c>
      <c r="I146" s="5">
        <v>22456.255391727289</v>
      </c>
      <c r="J146" s="4">
        <v>9.6280151118860804</v>
      </c>
      <c r="K146" s="4">
        <v>8.8417400587136381</v>
      </c>
      <c r="L146" s="4">
        <v>9.1901311737206157</v>
      </c>
      <c r="M146" s="4">
        <v>8.9349762701928324</v>
      </c>
      <c r="N146" s="4">
        <v>2.363</v>
      </c>
      <c r="O146" s="4">
        <v>39.534883720930232</v>
      </c>
      <c r="P146" s="4">
        <v>0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-0.20452956545186141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119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685</v>
      </c>
      <c r="AP146" t="s">
        <v>1047</v>
      </c>
      <c r="AQ146">
        <v>43.320268101218076</v>
      </c>
      <c r="AR146">
        <v>20.45295654518614</v>
      </c>
      <c r="AS146">
        <v>-0.39239360096590126</v>
      </c>
      <c r="AT146">
        <v>-43.320268101218076</v>
      </c>
      <c r="AU146">
        <v>-20.45295654518614</v>
      </c>
      <c r="AV146" t="s">
        <v>1270</v>
      </c>
    </row>
    <row r="147" spans="1:48" x14ac:dyDescent="0.25">
      <c r="A147">
        <v>1.4999999999999967E-9</v>
      </c>
      <c r="B147" t="s">
        <v>756</v>
      </c>
      <c r="C147" s="3">
        <v>0</v>
      </c>
      <c r="D147" s="3">
        <v>0</v>
      </c>
      <c r="E147" s="3">
        <v>3</v>
      </c>
      <c r="F147" s="3">
        <v>3</v>
      </c>
      <c r="G147" s="4">
        <v>31</v>
      </c>
      <c r="H147" s="4">
        <v>30.09</v>
      </c>
      <c r="I147" s="5">
        <v>22456.255391727289</v>
      </c>
      <c r="J147" s="4">
        <v>8.744551002615518</v>
      </c>
      <c r="K147" s="4">
        <v>8.030424339471578</v>
      </c>
      <c r="L147" s="4">
        <v>9.1901311737206157</v>
      </c>
      <c r="M147" s="4">
        <v>8.9349762701928324</v>
      </c>
      <c r="N147" s="4">
        <v>2.363</v>
      </c>
      <c r="O147" s="4">
        <v>39.534883720930232</v>
      </c>
      <c r="P147" s="4" t="s">
        <v>166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>
        <f t="shared" si="57"/>
        <v>-0.20452956545186141</v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>
        <f t="shared" si="59"/>
        <v>119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756</v>
      </c>
      <c r="AP147" t="s">
        <v>1047</v>
      </c>
      <c r="AQ147">
        <v>48.521185244963839</v>
      </c>
      <c r="AR147">
        <v>20.45295654518614</v>
      </c>
      <c r="AS147">
        <v>3.0242605516783039</v>
      </c>
      <c r="AT147">
        <v>-48.521185244963839</v>
      </c>
      <c r="AU147">
        <v>-20.45295654518614</v>
      </c>
      <c r="AV147" t="s">
        <v>1270</v>
      </c>
    </row>
    <row r="148" spans="1:48" x14ac:dyDescent="0.25">
      <c r="A148">
        <v>1.5099999999999966E-9</v>
      </c>
      <c r="B148" t="s">
        <v>735</v>
      </c>
      <c r="C148" s="3">
        <v>11</v>
      </c>
      <c r="D148" s="3">
        <v>3</v>
      </c>
      <c r="E148" s="3">
        <v>9</v>
      </c>
      <c r="F148" s="3">
        <v>23</v>
      </c>
      <c r="G148" s="4">
        <v>41</v>
      </c>
      <c r="H148" s="4">
        <v>34.4</v>
      </c>
      <c r="I148" s="5">
        <v>16082.560754399999</v>
      </c>
      <c r="J148" s="4">
        <v>14.453781512605042</v>
      </c>
      <c r="K148" s="4">
        <v>18.869994514536479</v>
      </c>
      <c r="L148" s="4">
        <v>12.43508316008316</v>
      </c>
      <c r="M148" s="4">
        <v>14.208863300438194</v>
      </c>
      <c r="N148" s="4">
        <v>2.8069999999999999</v>
      </c>
      <c r="O148" s="4">
        <v>16.666666666666682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0.19186046662627917</v>
      </c>
      <c r="T148" s="37" t="str">
        <f t="shared" si="53"/>
        <v/>
      </c>
      <c r="U148" s="37" t="str">
        <f t="shared" si="54"/>
        <v/>
      </c>
      <c r="V148" s="37" t="str">
        <f t="shared" si="55"/>
        <v/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>
        <f t="shared" si="43"/>
        <v>138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735</v>
      </c>
      <c r="AP148" t="s">
        <v>1047</v>
      </c>
      <c r="AQ148">
        <v>14.911178312687523</v>
      </c>
      <c r="AR148">
        <v>-7.6343832096678277</v>
      </c>
      <c r="AS148">
        <v>19.186046511627918</v>
      </c>
      <c r="AT148">
        <v>-14.911178312687523</v>
      </c>
      <c r="AU148">
        <v>7.6343832096678277</v>
      </c>
      <c r="AV148" t="s">
        <v>1271</v>
      </c>
    </row>
    <row r="149" spans="1:48" x14ac:dyDescent="0.25">
      <c r="A149">
        <v>1.5199999999999966E-9</v>
      </c>
      <c r="B149" t="s">
        <v>741</v>
      </c>
      <c r="C149" s="3">
        <v>9</v>
      </c>
      <c r="D149" s="3">
        <v>1</v>
      </c>
      <c r="E149" s="3">
        <v>8</v>
      </c>
      <c r="F149" s="3">
        <v>18</v>
      </c>
      <c r="G149" s="4">
        <v>32</v>
      </c>
      <c r="H149" s="4">
        <v>21.6</v>
      </c>
      <c r="I149" s="5">
        <v>1917.7702128000001</v>
      </c>
      <c r="J149" s="4">
        <v>4.838709677419355</v>
      </c>
      <c r="K149" s="4">
        <v>4.3733549301478032</v>
      </c>
      <c r="L149" s="4">
        <v>4.1092031362671513</v>
      </c>
      <c r="M149" s="4">
        <v>3.8367857375698629</v>
      </c>
      <c r="N149" s="4">
        <v>4.2940000000000005</v>
      </c>
      <c r="O149" s="4">
        <v>-30.245054082213464</v>
      </c>
      <c r="P149" s="4">
        <v>3.3055555555555549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0.48148148300148141</v>
      </c>
      <c r="T149" s="37" t="str">
        <f t="shared" si="53"/>
        <v/>
      </c>
      <c r="U149" s="37" t="str">
        <f t="shared" si="54"/>
        <v/>
      </c>
      <c r="V149" s="37">
        <f t="shared" si="55"/>
        <v>-0.71514713669945085</v>
      </c>
      <c r="W149" s="37" t="str">
        <f t="shared" si="56"/>
        <v/>
      </c>
      <c r="X149" s="37">
        <f t="shared" si="57"/>
        <v>-0.64431959210766587</v>
      </c>
      <c r="Y149" t="str">
        <f t="shared" si="41"/>
        <v xml:space="preserve"> </v>
      </c>
      <c r="Z149" s="1">
        <f t="shared" si="58"/>
        <v>3</v>
      </c>
      <c r="AA149" t="str">
        <f t="shared" si="42"/>
        <v xml:space="preserve"> </v>
      </c>
      <c r="AB149" s="1">
        <f t="shared" si="59"/>
        <v>5</v>
      </c>
      <c r="AC149">
        <f t="shared" si="43"/>
        <v>9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3.305555557075555</v>
      </c>
      <c r="AH149" t="str">
        <f t="shared" si="62"/>
        <v xml:space="preserve"> </v>
      </c>
      <c r="AI149">
        <f t="shared" si="46"/>
        <v>93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741</v>
      </c>
      <c r="AP149" t="s">
        <v>1028</v>
      </c>
      <c r="AQ149">
        <v>71.514713669945081</v>
      </c>
      <c r="AR149">
        <v>64.431959210766593</v>
      </c>
      <c r="AS149">
        <v>48.148148148148138</v>
      </c>
      <c r="AT149">
        <v>-71.514713669945081</v>
      </c>
      <c r="AU149">
        <v>-64.431959210766593</v>
      </c>
      <c r="AV149" t="s">
        <v>1272</v>
      </c>
    </row>
    <row r="150" spans="1:48" x14ac:dyDescent="0.25">
      <c r="A150">
        <v>1.5299999999999966E-9</v>
      </c>
      <c r="B150" t="s">
        <v>754</v>
      </c>
      <c r="C150" s="3">
        <v>12</v>
      </c>
      <c r="D150" s="3">
        <v>0</v>
      </c>
      <c r="E150" s="3">
        <v>11</v>
      </c>
      <c r="F150" s="3">
        <v>23</v>
      </c>
      <c r="G150" s="4">
        <v>130</v>
      </c>
      <c r="H150" s="4">
        <v>111.75</v>
      </c>
      <c r="I150" s="5">
        <v>23871.632923500001</v>
      </c>
      <c r="J150" s="4" t="s">
        <v>1019</v>
      </c>
      <c r="K150" s="4" t="s">
        <v>1019</v>
      </c>
      <c r="L150" s="4">
        <v>17.176977190855897</v>
      </c>
      <c r="M150" s="4">
        <v>15.867986592435306</v>
      </c>
      <c r="N150" s="4">
        <v>2.4580000000000002</v>
      </c>
      <c r="O150" s="4">
        <v>41.643059490085001</v>
      </c>
      <c r="P150" s="4">
        <v>3.8219239373601788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0.1633109634986801</v>
      </c>
      <c r="T150" s="37" t="str">
        <f t="shared" si="53"/>
        <v/>
      </c>
      <c r="U150" s="37" t="str">
        <f t="shared" si="54"/>
        <v xml:space="preserve"> </v>
      </c>
      <c r="V150" s="37" t="str">
        <f t="shared" si="55"/>
        <v xml:space="preserve"> </v>
      </c>
      <c r="W150" s="37">
        <f t="shared" si="56"/>
        <v>0.48678808299336151</v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>
        <f t="shared" si="42"/>
        <v>44</v>
      </c>
      <c r="AB150" s="1" t="str">
        <f t="shared" si="59"/>
        <v xml:space="preserve"> </v>
      </c>
      <c r="AC150">
        <f t="shared" si="43"/>
        <v>171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3.8219239388901789</v>
      </c>
      <c r="AH150" t="str">
        <f t="shared" si="62"/>
        <v xml:space="preserve"> </v>
      </c>
      <c r="AI150">
        <f t="shared" si="46"/>
        <v>55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754</v>
      </c>
      <c r="AP150" t="s">
        <v>1035</v>
      </c>
      <c r="AQ150" t="e">
        <v>#VALUE!</v>
      </c>
      <c r="AR150">
        <v>-48.678808299336154</v>
      </c>
      <c r="AS150">
        <v>16.33109619686801</v>
      </c>
      <c r="AT150" t="e">
        <v>#VALUE!</v>
      </c>
      <c r="AU150">
        <v>48.678808299336154</v>
      </c>
      <c r="AV150" t="s">
        <v>1273</v>
      </c>
    </row>
    <row r="151" spans="1:48" x14ac:dyDescent="0.25">
      <c r="A151">
        <v>1.5399999999999965E-9</v>
      </c>
      <c r="B151" t="s">
        <v>585</v>
      </c>
      <c r="C151" s="3">
        <v>15</v>
      </c>
      <c r="D151" s="3">
        <v>0</v>
      </c>
      <c r="E151" s="3">
        <v>12</v>
      </c>
      <c r="F151" s="3">
        <v>27</v>
      </c>
      <c r="G151" s="4">
        <v>94.5</v>
      </c>
      <c r="H151" s="4">
        <v>84.8</v>
      </c>
      <c r="I151" s="5">
        <v>20172.939457600001</v>
      </c>
      <c r="J151" s="4">
        <v>15.477276875342215</v>
      </c>
      <c r="K151" s="4">
        <v>14.009582025441929</v>
      </c>
      <c r="L151" s="4">
        <v>9.8102314968811246</v>
      </c>
      <c r="M151" s="4">
        <v>9.1671669269960727</v>
      </c>
      <c r="N151" s="4">
        <v>5.4790000000000001</v>
      </c>
      <c r="O151" s="4">
        <v>13.861386138613874</v>
      </c>
      <c r="P151" s="4">
        <v>0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>
        <f t="shared" si="57"/>
        <v>-0.15085552487467668</v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>
        <f t="shared" si="59"/>
        <v>139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 t="str">
        <f t="shared" si="61"/>
        <v xml:space="preserve"> </v>
      </c>
      <c r="AH151" t="str">
        <f t="shared" si="62"/>
        <v xml:space="preserve"> </v>
      </c>
      <c r="AI151" t="str">
        <f t="shared" si="46"/>
        <v xml:space="preserve"> 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585</v>
      </c>
      <c r="AP151" t="s">
        <v>1028</v>
      </c>
      <c r="AQ151">
        <v>8.885902896576825</v>
      </c>
      <c r="AR151">
        <v>15.085552487467668</v>
      </c>
      <c r="AS151">
        <v>11.438679245283012</v>
      </c>
      <c r="AT151">
        <v>-8.885902896576825</v>
      </c>
      <c r="AU151">
        <v>-15.085552487467668</v>
      </c>
      <c r="AV151" t="s">
        <v>1274</v>
      </c>
    </row>
    <row r="152" spans="1:48" x14ac:dyDescent="0.25">
      <c r="A152">
        <v>1.5499999999999965E-9</v>
      </c>
      <c r="B152" t="s">
        <v>351</v>
      </c>
      <c r="C152" s="3">
        <v>8</v>
      </c>
      <c r="D152" s="3">
        <v>0</v>
      </c>
      <c r="E152" s="3">
        <v>15</v>
      </c>
      <c r="F152" s="3">
        <v>23</v>
      </c>
      <c r="G152" s="4">
        <v>91</v>
      </c>
      <c r="H152" s="4">
        <v>83.49</v>
      </c>
      <c r="I152" s="5">
        <v>12217.31495226</v>
      </c>
      <c r="J152" s="4">
        <v>15.174482006543075</v>
      </c>
      <c r="K152" s="4">
        <v>14.124513618677041</v>
      </c>
      <c r="L152" s="4">
        <v>11.217532522519273</v>
      </c>
      <c r="M152" s="4">
        <v>10.638317737430167</v>
      </c>
      <c r="N152" s="4">
        <v>4.8310000000000004</v>
      </c>
      <c r="O152" s="4">
        <v>16.017699115044255</v>
      </c>
      <c r="P152" s="4">
        <v>2.4194514313091391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2.4194514328591392</v>
      </c>
      <c r="AH152" t="str">
        <f t="shared" si="62"/>
        <v xml:space="preserve"> </v>
      </c>
      <c r="AI152">
        <f t="shared" si="46"/>
        <v>161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351</v>
      </c>
      <c r="AP152" t="s">
        <v>1031</v>
      </c>
      <c r="AQ152">
        <v>10.668443927559911</v>
      </c>
      <c r="AR152">
        <v>2.9043731632208303</v>
      </c>
      <c r="AS152">
        <v>8.9950892322433909</v>
      </c>
      <c r="AT152">
        <v>-10.668443927559911</v>
      </c>
      <c r="AU152">
        <v>-2.9043731632208303</v>
      </c>
      <c r="AV152" t="s">
        <v>1275</v>
      </c>
    </row>
    <row r="153" spans="1:48" x14ac:dyDescent="0.25">
      <c r="A153">
        <v>1.5599999999999965E-9</v>
      </c>
      <c r="B153" t="s">
        <v>694</v>
      </c>
      <c r="C153" s="3">
        <v>5</v>
      </c>
      <c r="D153" s="3">
        <v>0</v>
      </c>
      <c r="E153" s="3">
        <v>12</v>
      </c>
      <c r="F153" s="3">
        <v>17</v>
      </c>
      <c r="G153" s="4">
        <v>24</v>
      </c>
      <c r="H153" s="4" t="s">
        <v>161</v>
      </c>
      <c r="I153" s="5" t="s">
        <v>161</v>
      </c>
      <c r="J153" s="4" t="s">
        <v>1019</v>
      </c>
      <c r="K153" s="4" t="s">
        <v>1019</v>
      </c>
      <c r="L153" s="4" t="s">
        <v>1019</v>
      </c>
      <c r="M153" s="4" t="s">
        <v>1019</v>
      </c>
      <c r="N153" s="4">
        <v>1.03</v>
      </c>
      <c r="O153" s="4">
        <v>-74.63636363636364</v>
      </c>
      <c r="P153" s="4" t="s">
        <v>166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 xml:space="preserve"> </v>
      </c>
      <c r="T153" s="37" t="str">
        <f t="shared" si="53"/>
        <v xml:space="preserve"> </v>
      </c>
      <c r="U153" s="37" t="str">
        <f t="shared" si="54"/>
        <v xml:space="preserve"> </v>
      </c>
      <c r="V153" s="37" t="str">
        <f t="shared" si="55"/>
        <v xml:space="preserve"> </v>
      </c>
      <c r="W153" s="37" t="str">
        <f t="shared" si="56"/>
        <v xml:space="preserve"> </v>
      </c>
      <c r="X153" s="37" t="str">
        <f t="shared" si="57"/>
        <v xml:space="preserve"> </v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>
        <f t="shared" si="64"/>
        <v>-74.636363634803644</v>
      </c>
      <c r="AM153" t="str">
        <f t="shared" si="48"/>
        <v xml:space="preserve"> </v>
      </c>
      <c r="AN153">
        <f t="shared" si="49"/>
        <v>2</v>
      </c>
      <c r="AO153" t="s">
        <v>694</v>
      </c>
      <c r="AP153" t="s">
        <v>1020</v>
      </c>
      <c r="AQ153" t="e">
        <v>#VALUE!</v>
      </c>
      <c r="AR153" t="e">
        <v>#VALUE!</v>
      </c>
      <c r="AS153" t="s">
        <v>166</v>
      </c>
      <c r="AT153" t="e">
        <v>#VALUE!</v>
      </c>
      <c r="AU153" t="e">
        <v>#VALUE!</v>
      </c>
      <c r="AV153" t="s">
        <v>1276</v>
      </c>
    </row>
    <row r="154" spans="1:48" x14ac:dyDescent="0.25">
      <c r="A154">
        <v>1.5699999999999964E-9</v>
      </c>
      <c r="B154" t="s">
        <v>711</v>
      </c>
      <c r="C154" s="3">
        <v>6</v>
      </c>
      <c r="D154" s="3">
        <v>0</v>
      </c>
      <c r="E154" s="3">
        <v>12</v>
      </c>
      <c r="F154" s="3">
        <v>18</v>
      </c>
      <c r="G154" s="4">
        <v>30</v>
      </c>
      <c r="H154" s="4">
        <v>27.55</v>
      </c>
      <c r="I154" s="5">
        <v>9842.7911448000013</v>
      </c>
      <c r="J154" s="4" t="s">
        <v>1019</v>
      </c>
      <c r="K154" s="4" t="s">
        <v>1019</v>
      </c>
      <c r="L154" s="4">
        <v>20.863747785148291</v>
      </c>
      <c r="M154" s="4">
        <v>19.547955217912836</v>
      </c>
      <c r="N154" s="4">
        <v>0.76</v>
      </c>
      <c r="O154" s="4">
        <v>-73.914569059447089</v>
      </c>
      <c r="P154" s="4">
        <v>3.0526315789473681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>
        <f t="shared" si="56"/>
        <v>0.80590398583349043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17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3.0526315805173683</v>
      </c>
      <c r="AH154" t="str">
        <f t="shared" si="62"/>
        <v xml:space="preserve"> </v>
      </c>
      <c r="AI154">
        <f t="shared" si="46"/>
        <v>112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-73.914569057877088</v>
      </c>
      <c r="AM154" t="str">
        <f t="shared" si="48"/>
        <v xml:space="preserve"> </v>
      </c>
      <c r="AN154">
        <f t="shared" si="49"/>
        <v>1</v>
      </c>
      <c r="AO154" t="s">
        <v>711</v>
      </c>
      <c r="AP154" t="s">
        <v>1035</v>
      </c>
      <c r="AQ154" t="e">
        <v>#VALUE!</v>
      </c>
      <c r="AR154">
        <v>-80.590398583349042</v>
      </c>
      <c r="AS154">
        <v>8.8929219600725862</v>
      </c>
      <c r="AT154" t="e">
        <v>#VALUE!</v>
      </c>
      <c r="AU154">
        <v>80.590398583349042</v>
      </c>
      <c r="AV154" t="s">
        <v>1277</v>
      </c>
    </row>
    <row r="155" spans="1:48" x14ac:dyDescent="0.25">
      <c r="A155">
        <v>1.5799999999999964E-9</v>
      </c>
      <c r="B155" t="s">
        <v>586</v>
      </c>
      <c r="C155" s="3">
        <v>13</v>
      </c>
      <c r="D155" s="3">
        <v>1</v>
      </c>
      <c r="E155" s="3">
        <v>10</v>
      </c>
      <c r="F155" s="3">
        <v>24</v>
      </c>
      <c r="G155" s="4">
        <v>125</v>
      </c>
      <c r="H155" s="4">
        <v>109.66</v>
      </c>
      <c r="I155" s="5">
        <v>13609.952604959999</v>
      </c>
      <c r="J155" s="4">
        <v>19.412285360240748</v>
      </c>
      <c r="K155" s="4">
        <v>17.610406295166211</v>
      </c>
      <c r="L155" s="4">
        <v>12.273232832135584</v>
      </c>
      <c r="M155" s="4">
        <v>11.249960310229325</v>
      </c>
      <c r="N155" s="4">
        <v>5.649</v>
      </c>
      <c r="O155" s="4">
        <v>23.698630136986306</v>
      </c>
      <c r="P155" s="4">
        <v>2.7393762538756152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2.7393762554556154</v>
      </c>
      <c r="AH155" t="str">
        <f t="shared" si="62"/>
        <v xml:space="preserve"> </v>
      </c>
      <c r="AI155">
        <f t="shared" si="46"/>
        <v>136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586</v>
      </c>
      <c r="AP155" t="s">
        <v>1028</v>
      </c>
      <c r="AQ155">
        <v>-14.279331406819429</v>
      </c>
      <c r="AR155">
        <v>-6.2334548848102633</v>
      </c>
      <c r="AS155">
        <v>13.988692321721686</v>
      </c>
      <c r="AT155">
        <v>14.279331406819429</v>
      </c>
      <c r="AU155">
        <v>6.2334548848102633</v>
      </c>
      <c r="AV155" t="s">
        <v>1278</v>
      </c>
    </row>
    <row r="156" spans="1:48" x14ac:dyDescent="0.25">
      <c r="A156">
        <v>1.5899999999999964E-9</v>
      </c>
      <c r="B156" t="s">
        <v>655</v>
      </c>
      <c r="C156" s="3">
        <v>5</v>
      </c>
      <c r="D156" s="3">
        <v>1</v>
      </c>
      <c r="E156" s="3">
        <v>10</v>
      </c>
      <c r="F156" s="3">
        <v>16</v>
      </c>
      <c r="G156" s="4">
        <v>113.5</v>
      </c>
      <c r="H156" s="4">
        <v>111.16</v>
      </c>
      <c r="I156" s="5">
        <v>20173.668399079997</v>
      </c>
      <c r="J156" s="4">
        <v>17.745849297573436</v>
      </c>
      <c r="K156" s="4">
        <v>16.955460646735816</v>
      </c>
      <c r="L156" s="4">
        <v>11.41164746163926</v>
      </c>
      <c r="M156" s="4">
        <v>10.949275794938352</v>
      </c>
      <c r="N156" s="4">
        <v>6.1320000000000006</v>
      </c>
      <c r="O156" s="4">
        <v>15.945945945945944</v>
      </c>
      <c r="P156" s="4">
        <v>3.4077006117308386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3.4077006133208387</v>
      </c>
      <c r="AH156" t="str">
        <f t="shared" si="62"/>
        <v xml:space="preserve"> </v>
      </c>
      <c r="AI156">
        <f t="shared" si="46"/>
        <v>83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655</v>
      </c>
      <c r="AP156" t="s">
        <v>1026</v>
      </c>
      <c r="AQ156">
        <v>-4.4690903383524994</v>
      </c>
      <c r="AR156">
        <v>1.2241719554773711</v>
      </c>
      <c r="AS156">
        <v>2.1050737675422759</v>
      </c>
      <c r="AT156">
        <v>4.4690903383524994</v>
      </c>
      <c r="AU156">
        <v>-1.2241719554773711</v>
      </c>
      <c r="AV156" t="s">
        <v>1279</v>
      </c>
    </row>
    <row r="157" spans="1:48" x14ac:dyDescent="0.25">
      <c r="A157">
        <v>1.5999999999999963E-9</v>
      </c>
      <c r="B157" t="s">
        <v>353</v>
      </c>
      <c r="C157" s="3">
        <v>9</v>
      </c>
      <c r="D157" s="3">
        <v>1</v>
      </c>
      <c r="E157" s="3">
        <v>11</v>
      </c>
      <c r="F157" s="3">
        <v>21</v>
      </c>
      <c r="G157" s="4">
        <v>85.5</v>
      </c>
      <c r="H157" s="4">
        <v>81.260000000000005</v>
      </c>
      <c r="I157" s="5">
        <v>57885.944872240005</v>
      </c>
      <c r="J157" s="4">
        <v>16.379762144728886</v>
      </c>
      <c r="K157" s="4">
        <v>15.543228768171387</v>
      </c>
      <c r="L157" s="4">
        <v>11.307064963763525</v>
      </c>
      <c r="M157" s="4">
        <v>10.881871678237971</v>
      </c>
      <c r="N157" s="4">
        <v>4.7240000000000002</v>
      </c>
      <c r="O157" s="4">
        <v>-1.6981132075471781</v>
      </c>
      <c r="P157" s="4">
        <v>4.678808761998523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4.6788087635985232</v>
      </c>
      <c r="AH157" t="str">
        <f t="shared" si="62"/>
        <v xml:space="preserve"> </v>
      </c>
      <c r="AI157">
        <f t="shared" si="46"/>
        <v>26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353</v>
      </c>
      <c r="AP157" t="s">
        <v>1026</v>
      </c>
      <c r="AQ157">
        <v>3.5730089597687087</v>
      </c>
      <c r="AR157">
        <v>2.1294069674566485</v>
      </c>
      <c r="AS157">
        <v>5.2178193453113364</v>
      </c>
      <c r="AT157">
        <v>-3.5730089597687087</v>
      </c>
      <c r="AU157">
        <v>-2.1294069674566485</v>
      </c>
      <c r="AV157" t="s">
        <v>1280</v>
      </c>
    </row>
    <row r="158" spans="1:48" x14ac:dyDescent="0.25">
      <c r="A158">
        <v>1.6099999999999963E-9</v>
      </c>
      <c r="B158" t="s">
        <v>591</v>
      </c>
      <c r="C158" s="3">
        <v>6</v>
      </c>
      <c r="D158" s="3">
        <v>0</v>
      </c>
      <c r="E158" s="3">
        <v>4</v>
      </c>
      <c r="F158" s="3">
        <v>10</v>
      </c>
      <c r="G158" s="4">
        <v>81.5</v>
      </c>
      <c r="H158" s="4">
        <v>68.95</v>
      </c>
      <c r="I158" s="5">
        <v>11507.755000000001</v>
      </c>
      <c r="J158" s="4">
        <v>13.940558026688235</v>
      </c>
      <c r="K158" s="4">
        <v>12.61665141811528</v>
      </c>
      <c r="L158" s="4">
        <v>9.9311233029778201</v>
      </c>
      <c r="M158" s="4">
        <v>9.7043137713912113</v>
      </c>
      <c r="N158" s="4">
        <v>3.9849999999999999</v>
      </c>
      <c r="O158" s="4">
        <v>9.0123456790123395</v>
      </c>
      <c r="P158" s="4">
        <v>0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0.18201595519955757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-0.1403914895185725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142</v>
      </c>
      <c r="AC158">
        <f t="shared" si="43"/>
        <v>154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591</v>
      </c>
      <c r="AP158" t="s">
        <v>1054</v>
      </c>
      <c r="AQ158">
        <v>17.932504021868358</v>
      </c>
      <c r="AR158">
        <v>14.03914895185725</v>
      </c>
      <c r="AS158">
        <v>18.201595358955757</v>
      </c>
      <c r="AT158">
        <v>-17.932504021868358</v>
      </c>
      <c r="AU158">
        <v>-14.03914895185725</v>
      </c>
      <c r="AV158" t="s">
        <v>1281</v>
      </c>
    </row>
    <row r="159" spans="1:48" x14ac:dyDescent="0.25">
      <c r="A159">
        <v>1.6199999999999963E-9</v>
      </c>
      <c r="B159" t="s">
        <v>645</v>
      </c>
      <c r="C159" s="3">
        <v>23</v>
      </c>
      <c r="D159" s="3">
        <v>0</v>
      </c>
      <c r="E159" s="3">
        <v>9</v>
      </c>
      <c r="F159" s="3">
        <v>32</v>
      </c>
      <c r="G159" s="4">
        <v>52</v>
      </c>
      <c r="H159" s="4">
        <v>35.1</v>
      </c>
      <c r="I159" s="5">
        <v>17858.88</v>
      </c>
      <c r="J159" s="4">
        <v>13.69488880218494</v>
      </c>
      <c r="K159" s="4">
        <v>9.9829351535836182</v>
      </c>
      <c r="L159" s="4">
        <v>7.228535524039355</v>
      </c>
      <c r="M159" s="4">
        <v>6.2277718325994949</v>
      </c>
      <c r="N159" s="4">
        <v>1.4370000000000001</v>
      </c>
      <c r="O159" s="4">
        <v>-6.7391304347826146</v>
      </c>
      <c r="P159" s="4">
        <v>0.94871794871794879</v>
      </c>
      <c r="Q159" s="36">
        <f t="shared" si="50"/>
        <v>71.875000001619995</v>
      </c>
      <c r="R159" t="str">
        <f t="shared" si="51"/>
        <v xml:space="preserve"> </v>
      </c>
      <c r="S159" s="37">
        <f t="shared" si="52"/>
        <v>0.48148148310148142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-0.37431945357899332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55</v>
      </c>
      <c r="AC159">
        <f t="shared" si="43"/>
        <v>8</v>
      </c>
      <c r="AD159" s="1" t="str">
        <f t="shared" si="60"/>
        <v xml:space="preserve"> </v>
      </c>
      <c r="AE159">
        <f t="shared" si="44"/>
        <v>68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645</v>
      </c>
      <c r="AP159" t="s">
        <v>1078</v>
      </c>
      <c r="AQ159">
        <v>19.378748717043194</v>
      </c>
      <c r="AR159">
        <v>37.43194535789933</v>
      </c>
      <c r="AS159">
        <v>48.148148148148138</v>
      </c>
      <c r="AT159">
        <v>-19.378748717043194</v>
      </c>
      <c r="AU159">
        <v>-37.43194535789933</v>
      </c>
      <c r="AV159" t="s">
        <v>1282</v>
      </c>
    </row>
    <row r="160" spans="1:48" x14ac:dyDescent="0.25">
      <c r="A160">
        <v>1.6299999999999962E-9</v>
      </c>
      <c r="B160" t="s">
        <v>421</v>
      </c>
      <c r="C160" s="3">
        <v>21</v>
      </c>
      <c r="D160" s="3">
        <v>0</v>
      </c>
      <c r="E160" s="3">
        <v>7</v>
      </c>
      <c r="F160" s="3">
        <v>28</v>
      </c>
      <c r="G160" s="4">
        <v>80</v>
      </c>
      <c r="H160" s="4">
        <v>58.58</v>
      </c>
      <c r="I160" s="5">
        <v>135166.1373375</v>
      </c>
      <c r="J160" s="4">
        <v>12.244983277591974</v>
      </c>
      <c r="K160" s="4">
        <v>10.658660844250363</v>
      </c>
      <c r="L160" s="4">
        <v>7.8761480494823948</v>
      </c>
      <c r="M160" s="4">
        <v>7.1278687343662996</v>
      </c>
      <c r="N160" s="4">
        <v>4.173</v>
      </c>
      <c r="O160" s="4">
        <v>31.090909090909076</v>
      </c>
      <c r="P160" s="4">
        <v>2.898600204848071</v>
      </c>
      <c r="Q160" s="36">
        <f t="shared" si="50"/>
        <v>75.000000001629999</v>
      </c>
      <c r="R160" t="str">
        <f t="shared" si="51"/>
        <v xml:space="preserve"> </v>
      </c>
      <c r="S160" s="37">
        <f t="shared" si="52"/>
        <v>0.3656538083899864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-0.31826403855879271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76</v>
      </c>
      <c r="AC160">
        <f t="shared" si="43"/>
        <v>26</v>
      </c>
      <c r="AD160" s="1" t="str">
        <f t="shared" si="60"/>
        <v xml:space="preserve"> </v>
      </c>
      <c r="AE160">
        <f t="shared" si="44"/>
        <v>58</v>
      </c>
      <c r="AF160" t="str">
        <f t="shared" si="45"/>
        <v xml:space="preserve"> </v>
      </c>
      <c r="AG160">
        <f t="shared" si="61"/>
        <v>2.8986002064780712</v>
      </c>
      <c r="AH160" t="str">
        <f t="shared" si="62"/>
        <v xml:space="preserve"> </v>
      </c>
      <c r="AI160">
        <f t="shared" si="46"/>
        <v>120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421</v>
      </c>
      <c r="AP160" t="s">
        <v>1022</v>
      </c>
      <c r="AQ160">
        <v>27.914283347752079</v>
      </c>
      <c r="AR160">
        <v>31.826403855879271</v>
      </c>
      <c r="AS160">
        <v>36.56538067599864</v>
      </c>
      <c r="AT160">
        <v>-27.914283347752079</v>
      </c>
      <c r="AU160">
        <v>-31.826403855879271</v>
      </c>
      <c r="AV160" t="s">
        <v>1283</v>
      </c>
    </row>
    <row r="161" spans="1:48" x14ac:dyDescent="0.25">
      <c r="A161">
        <v>1.6399999999999962E-9</v>
      </c>
      <c r="B161" t="s">
        <v>590</v>
      </c>
      <c r="C161" s="3">
        <v>12</v>
      </c>
      <c r="D161" s="3">
        <v>0</v>
      </c>
      <c r="E161" s="3">
        <v>9</v>
      </c>
      <c r="F161" s="3">
        <v>21</v>
      </c>
      <c r="G161" s="4">
        <v>102.5</v>
      </c>
      <c r="H161" s="4">
        <v>88.41</v>
      </c>
      <c r="I161" s="5">
        <v>24857.4201393</v>
      </c>
      <c r="J161" s="4">
        <v>10.810711665443872</v>
      </c>
      <c r="K161" s="4">
        <v>9.7057854868811066</v>
      </c>
      <c r="L161" s="4">
        <v>5.7662780303913577</v>
      </c>
      <c r="M161" s="4">
        <v>7.0337231842210191</v>
      </c>
      <c r="N161" s="4">
        <v>8.1780000000000008</v>
      </c>
      <c r="O161" s="4">
        <v>0.67357512953368515</v>
      </c>
      <c r="P161" s="4">
        <v>0.86076235719941185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0.15937111350517372</v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>
        <f t="shared" si="57"/>
        <v>-0.50088811532123168</v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>
        <f t="shared" si="59"/>
        <v>25</v>
      </c>
      <c r="AC161">
        <f t="shared" si="43"/>
        <v>176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590</v>
      </c>
      <c r="AP161" t="s">
        <v>1033</v>
      </c>
      <c r="AQ161">
        <v>36.357781774154418</v>
      </c>
      <c r="AR161">
        <v>50.088811532123167</v>
      </c>
      <c r="AS161">
        <v>15.937111186517372</v>
      </c>
      <c r="AT161">
        <v>-36.357781774154418</v>
      </c>
      <c r="AU161">
        <v>-50.088811532123167</v>
      </c>
      <c r="AV161" t="s">
        <v>1284</v>
      </c>
    </row>
    <row r="162" spans="1:48" x14ac:dyDescent="0.25">
      <c r="A162">
        <v>1.6499999999999962E-9</v>
      </c>
      <c r="B162" t="s">
        <v>521</v>
      </c>
      <c r="C162" s="3">
        <v>26</v>
      </c>
      <c r="D162" s="3">
        <v>0</v>
      </c>
      <c r="E162" s="3">
        <v>6</v>
      </c>
      <c r="F162" s="3">
        <v>32</v>
      </c>
      <c r="G162" s="4">
        <v>140</v>
      </c>
      <c r="H162" s="4">
        <v>105.8</v>
      </c>
      <c r="I162" s="5">
        <v>32249.771907999999</v>
      </c>
      <c r="J162" s="4">
        <v>22.762478485370053</v>
      </c>
      <c r="K162" s="4">
        <v>19.618023363619507</v>
      </c>
      <c r="L162" s="4">
        <v>15.007738029199288</v>
      </c>
      <c r="M162" s="4">
        <v>12.939872952783638</v>
      </c>
      <c r="N162" s="4">
        <v>4.6479999999999997</v>
      </c>
      <c r="O162" s="4">
        <v>-7.2502600535243129</v>
      </c>
      <c r="P162" s="4" t="s">
        <v>166</v>
      </c>
      <c r="Q162" s="36">
        <f t="shared" si="50"/>
        <v>81.250000001649994</v>
      </c>
      <c r="R162" t="str">
        <f t="shared" si="51"/>
        <v xml:space="preserve"> </v>
      </c>
      <c r="S162" s="37">
        <f t="shared" si="52"/>
        <v>0.32325141941937618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>
        <f t="shared" si="56"/>
        <v>0.29902518973933301</v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>
        <f t="shared" si="42"/>
        <v>62</v>
      </c>
      <c r="AB162" s="1" t="str">
        <f t="shared" si="59"/>
        <v xml:space="preserve"> </v>
      </c>
      <c r="AC162">
        <f t="shared" si="43"/>
        <v>33</v>
      </c>
      <c r="AD162" s="1" t="str">
        <f t="shared" si="60"/>
        <v xml:space="preserve"> </v>
      </c>
      <c r="AE162">
        <f t="shared" si="44"/>
        <v>24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521</v>
      </c>
      <c r="AP162" t="s">
        <v>1047</v>
      </c>
      <c r="AQ162">
        <v>-34.001781562412624</v>
      </c>
      <c r="AR162">
        <v>-29.902518973933301</v>
      </c>
      <c r="AS162">
        <v>32.325141776937613</v>
      </c>
      <c r="AT162">
        <v>34.001781562412624</v>
      </c>
      <c r="AU162">
        <v>29.902518973933301</v>
      </c>
      <c r="AV162" t="s">
        <v>1285</v>
      </c>
    </row>
    <row r="163" spans="1:48" x14ac:dyDescent="0.25">
      <c r="A163">
        <v>1.6599999999999961E-9</v>
      </c>
      <c r="B163" t="s">
        <v>637</v>
      </c>
      <c r="C163" s="3">
        <v>21</v>
      </c>
      <c r="D163" s="3">
        <v>1</v>
      </c>
      <c r="E163" s="3">
        <v>16</v>
      </c>
      <c r="F163" s="3">
        <v>38</v>
      </c>
      <c r="G163" s="4">
        <v>43</v>
      </c>
      <c r="H163" s="4">
        <v>31.55</v>
      </c>
      <c r="I163" s="5">
        <v>31220.290227050002</v>
      </c>
      <c r="J163" s="4">
        <v>12.353171495693029</v>
      </c>
      <c r="K163" s="4">
        <v>10.527193860527195</v>
      </c>
      <c r="L163" s="4">
        <v>8.4901715309691159</v>
      </c>
      <c r="M163" s="4">
        <v>7.6379861900560639</v>
      </c>
      <c r="N163" s="4">
        <v>2.2869999999999999</v>
      </c>
      <c r="O163" s="4">
        <v>15.416666666666682</v>
      </c>
      <c r="P163" s="4">
        <v>0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0.36291600799914414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>
        <f t="shared" si="57"/>
        <v>-0.26511599133203489</v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>
        <f t="shared" si="59"/>
        <v>93</v>
      </c>
      <c r="AC163">
        <f t="shared" si="43"/>
        <v>27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637</v>
      </c>
      <c r="AP163" t="s">
        <v>1028</v>
      </c>
      <c r="AQ163">
        <v>27.277383724588354</v>
      </c>
      <c r="AR163">
        <v>26.511599133203489</v>
      </c>
      <c r="AS163">
        <v>36.291600633914413</v>
      </c>
      <c r="AT163">
        <v>-27.277383724588354</v>
      </c>
      <c r="AU163">
        <v>-26.511599133203489</v>
      </c>
      <c r="AV163" t="s">
        <v>1286</v>
      </c>
    </row>
    <row r="164" spans="1:48" x14ac:dyDescent="0.25">
      <c r="A164">
        <v>1.6699999999999961E-9</v>
      </c>
      <c r="B164" t="s">
        <v>355</v>
      </c>
      <c r="C164" s="3">
        <v>10</v>
      </c>
      <c r="D164" s="3">
        <v>1</v>
      </c>
      <c r="E164" s="3">
        <v>12</v>
      </c>
      <c r="F164" s="3">
        <v>23</v>
      </c>
      <c r="G164" s="4">
        <v>150</v>
      </c>
      <c r="H164" s="4">
        <v>147.5</v>
      </c>
      <c r="I164" s="5">
        <v>42613.290144999999</v>
      </c>
      <c r="J164" s="4">
        <v>24.376136175838703</v>
      </c>
      <c r="K164" s="4">
        <v>21.800177357375112</v>
      </c>
      <c r="L164" s="4">
        <v>14.85590128279107</v>
      </c>
      <c r="M164" s="4">
        <v>13.869844734224777</v>
      </c>
      <c r="N164" s="4">
        <v>5.3520000000000003</v>
      </c>
      <c r="O164" s="4">
        <v>11.824817518248167</v>
      </c>
      <c r="P164" s="4">
        <v>1.2230508474576272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>
        <f t="shared" si="56"/>
        <v>0.28588265234105315</v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>
        <f t="shared" si="42"/>
        <v>67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355</v>
      </c>
      <c r="AP164" t="s">
        <v>1022</v>
      </c>
      <c r="AQ164">
        <v>-43.501318508429506</v>
      </c>
      <c r="AR164">
        <v>-28.588265234105315</v>
      </c>
      <c r="AS164">
        <v>1.6949152542372836</v>
      </c>
      <c r="AT164">
        <v>43.501318508429506</v>
      </c>
      <c r="AU164">
        <v>28.588265234105315</v>
      </c>
      <c r="AV164" t="s">
        <v>1287</v>
      </c>
    </row>
    <row r="165" spans="1:48" x14ac:dyDescent="0.25">
      <c r="A165">
        <v>1.6799999999999961E-9</v>
      </c>
      <c r="B165" t="s">
        <v>343</v>
      </c>
      <c r="C165" s="3">
        <v>1</v>
      </c>
      <c r="D165" s="3">
        <v>8</v>
      </c>
      <c r="E165" s="3">
        <v>9</v>
      </c>
      <c r="F165" s="3">
        <v>18</v>
      </c>
      <c r="G165" s="4">
        <v>77</v>
      </c>
      <c r="H165" s="4">
        <v>76.36</v>
      </c>
      <c r="I165" s="5">
        <v>23755.824240039998</v>
      </c>
      <c r="J165" s="4">
        <v>17.545955882352938</v>
      </c>
      <c r="K165" s="4">
        <v>16.767676767676768</v>
      </c>
      <c r="L165" s="4">
        <v>9.6487189128114395</v>
      </c>
      <c r="M165" s="4">
        <v>9.2366602090684271</v>
      </c>
      <c r="N165" s="4">
        <v>4.2610000000000001</v>
      </c>
      <c r="O165" s="4">
        <v>1.1564625850340222</v>
      </c>
      <c r="P165" s="4">
        <v>3.8488737558931376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>
        <f t="shared" si="57"/>
        <v>-0.16483557401720605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134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3.8488737575731378</v>
      </c>
      <c r="AH165" t="str">
        <f t="shared" si="62"/>
        <v xml:space="preserve"> </v>
      </c>
      <c r="AI165">
        <f t="shared" si="46"/>
        <v>51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343</v>
      </c>
      <c r="AP165" t="s">
        <v>1026</v>
      </c>
      <c r="AQ165">
        <v>-3.2923259636225</v>
      </c>
      <c r="AR165">
        <v>16.483557401720606</v>
      </c>
      <c r="AS165">
        <v>0.83813514929282906</v>
      </c>
      <c r="AT165">
        <v>3.2923259636225</v>
      </c>
      <c r="AU165">
        <v>-16.483557401720606</v>
      </c>
      <c r="AV165" t="s">
        <v>1288</v>
      </c>
    </row>
    <row r="166" spans="1:48" x14ac:dyDescent="0.25">
      <c r="A166">
        <v>1.689999999999996E-9</v>
      </c>
      <c r="B166" t="s">
        <v>360</v>
      </c>
      <c r="C166" s="3">
        <v>9</v>
      </c>
      <c r="D166" s="3">
        <v>1</v>
      </c>
      <c r="E166" s="3">
        <v>7</v>
      </c>
      <c r="F166" s="3">
        <v>17</v>
      </c>
      <c r="G166" s="4">
        <v>138.5</v>
      </c>
      <c r="H166" s="4">
        <v>123.35</v>
      </c>
      <c r="I166" s="5">
        <v>14852.840922799998</v>
      </c>
      <c r="J166" s="4">
        <v>19.61985048512804</v>
      </c>
      <c r="K166" s="4">
        <v>17.618911584059418</v>
      </c>
      <c r="L166" s="4">
        <v>13.516374380121164</v>
      </c>
      <c r="M166" s="4">
        <v>12.784280219906709</v>
      </c>
      <c r="N166" s="4">
        <v>5.8550000000000004</v>
      </c>
      <c r="O166" s="4">
        <v>-6.9934640522875808</v>
      </c>
      <c r="P166" s="4">
        <v>1.2914471017430078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>
        <f t="shared" si="56"/>
        <v>0.16993718570802763</v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>
        <f t="shared" si="42"/>
        <v>86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360</v>
      </c>
      <c r="AP166" t="s">
        <v>1031</v>
      </c>
      <c r="AQ166">
        <v>-15.501258823159381</v>
      </c>
      <c r="AR166">
        <v>-16.993718570802763</v>
      </c>
      <c r="AS166">
        <v>12.282124037292252</v>
      </c>
      <c r="AT166">
        <v>15.501258823159381</v>
      </c>
      <c r="AU166">
        <v>16.993718570802763</v>
      </c>
      <c r="AV166" t="s">
        <v>1289</v>
      </c>
    </row>
    <row r="167" spans="1:48" x14ac:dyDescent="0.25">
      <c r="A167">
        <v>1.699999999999996E-9</v>
      </c>
      <c r="B167" t="s">
        <v>458</v>
      </c>
      <c r="C167" s="3">
        <v>6</v>
      </c>
      <c r="D167" s="3">
        <v>0</v>
      </c>
      <c r="E167" s="3">
        <v>13</v>
      </c>
      <c r="F167" s="3">
        <v>19</v>
      </c>
      <c r="G167" s="4">
        <v>72</v>
      </c>
      <c r="H167" s="4">
        <v>69.540000000000006</v>
      </c>
      <c r="I167" s="5">
        <v>22656.911265240004</v>
      </c>
      <c r="J167" s="4">
        <v>15.422488356620093</v>
      </c>
      <c r="K167" s="4">
        <v>14.279260780287474</v>
      </c>
      <c r="L167" s="4">
        <v>8.1529235155692721</v>
      </c>
      <c r="M167" s="4">
        <v>7.6095607220160781</v>
      </c>
      <c r="N167" s="4">
        <v>4.1070000000000002</v>
      </c>
      <c r="O167" s="4">
        <v>-9.5138888888888893</v>
      </c>
      <c r="P167" s="4">
        <v>3.7345412712108135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>
        <f t="shared" si="57"/>
        <v>-0.2943071769951664</v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>
        <f t="shared" si="59"/>
        <v>84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3.7345412729108136</v>
      </c>
      <c r="AH167" t="str">
        <f t="shared" si="62"/>
        <v xml:space="preserve"> </v>
      </c>
      <c r="AI167">
        <f t="shared" si="46"/>
        <v>60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458</v>
      </c>
      <c r="AP167" t="s">
        <v>1026</v>
      </c>
      <c r="AQ167">
        <v>9.2084406695460039</v>
      </c>
      <c r="AR167">
        <v>29.430717699516642</v>
      </c>
      <c r="AS167">
        <v>3.5375323554788451</v>
      </c>
      <c r="AT167">
        <v>-9.2084406695460039</v>
      </c>
      <c r="AU167">
        <v>-29.430717699516642</v>
      </c>
      <c r="AV167" t="s">
        <v>1290</v>
      </c>
    </row>
    <row r="168" spans="1:48" x14ac:dyDescent="0.25">
      <c r="A168">
        <v>1.709999999999996E-9</v>
      </c>
      <c r="B168" t="s">
        <v>594</v>
      </c>
      <c r="C168" s="3">
        <v>23</v>
      </c>
      <c r="D168" s="3">
        <v>0</v>
      </c>
      <c r="E168" s="3">
        <v>7</v>
      </c>
      <c r="F168" s="3">
        <v>30</v>
      </c>
      <c r="G168" s="4">
        <v>156</v>
      </c>
      <c r="H168" s="4">
        <v>126.77</v>
      </c>
      <c r="I168" s="5">
        <v>46453.47646695</v>
      </c>
      <c r="J168" s="4">
        <v>26.626759084226002</v>
      </c>
      <c r="K168" s="4">
        <v>23.918867924528303</v>
      </c>
      <c r="L168" s="4">
        <v>15.868069320464754</v>
      </c>
      <c r="M168" s="4">
        <v>14.525180841349062</v>
      </c>
      <c r="N168" s="4">
        <v>4.7610000000000001</v>
      </c>
      <c r="O168" s="4">
        <v>1.0743801652892664</v>
      </c>
      <c r="P168" s="4">
        <v>1.2976256212037549</v>
      </c>
      <c r="Q168" s="36">
        <f t="shared" si="50"/>
        <v>76.666666668376678</v>
      </c>
      <c r="R168" t="str">
        <f t="shared" si="51"/>
        <v xml:space="preserve"> </v>
      </c>
      <c r="S168" s="37">
        <f t="shared" si="52"/>
        <v>0.23057505890018701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>
        <f t="shared" si="56"/>
        <v>0.37349290877203489</v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>
        <f t="shared" si="42"/>
        <v>52</v>
      </c>
      <c r="AB168" s="1" t="str">
        <f t="shared" si="59"/>
        <v xml:space="preserve"> </v>
      </c>
      <c r="AC168">
        <f t="shared" si="43"/>
        <v>95</v>
      </c>
      <c r="AD168" s="1" t="str">
        <f t="shared" si="60"/>
        <v xml:space="preserve"> </v>
      </c>
      <c r="AE168">
        <f t="shared" si="44"/>
        <v>47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594</v>
      </c>
      <c r="AP168" t="s">
        <v>1020</v>
      </c>
      <c r="AQ168">
        <v>-56.750643688150774</v>
      </c>
      <c r="AR168">
        <v>-37.349290877203487</v>
      </c>
      <c r="AS168">
        <v>23.0575057190187</v>
      </c>
      <c r="AT168">
        <v>56.750643688150774</v>
      </c>
      <c r="AU168">
        <v>37.349290877203487</v>
      </c>
      <c r="AV168" t="s">
        <v>1291</v>
      </c>
    </row>
    <row r="169" spans="1:48" x14ac:dyDescent="0.25">
      <c r="A169">
        <v>1.7199999999999959E-9</v>
      </c>
      <c r="B169" t="s">
        <v>574</v>
      </c>
      <c r="C169" s="3">
        <v>9</v>
      </c>
      <c r="D169" s="3">
        <v>0</v>
      </c>
      <c r="E169" s="3">
        <v>8</v>
      </c>
      <c r="F169" s="3">
        <v>17</v>
      </c>
      <c r="G169" s="4">
        <v>108</v>
      </c>
      <c r="H169" s="4">
        <v>81.87</v>
      </c>
      <c r="I169" s="5">
        <v>11566.59736602</v>
      </c>
      <c r="J169" s="4">
        <v>8.7852773902779262</v>
      </c>
      <c r="K169" s="4">
        <v>8.035135930905879</v>
      </c>
      <c r="L169" s="4">
        <v>7.4597372913314208</v>
      </c>
      <c r="M169" s="4">
        <v>7.1549539493146641</v>
      </c>
      <c r="N169" s="4">
        <v>8.5570000000000004</v>
      </c>
      <c r="O169" s="4">
        <v>4.6118721461187207</v>
      </c>
      <c r="P169" s="4">
        <v>2.8618541590326125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0.31916453085154989</v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>
        <f t="shared" si="57"/>
        <v>-0.35430731590439479</v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>
        <f t="shared" si="59"/>
        <v>61</v>
      </c>
      <c r="AC169">
        <f t="shared" si="43"/>
        <v>34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2.8618541607526127</v>
      </c>
      <c r="AH169" t="str">
        <f t="shared" si="62"/>
        <v xml:space="preserve"> </v>
      </c>
      <c r="AI169">
        <f t="shared" si="46"/>
        <v>126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574</v>
      </c>
      <c r="AP169" t="s">
        <v>1022</v>
      </c>
      <c r="AQ169">
        <v>48.281430663454984</v>
      </c>
      <c r="AR169">
        <v>35.430731590439478</v>
      </c>
      <c r="AS169">
        <v>31.916452913154991</v>
      </c>
      <c r="AT169">
        <v>-48.281430663454984</v>
      </c>
      <c r="AU169">
        <v>-35.430731590439478</v>
      </c>
      <c r="AV169" t="s">
        <v>1292</v>
      </c>
    </row>
    <row r="170" spans="1:48" x14ac:dyDescent="0.25">
      <c r="A170">
        <v>1.7299999999999959E-9</v>
      </c>
      <c r="B170" t="s">
        <v>357</v>
      </c>
      <c r="C170" s="3">
        <v>13</v>
      </c>
      <c r="D170" s="3">
        <v>1</v>
      </c>
      <c r="E170" s="3">
        <v>12</v>
      </c>
      <c r="F170" s="3">
        <v>26</v>
      </c>
      <c r="G170" s="4">
        <v>81.5</v>
      </c>
      <c r="H170" s="4">
        <v>72.44</v>
      </c>
      <c r="I170" s="5">
        <v>45526.04451444</v>
      </c>
      <c r="J170" s="4">
        <v>19.250597927185755</v>
      </c>
      <c r="K170" s="4">
        <v>17.012682010333489</v>
      </c>
      <c r="L170" s="4">
        <v>11.658428697092514</v>
      </c>
      <c r="M170" s="4">
        <v>10.765692687273129</v>
      </c>
      <c r="N170" s="4">
        <v>3.323</v>
      </c>
      <c r="O170" s="4">
        <v>10.783231255972387</v>
      </c>
      <c r="P170" s="4">
        <v>2.7263942573163997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2.7263942590463999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138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357</v>
      </c>
      <c r="AP170" t="s">
        <v>1031</v>
      </c>
      <c r="AQ170">
        <v>-13.327484089333863</v>
      </c>
      <c r="AR170">
        <v>-0.9118930570185535</v>
      </c>
      <c r="AS170">
        <v>12.506902263942576</v>
      </c>
      <c r="AT170">
        <v>13.327484089333863</v>
      </c>
      <c r="AU170">
        <v>0.9118930570185535</v>
      </c>
      <c r="AV170" t="s">
        <v>1293</v>
      </c>
    </row>
    <row r="171" spans="1:48" x14ac:dyDescent="0.25">
      <c r="A171">
        <v>1.7399999999999959E-9</v>
      </c>
      <c r="B171" t="s">
        <v>358</v>
      </c>
      <c r="C171" s="3">
        <v>25</v>
      </c>
      <c r="D171" s="3">
        <v>1</v>
      </c>
      <c r="E171" s="3">
        <v>10</v>
      </c>
      <c r="F171" s="3">
        <v>36</v>
      </c>
      <c r="G171" s="4">
        <v>141</v>
      </c>
      <c r="H171" s="4">
        <v>118.55</v>
      </c>
      <c r="I171" s="5">
        <v>68664.252943200001</v>
      </c>
      <c r="J171" s="4">
        <v>16.208640962537597</v>
      </c>
      <c r="K171" s="4">
        <v>13.802538130166491</v>
      </c>
      <c r="L171" s="4">
        <v>7.3132795380515256</v>
      </c>
      <c r="M171" s="4">
        <v>6.3879669784885982</v>
      </c>
      <c r="N171" s="4">
        <v>5.6610000000000005</v>
      </c>
      <c r="O171" s="4">
        <v>694.73684210526324</v>
      </c>
      <c r="P171" s="4">
        <v>0.74483340362716155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0.18937157491587517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-0.36698426364782244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57</v>
      </c>
      <c r="AC171">
        <f t="shared" si="67"/>
        <v>142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358</v>
      </c>
      <c r="AP171" t="s">
        <v>1078</v>
      </c>
      <c r="AQ171">
        <v>4.580392373285691</v>
      </c>
      <c r="AR171">
        <v>36.698426364782243</v>
      </c>
      <c r="AS171">
        <v>18.937157317587516</v>
      </c>
      <c r="AT171">
        <v>-4.580392373285691</v>
      </c>
      <c r="AU171">
        <v>-36.698426364782243</v>
      </c>
      <c r="AV171" t="s">
        <v>1294</v>
      </c>
    </row>
    <row r="172" spans="1:48" x14ac:dyDescent="0.25">
      <c r="A172">
        <v>1.7499999999999958E-9</v>
      </c>
      <c r="B172" t="s">
        <v>755</v>
      </c>
      <c r="C172" s="3">
        <v>23</v>
      </c>
      <c r="D172" s="3">
        <v>0</v>
      </c>
      <c r="E172" s="3">
        <v>3</v>
      </c>
      <c r="F172" s="3">
        <v>26</v>
      </c>
      <c r="G172" s="4">
        <v>500</v>
      </c>
      <c r="H172" s="4">
        <v>411.65</v>
      </c>
      <c r="I172" s="5">
        <v>32729.4838427</v>
      </c>
      <c r="J172" s="4" t="s">
        <v>1019</v>
      </c>
      <c r="K172" s="4" t="s">
        <v>1019</v>
      </c>
      <c r="L172" s="4">
        <v>15.911712921378363</v>
      </c>
      <c r="M172" s="4">
        <v>14.341279361649073</v>
      </c>
      <c r="N172" s="4">
        <v>5.9980000000000002</v>
      </c>
      <c r="O172" s="4">
        <v>14.965325239949998</v>
      </c>
      <c r="P172" s="4">
        <v>2.5103850358314101</v>
      </c>
      <c r="Q172" s="36">
        <f t="shared" si="50"/>
        <v>88.461538463288463</v>
      </c>
      <c r="R172" t="str">
        <f t="shared" si="51"/>
        <v xml:space="preserve"> </v>
      </c>
      <c r="S172" s="37">
        <f t="shared" si="52"/>
        <v>0.21462407559914384</v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>
        <f t="shared" si="56"/>
        <v>0.37727056912614043</v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>
        <f t="shared" si="66"/>
        <v>51</v>
      </c>
      <c r="AB172" s="1" t="str">
        <f t="shared" si="59"/>
        <v xml:space="preserve"> </v>
      </c>
      <c r="AC172">
        <f t="shared" si="67"/>
        <v>110</v>
      </c>
      <c r="AD172" s="1" t="str">
        <f t="shared" si="60"/>
        <v xml:space="preserve"> </v>
      </c>
      <c r="AE172">
        <f t="shared" si="68"/>
        <v>9</v>
      </c>
      <c r="AF172" t="str">
        <f t="shared" si="69"/>
        <v xml:space="preserve"> </v>
      </c>
      <c r="AG172">
        <f t="shared" si="61"/>
        <v>2.5103850375814103</v>
      </c>
      <c r="AH172" t="str">
        <f t="shared" si="62"/>
        <v xml:space="preserve"> </v>
      </c>
      <c r="AI172">
        <f t="shared" si="70"/>
        <v>153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755</v>
      </c>
      <c r="AP172" t="s">
        <v>1035</v>
      </c>
      <c r="AQ172" t="e">
        <v>#VALUE!</v>
      </c>
      <c r="AR172">
        <v>-37.727056912614046</v>
      </c>
      <c r="AS172">
        <v>21.462407384914385</v>
      </c>
      <c r="AT172" t="e">
        <v>#VALUE!</v>
      </c>
      <c r="AU172">
        <v>37.727056912614046</v>
      </c>
      <c r="AV172" t="s">
        <v>1295</v>
      </c>
    </row>
    <row r="173" spans="1:48" x14ac:dyDescent="0.25">
      <c r="A173">
        <v>1.7599999999999958E-9</v>
      </c>
      <c r="B173" t="s">
        <v>569</v>
      </c>
      <c r="C173" s="3">
        <v>5</v>
      </c>
      <c r="D173" s="3">
        <v>1</v>
      </c>
      <c r="E173" s="3">
        <v>18</v>
      </c>
      <c r="F173" s="3">
        <v>24</v>
      </c>
      <c r="G173" s="4">
        <v>68</v>
      </c>
      <c r="H173" s="4">
        <v>64.41</v>
      </c>
      <c r="I173" s="5">
        <v>23721.042009749999</v>
      </c>
      <c r="J173" s="4" t="s">
        <v>1019</v>
      </c>
      <c r="K173" s="4" t="s">
        <v>1019</v>
      </c>
      <c r="L173" s="4">
        <v>19.527286759681797</v>
      </c>
      <c r="M173" s="4">
        <v>18.853639736733712</v>
      </c>
      <c r="N173" s="4">
        <v>1.58</v>
      </c>
      <c r="O173" s="4">
        <v>9.3294460641399315</v>
      </c>
      <c r="P173" s="4">
        <v>3.4684055270920666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0.69022389241714355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23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3.4684055288520668</v>
      </c>
      <c r="AH173" t="str">
        <f t="shared" si="62"/>
        <v xml:space="preserve"> </v>
      </c>
      <c r="AI173">
        <f t="shared" si="70"/>
        <v>78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569</v>
      </c>
      <c r="AP173" t="s">
        <v>1035</v>
      </c>
      <c r="AQ173" t="e">
        <v>#VALUE!</v>
      </c>
      <c r="AR173">
        <v>-69.02238924171435</v>
      </c>
      <c r="AS173">
        <v>5.57366868498681</v>
      </c>
      <c r="AT173" t="e">
        <v>#VALUE!</v>
      </c>
      <c r="AU173">
        <v>69.02238924171435</v>
      </c>
      <c r="AV173" t="s">
        <v>1296</v>
      </c>
    </row>
    <row r="174" spans="1:48" x14ac:dyDescent="0.25">
      <c r="A174">
        <v>1.7699999999999957E-9</v>
      </c>
      <c r="B174" t="s">
        <v>361</v>
      </c>
      <c r="C174" s="3">
        <v>13</v>
      </c>
      <c r="D174" s="3">
        <v>0</v>
      </c>
      <c r="E174" s="3">
        <v>6</v>
      </c>
      <c r="F174" s="3">
        <v>19</v>
      </c>
      <c r="G174" s="4">
        <v>60</v>
      </c>
      <c r="H174" s="4">
        <v>46.68</v>
      </c>
      <c r="I174" s="5">
        <v>12323.52</v>
      </c>
      <c r="J174" s="4">
        <v>20.086058519793461</v>
      </c>
      <c r="K174" s="4">
        <v>22.893575282000977</v>
      </c>
      <c r="L174" s="4">
        <v>7.2765027919271636</v>
      </c>
      <c r="M174" s="4">
        <v>7.2036996086869838</v>
      </c>
      <c r="N174" s="4">
        <v>2.484</v>
      </c>
      <c r="O174" s="4">
        <v>241.66666666666669</v>
      </c>
      <c r="P174" s="4">
        <v>0.25706940874035988</v>
      </c>
      <c r="Q174" s="36" t="str">
        <f t="shared" si="50"/>
        <v xml:space="preserve"> </v>
      </c>
      <c r="R174" t="str">
        <f t="shared" si="51"/>
        <v xml:space="preserve"> </v>
      </c>
      <c r="S174" s="37">
        <f t="shared" si="52"/>
        <v>0.28534704547179951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-0.37016754946472874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56</v>
      </c>
      <c r="AC174">
        <f t="shared" si="67"/>
        <v>58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361</v>
      </c>
      <c r="AP174" t="s">
        <v>1078</v>
      </c>
      <c r="AQ174">
        <v>-18.245806490234816</v>
      </c>
      <c r="AR174">
        <v>37.016754946472872</v>
      </c>
      <c r="AS174">
        <v>28.534704370179952</v>
      </c>
      <c r="AT174">
        <v>18.245806490234816</v>
      </c>
      <c r="AU174">
        <v>-37.016754946472872</v>
      </c>
      <c r="AV174" t="s">
        <v>1297</v>
      </c>
    </row>
    <row r="175" spans="1:48" x14ac:dyDescent="0.25">
      <c r="A175">
        <v>1.7799999999999957E-9</v>
      </c>
      <c r="B175" t="s">
        <v>433</v>
      </c>
      <c r="C175" s="3">
        <v>8</v>
      </c>
      <c r="D175" s="3">
        <v>1</v>
      </c>
      <c r="E175" s="3">
        <v>9</v>
      </c>
      <c r="F175" s="3">
        <v>18</v>
      </c>
      <c r="G175" s="4">
        <v>63</v>
      </c>
      <c r="H175" s="4">
        <v>62.18</v>
      </c>
      <c r="I175" s="5">
        <v>19703.959541439999</v>
      </c>
      <c r="J175" s="4">
        <v>17.862683137029588</v>
      </c>
      <c r="K175" s="4">
        <v>16.846383094012463</v>
      </c>
      <c r="L175" s="4">
        <v>11.557121689458196</v>
      </c>
      <c r="M175" s="4">
        <v>11.072834216687955</v>
      </c>
      <c r="N175" s="4">
        <v>3.2640000000000002</v>
      </c>
      <c r="O175" s="4">
        <v>9.7808778562566623</v>
      </c>
      <c r="P175" s="4">
        <v>3.4560952074622064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3.4560952092422066</v>
      </c>
      <c r="AH175" t="str">
        <f t="shared" si="62"/>
        <v xml:space="preserve"> </v>
      </c>
      <c r="AI175">
        <f t="shared" si="70"/>
        <v>80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433</v>
      </c>
      <c r="AP175" t="s">
        <v>1026</v>
      </c>
      <c r="AQ175">
        <v>-5.156886381475112</v>
      </c>
      <c r="AR175">
        <v>-3.5009714851663709E-2</v>
      </c>
      <c r="AS175">
        <v>1.3187520102927008</v>
      </c>
      <c r="AT175">
        <v>5.156886381475112</v>
      </c>
      <c r="AU175">
        <v>3.5009714851663709E-2</v>
      </c>
      <c r="AV175" t="s">
        <v>1298</v>
      </c>
    </row>
    <row r="176" spans="1:48" x14ac:dyDescent="0.25">
      <c r="A176">
        <v>1.7899999999999957E-9</v>
      </c>
      <c r="B176" t="s">
        <v>522</v>
      </c>
      <c r="C176" s="3">
        <v>4</v>
      </c>
      <c r="D176" s="3">
        <v>0</v>
      </c>
      <c r="E176" s="3">
        <v>19</v>
      </c>
      <c r="F176" s="3">
        <v>23</v>
      </c>
      <c r="G176" s="4">
        <v>93.5</v>
      </c>
      <c r="H176" s="4">
        <v>96.15</v>
      </c>
      <c r="I176" s="5">
        <v>54058.318350000009</v>
      </c>
      <c r="J176" s="4">
        <v>10.150971283783784</v>
      </c>
      <c r="K176" s="4">
        <v>12.350674373795762</v>
      </c>
      <c r="L176" s="4">
        <v>8.3474179980545582</v>
      </c>
      <c r="M176" s="4">
        <v>10.597138459225343</v>
      </c>
      <c r="N176" s="4">
        <v>9.0790000000000006</v>
      </c>
      <c r="O176" s="4">
        <v>27.526315789473692</v>
      </c>
      <c r="P176" s="4">
        <v>0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-0.27747231277231443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90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522</v>
      </c>
      <c r="AP176" t="s">
        <v>1054</v>
      </c>
      <c r="AQ176">
        <v>40.241646467005801</v>
      </c>
      <c r="AR176">
        <v>27.747231277231442</v>
      </c>
      <c r="AS176">
        <v>-2.7561102444097818</v>
      </c>
      <c r="AT176">
        <v>-40.241646467005801</v>
      </c>
      <c r="AU176">
        <v>-27.747231277231442</v>
      </c>
      <c r="AV176" t="s">
        <v>1299</v>
      </c>
    </row>
    <row r="177" spans="1:48" x14ac:dyDescent="0.25">
      <c r="A177">
        <v>1.7999999999999956E-9</v>
      </c>
      <c r="B177" t="s">
        <v>703</v>
      </c>
      <c r="C177" s="3">
        <v>13</v>
      </c>
      <c r="D177" s="3">
        <v>0</v>
      </c>
      <c r="E177" s="3">
        <v>12</v>
      </c>
      <c r="F177" s="3">
        <v>25</v>
      </c>
      <c r="G177" s="4">
        <v>260</v>
      </c>
      <c r="H177" s="4">
        <v>244.14</v>
      </c>
      <c r="I177" s="5">
        <v>16125.471658139999</v>
      </c>
      <c r="J177" s="4" t="s">
        <v>1019</v>
      </c>
      <c r="K177" s="4" t="s">
        <v>1019</v>
      </c>
      <c r="L177" s="4">
        <v>21.286177980304871</v>
      </c>
      <c r="M177" s="4">
        <v>20.424042777912149</v>
      </c>
      <c r="N177" s="4">
        <v>5.008</v>
      </c>
      <c r="O177" s="4">
        <v>-7.7095761707788517</v>
      </c>
      <c r="P177" s="4">
        <v>3.2034898009338906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>
        <f t="shared" si="56"/>
        <v>0.84246828775209059</v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>
        <f t="shared" si="66"/>
        <v>14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3.2034898027338907</v>
      </c>
      <c r="AH177" t="str">
        <f t="shared" si="62"/>
        <v xml:space="preserve"> </v>
      </c>
      <c r="AI177">
        <f t="shared" si="70"/>
        <v>101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703</v>
      </c>
      <c r="AP177" t="s">
        <v>1035</v>
      </c>
      <c r="AQ177" t="e">
        <v>#VALUE!</v>
      </c>
      <c r="AR177">
        <v>-84.246828775209053</v>
      </c>
      <c r="AS177">
        <v>6.4962726304579332</v>
      </c>
      <c r="AT177" t="e">
        <v>#VALUE!</v>
      </c>
      <c r="AU177">
        <v>84.246828775209053</v>
      </c>
      <c r="AV177" t="s">
        <v>1300</v>
      </c>
    </row>
    <row r="178" spans="1:48" x14ac:dyDescent="0.25">
      <c r="A178">
        <v>1.8099999999999956E-9</v>
      </c>
      <c r="B178" t="s">
        <v>599</v>
      </c>
      <c r="C178" s="3">
        <v>13</v>
      </c>
      <c r="D178" s="3">
        <v>0</v>
      </c>
      <c r="E178" s="3">
        <v>2</v>
      </c>
      <c r="F178" s="3">
        <v>15</v>
      </c>
      <c r="G178" s="4">
        <v>64</v>
      </c>
      <c r="H178" s="4">
        <v>48.92</v>
      </c>
      <c r="I178" s="5">
        <v>12560.944338120002</v>
      </c>
      <c r="J178" s="4">
        <v>11.905573132148941</v>
      </c>
      <c r="K178" s="4">
        <v>10.883203559510568</v>
      </c>
      <c r="L178" s="4">
        <v>10.489974792499231</v>
      </c>
      <c r="M178" s="4">
        <v>9.7748175307934684</v>
      </c>
      <c r="N178" s="4">
        <v>3.62</v>
      </c>
      <c r="O178" s="4">
        <v>52.885955467304314</v>
      </c>
      <c r="P178" s="4">
        <v>0.59893704006541282</v>
      </c>
      <c r="Q178" s="36">
        <f t="shared" si="50"/>
        <v>86.666666668476665</v>
      </c>
      <c r="R178" t="str">
        <f t="shared" si="51"/>
        <v xml:space="preserve"> </v>
      </c>
      <c r="S178" s="37">
        <f t="shared" si="52"/>
        <v>0.30825838284025348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>
        <f t="shared" si="67"/>
        <v>42</v>
      </c>
      <c r="AD178" s="1" t="str">
        <f t="shared" si="60"/>
        <v xml:space="preserve"> </v>
      </c>
      <c r="AE178">
        <f t="shared" si="68"/>
        <v>14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>
        <f t="shared" si="63"/>
        <v>52.885955469114315</v>
      </c>
      <c r="AL178" t="str">
        <f t="shared" si="64"/>
        <v xml:space="preserve"> </v>
      </c>
      <c r="AM178">
        <f t="shared" si="72"/>
        <v>14</v>
      </c>
      <c r="AN178" t="str">
        <f t="shared" si="73"/>
        <v xml:space="preserve"> </v>
      </c>
      <c r="AO178" t="s">
        <v>599</v>
      </c>
      <c r="AP178" t="s">
        <v>1024</v>
      </c>
      <c r="AQ178">
        <v>29.912377017514615</v>
      </c>
      <c r="AR178">
        <v>9.201896590447312</v>
      </c>
      <c r="AS178">
        <v>30.825838103025347</v>
      </c>
      <c r="AT178">
        <v>-29.912377017514615</v>
      </c>
      <c r="AU178">
        <v>-9.201896590447312</v>
      </c>
      <c r="AV178" t="s">
        <v>1301</v>
      </c>
    </row>
    <row r="179" spans="1:48" x14ac:dyDescent="0.25">
      <c r="A179">
        <v>1.8199999999999956E-9</v>
      </c>
      <c r="B179" t="s">
        <v>354</v>
      </c>
      <c r="C179" s="3">
        <v>15</v>
      </c>
      <c r="D179" s="3">
        <v>2</v>
      </c>
      <c r="E179" s="3">
        <v>8</v>
      </c>
      <c r="F179" s="3">
        <v>25</v>
      </c>
      <c r="G179" s="4">
        <v>94</v>
      </c>
      <c r="H179" s="4">
        <v>78.38</v>
      </c>
      <c r="I179" s="5">
        <v>33962.053999999996</v>
      </c>
      <c r="J179" s="4">
        <v>13.186406460296096</v>
      </c>
      <c r="K179" s="4">
        <v>12.093812683227897</v>
      </c>
      <c r="L179" s="4">
        <v>9.9226052260912869</v>
      </c>
      <c r="M179" s="4">
        <v>9.4364384879725094</v>
      </c>
      <c r="N179" s="4">
        <v>5.36</v>
      </c>
      <c r="O179" s="4">
        <v>12.692549228229172</v>
      </c>
      <c r="P179" s="4">
        <v>3.6603725440163313</v>
      </c>
      <c r="Q179" s="36" t="str">
        <f t="shared" si="50"/>
        <v xml:space="preserve"> </v>
      </c>
      <c r="R179" t="str">
        <f t="shared" si="51"/>
        <v xml:space="preserve"> </v>
      </c>
      <c r="S179" s="37">
        <f t="shared" si="52"/>
        <v>0.19928553384347544</v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-0.14112878893186276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141</v>
      </c>
      <c r="AC179">
        <f t="shared" si="67"/>
        <v>128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3.6603725458363314</v>
      </c>
      <c r="AH179" t="str">
        <f t="shared" si="62"/>
        <v xml:space="preserve"> </v>
      </c>
      <c r="AI179">
        <f t="shared" si="70"/>
        <v>66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354</v>
      </c>
      <c r="AP179" t="s">
        <v>1031</v>
      </c>
      <c r="AQ179">
        <v>22.372163504889176</v>
      </c>
      <c r="AR179">
        <v>14.112878893186275</v>
      </c>
      <c r="AS179">
        <v>19.928553202347544</v>
      </c>
      <c r="AT179">
        <v>-22.372163504889176</v>
      </c>
      <c r="AU179">
        <v>-14.112878893186275</v>
      </c>
      <c r="AV179" t="s">
        <v>1302</v>
      </c>
    </row>
    <row r="180" spans="1:48" x14ac:dyDescent="0.25">
      <c r="A180">
        <v>1.8299999999999955E-9</v>
      </c>
      <c r="B180" t="s">
        <v>359</v>
      </c>
      <c r="C180" s="3">
        <v>7</v>
      </c>
      <c r="D180" s="3">
        <v>0</v>
      </c>
      <c r="E180" s="3">
        <v>11</v>
      </c>
      <c r="F180" s="3">
        <v>18</v>
      </c>
      <c r="G180" s="4">
        <v>86</v>
      </c>
      <c r="H180" s="4">
        <v>82.61</v>
      </c>
      <c r="I180" s="5">
        <v>14940.434193519999</v>
      </c>
      <c r="J180" s="4">
        <v>13.738566439381341</v>
      </c>
      <c r="K180" s="4">
        <v>14.510802740207271</v>
      </c>
      <c r="L180" s="4">
        <v>9.0601494664364406</v>
      </c>
      <c r="M180" s="4">
        <v>8.9159997231642336</v>
      </c>
      <c r="N180" s="4">
        <v>6.5309999999999997</v>
      </c>
      <c r="O180" s="4">
        <v>25.617021276595736</v>
      </c>
      <c r="P180" s="4">
        <v>4.4619295484808141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>
        <f t="shared" si="57"/>
        <v>-0.21578039563286222</v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>
        <f t="shared" si="59"/>
        <v>113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>
        <f t="shared" si="61"/>
        <v>4.4619295503108143</v>
      </c>
      <c r="AH180" t="str">
        <f t="shared" si="62"/>
        <v xml:space="preserve"> </v>
      </c>
      <c r="AI180">
        <f t="shared" si="70"/>
        <v>30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359</v>
      </c>
      <c r="AP180" t="s">
        <v>1026</v>
      </c>
      <c r="AQ180">
        <v>19.12162025001285</v>
      </c>
      <c r="AR180">
        <v>21.578039563286222</v>
      </c>
      <c r="AS180">
        <v>4.10361941653552</v>
      </c>
      <c r="AT180">
        <v>-19.12162025001285</v>
      </c>
      <c r="AU180">
        <v>-21.578039563286222</v>
      </c>
      <c r="AV180" t="s">
        <v>1303</v>
      </c>
    </row>
    <row r="181" spans="1:48" x14ac:dyDescent="0.25">
      <c r="A181">
        <v>1.8399999999999955E-9</v>
      </c>
      <c r="B181" t="s">
        <v>732</v>
      </c>
      <c r="C181" s="3">
        <v>0</v>
      </c>
      <c r="D181" s="3">
        <v>0</v>
      </c>
      <c r="E181" s="3">
        <v>1</v>
      </c>
      <c r="F181" s="3">
        <v>1</v>
      </c>
      <c r="G181" s="4" t="s">
        <v>161</v>
      </c>
      <c r="H181" s="4">
        <v>45.99</v>
      </c>
      <c r="I181" s="5">
        <v>5582.80304127</v>
      </c>
      <c r="J181" s="4">
        <v>11.25826193390453</v>
      </c>
      <c r="K181" s="4">
        <v>9.5414937759336098</v>
      </c>
      <c r="L181" s="4">
        <v>9.5472881670533631</v>
      </c>
      <c r="M181" s="4" t="s">
        <v>1019</v>
      </c>
      <c r="N181" s="4">
        <v>3.65</v>
      </c>
      <c r="O181" s="4">
        <v>33.561643835616437</v>
      </c>
      <c r="P181" s="4" t="s">
        <v>166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 xml:space="preserve"> </v>
      </c>
      <c r="T181" s="37" t="str">
        <f t="shared" si="53"/>
        <v xml:space="preserve"> </v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-0.17361511784302641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131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732</v>
      </c>
      <c r="AP181" t="s">
        <v>1054</v>
      </c>
      <c r="AQ181">
        <v>33.723071615020842</v>
      </c>
      <c r="AR181">
        <v>17.361511784302643</v>
      </c>
      <c r="AS181" t="s">
        <v>166</v>
      </c>
      <c r="AT181">
        <v>-33.723071615020842</v>
      </c>
      <c r="AU181">
        <v>-17.361511784302643</v>
      </c>
      <c r="AV181" t="s">
        <v>1304</v>
      </c>
    </row>
    <row r="182" spans="1:48" x14ac:dyDescent="0.25">
      <c r="A182">
        <v>1.8499999999999955E-9</v>
      </c>
      <c r="B182" t="s">
        <v>665</v>
      </c>
      <c r="C182" s="3">
        <v>17</v>
      </c>
      <c r="D182" s="3">
        <v>2</v>
      </c>
      <c r="E182" s="3">
        <v>8</v>
      </c>
      <c r="F182" s="3">
        <v>27</v>
      </c>
      <c r="G182" s="4">
        <v>160</v>
      </c>
      <c r="H182" s="4">
        <v>147.32</v>
      </c>
      <c r="I182" s="5">
        <v>30846.742278959999</v>
      </c>
      <c r="J182" s="4">
        <v>28.157492354740057</v>
      </c>
      <c r="K182" s="4">
        <v>25.234669407331275</v>
      </c>
      <c r="L182" s="4">
        <v>21.625020027060351</v>
      </c>
      <c r="M182" s="4">
        <v>19.511585047443166</v>
      </c>
      <c r="N182" s="4">
        <v>4.673</v>
      </c>
      <c r="O182" s="4">
        <v>20.95238095238096</v>
      </c>
      <c r="P182" s="4">
        <v>0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0.65762007959294522</v>
      </c>
      <c r="V182" s="37" t="str">
        <f t="shared" si="55"/>
        <v/>
      </c>
      <c r="W182" s="37">
        <f t="shared" si="56"/>
        <v>0.87179744803072889</v>
      </c>
      <c r="X182" s="37" t="str">
        <f t="shared" si="57"/>
        <v/>
      </c>
      <c r="Y182">
        <f t="shared" si="65"/>
        <v>19</v>
      </c>
      <c r="Z182" s="1" t="str">
        <f t="shared" si="58"/>
        <v xml:space="preserve"> </v>
      </c>
      <c r="AA182">
        <f t="shared" si="66"/>
        <v>12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665</v>
      </c>
      <c r="AP182" t="s">
        <v>1054</v>
      </c>
      <c r="AQ182">
        <v>-65.762007959294522</v>
      </c>
      <c r="AR182">
        <v>-87.179744803072893</v>
      </c>
      <c r="AS182">
        <v>8.6071137659516683</v>
      </c>
      <c r="AT182">
        <v>65.762007959294522</v>
      </c>
      <c r="AU182">
        <v>87.179744803072893</v>
      </c>
      <c r="AV182" t="s">
        <v>1305</v>
      </c>
    </row>
    <row r="183" spans="1:48" x14ac:dyDescent="0.25">
      <c r="A183">
        <v>1.8599999999999954E-9</v>
      </c>
      <c r="B183" t="s">
        <v>446</v>
      </c>
      <c r="C183" s="3">
        <v>12</v>
      </c>
      <c r="D183" s="3">
        <v>0</v>
      </c>
      <c r="E183" s="3">
        <v>10</v>
      </c>
      <c r="F183" s="3">
        <v>22</v>
      </c>
      <c r="G183" s="4">
        <v>46</v>
      </c>
      <c r="H183" s="4">
        <v>43.08</v>
      </c>
      <c r="I183" s="5">
        <v>41611.260679079998</v>
      </c>
      <c r="J183" s="4">
        <v>13.865465078854198</v>
      </c>
      <c r="K183" s="4">
        <v>13.887814313346228</v>
      </c>
      <c r="L183" s="4">
        <v>8.9266107201447351</v>
      </c>
      <c r="M183" s="4">
        <v>8.8728270135157636</v>
      </c>
      <c r="N183" s="4">
        <v>3.105</v>
      </c>
      <c r="O183" s="4">
        <v>2.5882352941176494</v>
      </c>
      <c r="P183" s="4">
        <v>3.3635097493036215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-0.22733911253621097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107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3.3635097511636216</v>
      </c>
      <c r="AH183" t="str">
        <f t="shared" si="62"/>
        <v xml:space="preserve"> </v>
      </c>
      <c r="AI183">
        <f t="shared" si="70"/>
        <v>85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446</v>
      </c>
      <c r="AP183" t="s">
        <v>1026</v>
      </c>
      <c r="AQ183">
        <v>18.374573140088568</v>
      </c>
      <c r="AR183">
        <v>22.733911253621098</v>
      </c>
      <c r="AS183">
        <v>6.7780872794800384</v>
      </c>
      <c r="AT183">
        <v>-18.374573140088568</v>
      </c>
      <c r="AU183">
        <v>-22.733911253621098</v>
      </c>
      <c r="AV183" t="s">
        <v>1306</v>
      </c>
    </row>
    <row r="184" spans="1:48" x14ac:dyDescent="0.25">
      <c r="A184">
        <v>1.8699999999999954E-9</v>
      </c>
      <c r="B184" t="s">
        <v>523</v>
      </c>
      <c r="C184" s="3">
        <v>2</v>
      </c>
      <c r="D184" s="3">
        <v>3</v>
      </c>
      <c r="E184" s="3">
        <v>12</v>
      </c>
      <c r="F184" s="3">
        <v>17</v>
      </c>
      <c r="G184" s="4">
        <v>72</v>
      </c>
      <c r="H184" s="4">
        <v>66.58</v>
      </c>
      <c r="I184" s="5">
        <v>11607.257656579999</v>
      </c>
      <c r="J184" s="4">
        <v>19.81547619047619</v>
      </c>
      <c r="K184" s="4">
        <v>18.387185860259596</v>
      </c>
      <c r="L184" s="4">
        <v>11.800075775726137</v>
      </c>
      <c r="M184" s="4">
        <v>11.219369316393896</v>
      </c>
      <c r="N184" s="4">
        <v>3.153</v>
      </c>
      <c r="O184" s="4">
        <v>19.264279970251952</v>
      </c>
      <c r="P184" s="4">
        <v>1.4043256233103034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523</v>
      </c>
      <c r="AP184" t="s">
        <v>1031</v>
      </c>
      <c r="AQ184">
        <v>-16.652899364100637</v>
      </c>
      <c r="AR184">
        <v>-2.1379480617105484</v>
      </c>
      <c r="AS184">
        <v>8.1405827575848697</v>
      </c>
      <c r="AT184">
        <v>16.652899364100637</v>
      </c>
      <c r="AU184">
        <v>2.1379480617105484</v>
      </c>
      <c r="AV184" t="s">
        <v>1307</v>
      </c>
    </row>
    <row r="185" spans="1:48" x14ac:dyDescent="0.25">
      <c r="A185">
        <v>1.8799999999999956E-9</v>
      </c>
      <c r="B185" t="s">
        <v>684</v>
      </c>
      <c r="C185" s="3">
        <v>24</v>
      </c>
      <c r="D185" s="3">
        <v>0</v>
      </c>
      <c r="E185" s="3">
        <v>11</v>
      </c>
      <c r="F185" s="3">
        <v>35</v>
      </c>
      <c r="G185" s="4">
        <v>155</v>
      </c>
      <c r="H185" s="4">
        <v>118.44</v>
      </c>
      <c r="I185" s="5">
        <v>17700.988757759998</v>
      </c>
      <c r="J185" s="4">
        <v>18.98989898989899</v>
      </c>
      <c r="K185" s="4">
        <v>16.048780487804876</v>
      </c>
      <c r="L185" s="4">
        <v>8.5951064463336433</v>
      </c>
      <c r="M185" s="4">
        <v>7.6046980216663354</v>
      </c>
      <c r="N185" s="4">
        <v>5.3129999999999997</v>
      </c>
      <c r="O185" s="4">
        <v>24.581673306772927</v>
      </c>
      <c r="P185" s="4">
        <v>1.1001350894967914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0.3086795020488618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>
        <f t="shared" si="57"/>
        <v>-0.25603313700205699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98</v>
      </c>
      <c r="AC185">
        <f t="shared" si="67"/>
        <v>41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684</v>
      </c>
      <c r="AP185" t="s">
        <v>1028</v>
      </c>
      <c r="AQ185">
        <v>-11.79276008859258</v>
      </c>
      <c r="AR185">
        <v>25.6033137002057</v>
      </c>
      <c r="AS185">
        <v>30.86795001688618</v>
      </c>
      <c r="AT185">
        <v>11.79276008859258</v>
      </c>
      <c r="AU185">
        <v>-25.6033137002057</v>
      </c>
      <c r="AV185" t="s">
        <v>1308</v>
      </c>
    </row>
    <row r="186" spans="1:48" x14ac:dyDescent="0.25">
      <c r="A186">
        <v>1.8899999999999957E-9</v>
      </c>
      <c r="B186" t="s">
        <v>263</v>
      </c>
      <c r="C186" s="3">
        <v>4</v>
      </c>
      <c r="D186" s="3">
        <v>0</v>
      </c>
      <c r="E186" s="3">
        <v>11</v>
      </c>
      <c r="F186" s="3">
        <v>15</v>
      </c>
      <c r="G186" s="4">
        <v>94</v>
      </c>
      <c r="H186" s="4">
        <v>86.37</v>
      </c>
      <c r="I186" s="5">
        <v>10925.986377000001</v>
      </c>
      <c r="J186" s="4">
        <v>28.225490196078432</v>
      </c>
      <c r="K186" s="4">
        <v>27.289099526066352</v>
      </c>
      <c r="L186" s="4">
        <v>19.060136839600194</v>
      </c>
      <c r="M186" s="4">
        <v>18.264696693272523</v>
      </c>
      <c r="N186" s="4">
        <v>2.9050000000000002</v>
      </c>
      <c r="O186" s="4">
        <v>2.027027027027029</v>
      </c>
      <c r="P186" s="4">
        <v>4.0754891744818798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>
        <f t="shared" si="54"/>
        <v>0.66162308475233367</v>
      </c>
      <c r="V186" s="37" t="str">
        <f t="shared" si="55"/>
        <v/>
      </c>
      <c r="W186" s="37">
        <f t="shared" si="56"/>
        <v>0.64978878404904417</v>
      </c>
      <c r="X186" s="37" t="str">
        <f t="shared" si="57"/>
        <v/>
      </c>
      <c r="Y186">
        <f t="shared" si="65"/>
        <v>18</v>
      </c>
      <c r="Z186" s="1" t="str">
        <f t="shared" si="58"/>
        <v xml:space="preserve"> </v>
      </c>
      <c r="AA186">
        <f t="shared" si="66"/>
        <v>28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4.0754891763718799</v>
      </c>
      <c r="AH186" t="str">
        <f t="shared" si="62"/>
        <v xml:space="preserve"> </v>
      </c>
      <c r="AI186">
        <f t="shared" si="70"/>
        <v>42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263</v>
      </c>
      <c r="AP186" t="s">
        <v>1035</v>
      </c>
      <c r="AQ186">
        <v>-66.162308475233374</v>
      </c>
      <c r="AR186">
        <v>-64.978878404904421</v>
      </c>
      <c r="AS186">
        <v>8.8340859094592883</v>
      </c>
      <c r="AT186">
        <v>66.162308475233374</v>
      </c>
      <c r="AU186">
        <v>64.978878404904421</v>
      </c>
      <c r="AV186" t="s">
        <v>1309</v>
      </c>
    </row>
    <row r="187" spans="1:48" x14ac:dyDescent="0.25">
      <c r="A187">
        <v>1.8999999999999959E-9</v>
      </c>
      <c r="B187" t="s">
        <v>368</v>
      </c>
      <c r="C187" s="3">
        <v>4</v>
      </c>
      <c r="D187" s="3">
        <v>2</v>
      </c>
      <c r="E187" s="3">
        <v>18</v>
      </c>
      <c r="F187" s="3">
        <v>24</v>
      </c>
      <c r="G187" s="4">
        <v>10</v>
      </c>
      <c r="H187" s="4">
        <v>8.51</v>
      </c>
      <c r="I187" s="5">
        <v>33918.532838380001</v>
      </c>
      <c r="J187" s="4">
        <v>6.2897265336289729</v>
      </c>
      <c r="K187" s="4">
        <v>5.462130937098844</v>
      </c>
      <c r="L187" s="4">
        <v>2.3521854513819074</v>
      </c>
      <c r="M187" s="4">
        <v>2.055526914138559</v>
      </c>
      <c r="N187" s="4">
        <v>1.3240000000000001</v>
      </c>
      <c r="O187" s="4">
        <v>-34.1860465116279</v>
      </c>
      <c r="P187" s="4">
        <v>6.8272620446533487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0.17508813350987068</v>
      </c>
      <c r="T187" s="37" t="str">
        <f t="shared" si="53"/>
        <v/>
      </c>
      <c r="U187" s="37" t="str">
        <f t="shared" si="54"/>
        <v/>
      </c>
      <c r="V187" s="37">
        <f t="shared" si="55"/>
        <v>-0.62972636675379223</v>
      </c>
      <c r="W187" s="37" t="str">
        <f t="shared" si="56"/>
        <v/>
      </c>
      <c r="X187" s="37">
        <f t="shared" si="57"/>
        <v>-0.79640181975867652</v>
      </c>
      <c r="Y187" t="str">
        <f t="shared" si="65"/>
        <v xml:space="preserve"> </v>
      </c>
      <c r="Z187" s="1">
        <f t="shared" si="58"/>
        <v>11</v>
      </c>
      <c r="AA187" t="str">
        <f t="shared" si="66"/>
        <v xml:space="preserve"> </v>
      </c>
      <c r="AB187" s="1">
        <f t="shared" si="59"/>
        <v>2</v>
      </c>
      <c r="AC187">
        <f t="shared" si="67"/>
        <v>160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6.8272620465533489</v>
      </c>
      <c r="AH187" t="str">
        <f t="shared" si="62"/>
        <v xml:space="preserve"> </v>
      </c>
      <c r="AI187">
        <f t="shared" si="70"/>
        <v>5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368</v>
      </c>
      <c r="AP187" t="s">
        <v>1028</v>
      </c>
      <c r="AQ187">
        <v>62.972636675379221</v>
      </c>
      <c r="AR187">
        <v>79.640181975867648</v>
      </c>
      <c r="AS187">
        <v>17.508813160987067</v>
      </c>
      <c r="AT187">
        <v>-62.972636675379221</v>
      </c>
      <c r="AU187">
        <v>-79.640181975867648</v>
      </c>
      <c r="AV187" t="s">
        <v>1310</v>
      </c>
    </row>
    <row r="188" spans="1:48" x14ac:dyDescent="0.25">
      <c r="A188">
        <v>1.9099999999999961E-9</v>
      </c>
      <c r="B188" t="s">
        <v>524</v>
      </c>
      <c r="C188" s="3">
        <v>8</v>
      </c>
      <c r="D188" s="3">
        <v>2</v>
      </c>
      <c r="E188" s="3">
        <v>7</v>
      </c>
      <c r="F188" s="3">
        <v>17</v>
      </c>
      <c r="G188" s="4">
        <v>59.5</v>
      </c>
      <c r="H188" s="4">
        <v>52.54</v>
      </c>
      <c r="I188" s="5">
        <v>15081.954709720001</v>
      </c>
      <c r="J188" s="4">
        <v>18.750892219842967</v>
      </c>
      <c r="K188" s="4">
        <v>17.548430193720773</v>
      </c>
      <c r="L188" s="4">
        <v>12.648190436933223</v>
      </c>
      <c r="M188" s="4">
        <v>12.014295223179328</v>
      </c>
      <c r="N188" s="4">
        <v>2.6080000000000001</v>
      </c>
      <c r="O188" s="4">
        <v>32.444444444444436</v>
      </c>
      <c r="P188" s="4">
        <v>3.174724019794442</v>
      </c>
      <c r="Q188" s="36" t="str">
        <f t="shared" si="50"/>
        <v xml:space="preserve"> 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>
        <f t="shared" si="61"/>
        <v>3.1747240217044421</v>
      </c>
      <c r="AH188" t="str">
        <f t="shared" si="62"/>
        <v xml:space="preserve"> </v>
      </c>
      <c r="AI188">
        <f t="shared" si="70"/>
        <v>103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524</v>
      </c>
      <c r="AP188" t="s">
        <v>1031</v>
      </c>
      <c r="AQ188">
        <v>-10.385736990753337</v>
      </c>
      <c r="AR188">
        <v>-9.4789764468790505</v>
      </c>
      <c r="AS188">
        <v>13.247049866768169</v>
      </c>
      <c r="AT188">
        <v>10.385736990753337</v>
      </c>
      <c r="AU188">
        <v>9.4789764468790505</v>
      </c>
      <c r="AV188" t="s">
        <v>1311</v>
      </c>
    </row>
    <row r="189" spans="1:48" x14ac:dyDescent="0.25">
      <c r="A189">
        <v>1.9199999999999963E-9</v>
      </c>
      <c r="B189" t="s">
        <v>721</v>
      </c>
      <c r="C189" s="3">
        <v>42</v>
      </c>
      <c r="D189" s="3">
        <v>2</v>
      </c>
      <c r="E189" s="3">
        <v>8</v>
      </c>
      <c r="F189" s="3">
        <v>52</v>
      </c>
      <c r="G189" s="4">
        <v>201</v>
      </c>
      <c r="H189" s="4">
        <v>154.91999999999999</v>
      </c>
      <c r="I189" s="5">
        <v>447287.91542688</v>
      </c>
      <c r="J189" s="4">
        <v>16.613404825737263</v>
      </c>
      <c r="K189" s="4">
        <v>15.06124829865837</v>
      </c>
      <c r="L189" s="4">
        <v>10.474267858405563</v>
      </c>
      <c r="M189" s="4">
        <v>8.7394938261864574</v>
      </c>
      <c r="N189" s="4">
        <v>8.3680000000000003</v>
      </c>
      <c r="O189" s="4">
        <v>4.1120969654191244</v>
      </c>
      <c r="P189" s="4">
        <v>0</v>
      </c>
      <c r="Q189" s="36">
        <f t="shared" si="50"/>
        <v>80.769230771150774</v>
      </c>
      <c r="R189" t="str">
        <f t="shared" si="51"/>
        <v xml:space="preserve"> </v>
      </c>
      <c r="S189" s="37">
        <f t="shared" si="52"/>
        <v>0.29744384390295903</v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>
        <f t="shared" si="67"/>
        <v>48</v>
      </c>
      <c r="AD189" s="1" t="str">
        <f t="shared" si="60"/>
        <v xml:space="preserve"> </v>
      </c>
      <c r="AE189">
        <f t="shared" si="68"/>
        <v>27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721</v>
      </c>
      <c r="AP189" t="s">
        <v>1047</v>
      </c>
      <c r="AQ189">
        <v>2.1975640351633463</v>
      </c>
      <c r="AR189">
        <v>9.3378511427026361</v>
      </c>
      <c r="AS189">
        <v>29.744384198295904</v>
      </c>
      <c r="AT189">
        <v>-2.1975640351633463</v>
      </c>
      <c r="AU189">
        <v>-9.3378511427026361</v>
      </c>
      <c r="AV189" t="s">
        <v>1312</v>
      </c>
    </row>
    <row r="190" spans="1:48" x14ac:dyDescent="0.25">
      <c r="A190">
        <v>1.9299999999999964E-9</v>
      </c>
      <c r="B190" t="s">
        <v>325</v>
      </c>
      <c r="C190" s="3">
        <v>10</v>
      </c>
      <c r="D190" s="3">
        <v>1</v>
      </c>
      <c r="E190" s="3">
        <v>9</v>
      </c>
      <c r="F190" s="3">
        <v>20</v>
      </c>
      <c r="G190" s="4">
        <v>62</v>
      </c>
      <c r="H190" s="4">
        <v>46.63</v>
      </c>
      <c r="I190" s="5">
        <v>6641.0291654700004</v>
      </c>
      <c r="J190" s="4">
        <v>11.225324987963409</v>
      </c>
      <c r="K190" s="4">
        <v>10.066925734024181</v>
      </c>
      <c r="L190" s="4">
        <v>8.3017401293982722</v>
      </c>
      <c r="M190" s="4">
        <v>7.5914539323801318</v>
      </c>
      <c r="N190" s="4">
        <v>3.6430000000000002</v>
      </c>
      <c r="O190" s="4">
        <v>26.265060240963866</v>
      </c>
      <c r="P190" s="4">
        <v>1.7949817713918077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0.32961612888689468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-0.28142605329488179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87</v>
      </c>
      <c r="AC190">
        <f t="shared" si="67"/>
        <v>31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325</v>
      </c>
      <c r="AP190" t="s">
        <v>1031</v>
      </c>
      <c r="AQ190">
        <v>33.916970071121376</v>
      </c>
      <c r="AR190">
        <v>28.14260532948818</v>
      </c>
      <c r="AS190">
        <v>32.961612695689468</v>
      </c>
      <c r="AT190">
        <v>-33.916970071121376</v>
      </c>
      <c r="AU190">
        <v>-28.14260532948818</v>
      </c>
      <c r="AV190" t="s">
        <v>1313</v>
      </c>
    </row>
    <row r="191" spans="1:48" x14ac:dyDescent="0.25">
      <c r="A191">
        <v>1.9399999999999966E-9</v>
      </c>
      <c r="B191" t="s">
        <v>371</v>
      </c>
      <c r="C191" s="3">
        <v>7</v>
      </c>
      <c r="D191" s="3">
        <v>1</v>
      </c>
      <c r="E191" s="3">
        <v>16</v>
      </c>
      <c r="F191" s="3">
        <v>24</v>
      </c>
      <c r="G191" s="4">
        <v>16</v>
      </c>
      <c r="H191" s="4">
        <v>12.14</v>
      </c>
      <c r="I191" s="5">
        <v>17590.894174100002</v>
      </c>
      <c r="J191" s="4">
        <v>13.534002229654403</v>
      </c>
      <c r="K191" s="4">
        <v>8.5673959068454479</v>
      </c>
      <c r="L191" s="4">
        <v>6.2430192909069477</v>
      </c>
      <c r="M191" s="4">
        <v>4.6907111870732843</v>
      </c>
      <c r="N191" s="4">
        <v>1.7010000000000001</v>
      </c>
      <c r="O191" s="4">
        <v>-3.2352941176470611</v>
      </c>
      <c r="P191" s="4">
        <v>2.3640856672158157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0.31795716833209214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>
        <f t="shared" si="57"/>
        <v>-0.45962280903770547</v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>
        <f t="shared" si="59"/>
        <v>32</v>
      </c>
      <c r="AC191">
        <f t="shared" si="67"/>
        <v>35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>
        <f t="shared" si="61"/>
        <v>2.3640856691558159</v>
      </c>
      <c r="AH191" t="str">
        <f t="shared" si="62"/>
        <v xml:space="preserve"> </v>
      </c>
      <c r="AI191">
        <f t="shared" si="70"/>
        <v>167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371</v>
      </c>
      <c r="AP191" t="s">
        <v>1022</v>
      </c>
      <c r="AQ191">
        <v>20.325881401316515</v>
      </c>
      <c r="AR191">
        <v>45.962280903770548</v>
      </c>
      <c r="AS191">
        <v>31.795716639209214</v>
      </c>
      <c r="AT191">
        <v>-20.325881401316515</v>
      </c>
      <c r="AU191">
        <v>-45.962280903770548</v>
      </c>
      <c r="AV191" t="s">
        <v>1314</v>
      </c>
    </row>
    <row r="192" spans="1:48" x14ac:dyDescent="0.25">
      <c r="A192">
        <v>1.9499999999999968E-9</v>
      </c>
      <c r="B192" t="s">
        <v>365</v>
      </c>
      <c r="C192" s="3">
        <v>27</v>
      </c>
      <c r="D192" s="3">
        <v>1</v>
      </c>
      <c r="E192" s="3">
        <v>3</v>
      </c>
      <c r="F192" s="3">
        <v>31</v>
      </c>
      <c r="G192" s="4">
        <v>290</v>
      </c>
      <c r="H192" s="4">
        <v>217.29</v>
      </c>
      <c r="I192" s="5">
        <v>57259.360567529991</v>
      </c>
      <c r="J192" s="4">
        <v>12.403105200068495</v>
      </c>
      <c r="K192" s="4">
        <v>10.766524625904269</v>
      </c>
      <c r="L192" s="4">
        <v>7.7112727175138218</v>
      </c>
      <c r="M192" s="4">
        <v>6.7900863951301123</v>
      </c>
      <c r="N192" s="4">
        <v>17.519000000000002</v>
      </c>
      <c r="O192" s="4">
        <v>25.911949685534598</v>
      </c>
      <c r="P192" s="4">
        <v>1.1878135211008332</v>
      </c>
      <c r="Q192" s="36">
        <f t="shared" si="50"/>
        <v>87.096774195498384</v>
      </c>
      <c r="R192" t="str">
        <f t="shared" si="51"/>
        <v xml:space="preserve"> </v>
      </c>
      <c r="S192" s="37">
        <f t="shared" si="52"/>
        <v>0.33462193577116067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-0.33253515716288251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71</v>
      </c>
      <c r="AC192">
        <f t="shared" si="67"/>
        <v>30</v>
      </c>
      <c r="AD192" s="1" t="str">
        <f t="shared" si="60"/>
        <v xml:space="preserve"> </v>
      </c>
      <c r="AE192">
        <f t="shared" si="68"/>
        <v>12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365</v>
      </c>
      <c r="AP192" t="s">
        <v>1031</v>
      </c>
      <c r="AQ192">
        <v>26.983426045479565</v>
      </c>
      <c r="AR192">
        <v>33.253515716288248</v>
      </c>
      <c r="AS192">
        <v>33.46219338211607</v>
      </c>
      <c r="AT192">
        <v>-26.983426045479565</v>
      </c>
      <c r="AU192">
        <v>-33.253515716288248</v>
      </c>
      <c r="AV192" t="s">
        <v>1315</v>
      </c>
    </row>
    <row r="193" spans="1:48" x14ac:dyDescent="0.25">
      <c r="A193">
        <v>1.959999999999997E-9</v>
      </c>
      <c r="B193" t="s">
        <v>623</v>
      </c>
      <c r="C193" s="3">
        <v>13</v>
      </c>
      <c r="D193" s="3">
        <v>0</v>
      </c>
      <c r="E193" s="3">
        <v>6</v>
      </c>
      <c r="F193" s="3">
        <v>19</v>
      </c>
      <c r="G193" s="4">
        <v>39.5</v>
      </c>
      <c r="H193" s="4">
        <v>38.06</v>
      </c>
      <c r="I193" s="5">
        <v>18497.97825194</v>
      </c>
      <c r="J193" s="4">
        <v>15.181491822895891</v>
      </c>
      <c r="K193" s="4">
        <v>15.001970831690976</v>
      </c>
      <c r="L193" s="4">
        <v>9.4905951083505826</v>
      </c>
      <c r="M193" s="4">
        <v>9.2969472866020073</v>
      </c>
      <c r="N193" s="4">
        <v>2.4489999999999998</v>
      </c>
      <c r="O193" s="4">
        <v>-22.55555555555555</v>
      </c>
      <c r="P193" s="4">
        <v>3.7966368891224382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-0.17852230047074802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126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3.7966368910824384</v>
      </c>
      <c r="AH193" t="str">
        <f t="shared" si="62"/>
        <v xml:space="preserve"> </v>
      </c>
      <c r="AI193">
        <f t="shared" si="70"/>
        <v>56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623</v>
      </c>
      <c r="AP193" t="s">
        <v>1026</v>
      </c>
      <c r="AQ193">
        <v>10.627177424867485</v>
      </c>
      <c r="AR193">
        <v>17.852230047074801</v>
      </c>
      <c r="AS193">
        <v>3.7834997372569568</v>
      </c>
      <c r="AT193">
        <v>-10.627177424867485</v>
      </c>
      <c r="AU193">
        <v>-17.852230047074801</v>
      </c>
      <c r="AV193" t="s">
        <v>1316</v>
      </c>
    </row>
    <row r="194" spans="1:48" x14ac:dyDescent="0.25">
      <c r="A194">
        <v>1.9699999999999971E-9</v>
      </c>
      <c r="B194" t="s">
        <v>643</v>
      </c>
      <c r="C194" s="3">
        <v>6</v>
      </c>
      <c r="D194" s="3">
        <v>4</v>
      </c>
      <c r="E194" s="3">
        <v>12</v>
      </c>
      <c r="F194" s="3">
        <v>22</v>
      </c>
      <c r="G194" s="4">
        <v>179</v>
      </c>
      <c r="H194" s="4">
        <v>169.88</v>
      </c>
      <c r="I194" s="5">
        <v>10331.816711239999</v>
      </c>
      <c r="J194" s="4">
        <v>16.293880682908114</v>
      </c>
      <c r="K194" s="4">
        <v>14.993821712268314</v>
      </c>
      <c r="L194" s="4">
        <v>10.111003401360545</v>
      </c>
      <c r="M194" s="4">
        <v>9.6618689057421463</v>
      </c>
      <c r="N194" s="4">
        <v>9.6289999999999996</v>
      </c>
      <c r="O194" s="4">
        <v>7.9508196721311455</v>
      </c>
      <c r="P194" s="4">
        <v>0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-0.12482160293890809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148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643</v>
      </c>
      <c r="AP194" t="s">
        <v>1033</v>
      </c>
      <c r="AQ194">
        <v>4.0785896193864417</v>
      </c>
      <c r="AR194">
        <v>12.482160293890809</v>
      </c>
      <c r="AS194">
        <v>5.3684954085236658</v>
      </c>
      <c r="AT194">
        <v>-4.0785896193864417</v>
      </c>
      <c r="AU194">
        <v>-12.482160293890809</v>
      </c>
      <c r="AV194" t="s">
        <v>1317</v>
      </c>
    </row>
    <row r="195" spans="1:48" x14ac:dyDescent="0.25">
      <c r="A195">
        <v>1.9799999999999973E-9</v>
      </c>
      <c r="B195" t="s">
        <v>676</v>
      </c>
      <c r="C195" s="3">
        <v>15</v>
      </c>
      <c r="D195" s="3">
        <v>1</v>
      </c>
      <c r="E195" s="3">
        <v>5</v>
      </c>
      <c r="F195" s="3">
        <v>21</v>
      </c>
      <c r="G195" s="4">
        <v>117</v>
      </c>
      <c r="H195" s="4">
        <v>104.07</v>
      </c>
      <c r="I195" s="5">
        <v>34220.36754318</v>
      </c>
      <c r="J195" s="4">
        <v>17.869162087912088</v>
      </c>
      <c r="K195" s="4">
        <v>16.052753354928271</v>
      </c>
      <c r="L195" s="4">
        <v>12.638113742039593</v>
      </c>
      <c r="M195" s="4">
        <v>12.089022685977179</v>
      </c>
      <c r="N195" s="4">
        <v>5.2330000000000005</v>
      </c>
      <c r="O195" s="4">
        <v>10.677966101694926</v>
      </c>
      <c r="P195" s="4">
        <v>1.2914384548861344</v>
      </c>
      <c r="Q195" s="36">
        <f t="shared" si="50"/>
        <v>71.428571430551429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71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676</v>
      </c>
      <c r="AP195" t="s">
        <v>1033</v>
      </c>
      <c r="AQ195">
        <v>-5.1950277008164347</v>
      </c>
      <c r="AR195">
        <v>-9.3917555714168266</v>
      </c>
      <c r="AS195">
        <v>12.424329778034027</v>
      </c>
      <c r="AT195">
        <v>5.1950277008164347</v>
      </c>
      <c r="AU195">
        <v>9.3917555714168266</v>
      </c>
      <c r="AV195" t="s">
        <v>1318</v>
      </c>
    </row>
    <row r="196" spans="1:48" x14ac:dyDescent="0.25">
      <c r="A196">
        <v>1.9899999999999975E-9</v>
      </c>
      <c r="B196" t="s">
        <v>526</v>
      </c>
      <c r="C196" s="3">
        <v>7</v>
      </c>
      <c r="D196" s="3">
        <v>1</v>
      </c>
      <c r="E196" s="3">
        <v>14</v>
      </c>
      <c r="F196" s="3">
        <v>22</v>
      </c>
      <c r="G196" s="4">
        <v>79</v>
      </c>
      <c r="H196" s="4">
        <v>78.5</v>
      </c>
      <c r="I196" s="5">
        <v>31786.776879000001</v>
      </c>
      <c r="J196" s="4">
        <v>22.28847245883021</v>
      </c>
      <c r="K196" s="4">
        <v>20.035732516590095</v>
      </c>
      <c r="L196" s="4">
        <v>15.815900390414489</v>
      </c>
      <c r="M196" s="4">
        <v>14.828588319525418</v>
      </c>
      <c r="N196" s="4">
        <v>3.1379999999999999</v>
      </c>
      <c r="O196" s="4">
        <v>20.787401574803148</v>
      </c>
      <c r="P196" s="4">
        <v>0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>
        <f t="shared" si="56"/>
        <v>0.36897732127142735</v>
      </c>
      <c r="X196" s="37" t="str">
        <f t="shared" si="57"/>
        <v/>
      </c>
      <c r="Y196" t="str">
        <f t="shared" si="65"/>
        <v xml:space="preserve"> </v>
      </c>
      <c r="Z196" s="1" t="str">
        <f t="shared" si="58"/>
        <v xml:space="preserve"> </v>
      </c>
      <c r="AA196">
        <f t="shared" si="66"/>
        <v>54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526</v>
      </c>
      <c r="AP196" t="s">
        <v>1033</v>
      </c>
      <c r="AQ196">
        <v>-31.211327435526435</v>
      </c>
      <c r="AR196">
        <v>-36.897732127142731</v>
      </c>
      <c r="AS196">
        <v>0.63694267515923553</v>
      </c>
      <c r="AT196">
        <v>31.211327435526435</v>
      </c>
      <c r="AU196">
        <v>36.897732127142731</v>
      </c>
      <c r="AV196" t="s">
        <v>1319</v>
      </c>
    </row>
    <row r="197" spans="1:48" x14ac:dyDescent="0.25">
      <c r="A197">
        <v>1.9999999999999976E-9</v>
      </c>
      <c r="B197" t="s">
        <v>527</v>
      </c>
      <c r="C197" s="3">
        <v>5</v>
      </c>
      <c r="D197" s="3">
        <v>2</v>
      </c>
      <c r="E197" s="3">
        <v>21</v>
      </c>
      <c r="F197" s="3">
        <v>28</v>
      </c>
      <c r="G197" s="4">
        <v>32</v>
      </c>
      <c r="H197" s="4">
        <v>26.41</v>
      </c>
      <c r="I197" s="5">
        <v>17598.143349760001</v>
      </c>
      <c r="J197" s="4">
        <v>9.7453874538745389</v>
      </c>
      <c r="K197" s="4">
        <v>8.6476751800916816</v>
      </c>
      <c r="L197" s="4" t="s">
        <v>1019</v>
      </c>
      <c r="M197" s="4" t="s">
        <v>1019</v>
      </c>
      <c r="N197" s="4">
        <v>2.496</v>
      </c>
      <c r="O197" s="4">
        <v>31.041666666666671</v>
      </c>
      <c r="P197" s="4">
        <v>3.6652783036728511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0.21166225114804998</v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>
        <f t="shared" si="67"/>
        <v>113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3.6652783056728513</v>
      </c>
      <c r="AH197" t="str">
        <f t="shared" si="62"/>
        <v xml:space="preserve"> </v>
      </c>
      <c r="AI197">
        <f t="shared" si="70"/>
        <v>64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527</v>
      </c>
      <c r="AP197" t="s">
        <v>1024</v>
      </c>
      <c r="AQ197">
        <v>42.629301915672194</v>
      </c>
      <c r="AR197" t="e">
        <v>#VALUE!</v>
      </c>
      <c r="AS197">
        <v>21.166224914804999</v>
      </c>
      <c r="AT197">
        <v>-42.629301915672194</v>
      </c>
      <c r="AU197" t="e">
        <v>#VALUE!</v>
      </c>
      <c r="AV197" t="s">
        <v>1320</v>
      </c>
    </row>
    <row r="198" spans="1:48" x14ac:dyDescent="0.25">
      <c r="A198">
        <v>2.0099999999999978E-9</v>
      </c>
      <c r="B198" t="s">
        <v>393</v>
      </c>
      <c r="C198" s="3">
        <v>13</v>
      </c>
      <c r="D198" s="3">
        <v>3</v>
      </c>
      <c r="E198" s="3">
        <v>7</v>
      </c>
      <c r="F198" s="3">
        <v>23</v>
      </c>
      <c r="G198" s="4">
        <v>58</v>
      </c>
      <c r="H198" s="4">
        <v>48.8</v>
      </c>
      <c r="I198" s="5">
        <v>5606.9259711999994</v>
      </c>
      <c r="J198" s="4">
        <v>10.900156354701808</v>
      </c>
      <c r="K198" s="4">
        <v>10.086812732534105</v>
      </c>
      <c r="L198" s="4">
        <v>5.4039714888335793</v>
      </c>
      <c r="M198" s="4">
        <v>5.2425825793554628</v>
      </c>
      <c r="N198" s="4">
        <v>4.4770000000000003</v>
      </c>
      <c r="O198" s="4">
        <v>5.1724137931034528</v>
      </c>
      <c r="P198" s="4">
        <v>2.8217213114754096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0.18852459217393452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>
        <f t="shared" si="57"/>
        <v>-0.53224829251616934</v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>
        <f t="shared" si="59"/>
        <v>15</v>
      </c>
      <c r="AC198">
        <f t="shared" si="67"/>
        <v>143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2.8217213134854098</v>
      </c>
      <c r="AH198" t="str">
        <f t="shared" si="62"/>
        <v xml:space="preserve"> </v>
      </c>
      <c r="AI198">
        <f t="shared" si="70"/>
        <v>131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393</v>
      </c>
      <c r="AP198" t="s">
        <v>1028</v>
      </c>
      <c r="AQ198">
        <v>35.831224540083305</v>
      </c>
      <c r="AR198">
        <v>53.224829251616931</v>
      </c>
      <c r="AS198">
        <v>18.852459016393453</v>
      </c>
      <c r="AT198">
        <v>-35.831224540083305</v>
      </c>
      <c r="AU198">
        <v>-53.224829251616931</v>
      </c>
      <c r="AV198" t="s">
        <v>1321</v>
      </c>
    </row>
    <row r="199" spans="1:48" x14ac:dyDescent="0.25">
      <c r="A199">
        <v>2.019999999999998E-9</v>
      </c>
      <c r="B199" t="s">
        <v>568</v>
      </c>
      <c r="C199" s="3">
        <v>7</v>
      </c>
      <c r="D199" s="3">
        <v>0</v>
      </c>
      <c r="E199" s="3">
        <v>3</v>
      </c>
      <c r="F199" s="3">
        <v>10</v>
      </c>
      <c r="G199" s="4">
        <v>64</v>
      </c>
      <c r="H199" s="4">
        <v>56.7</v>
      </c>
      <c r="I199" s="5">
        <v>7825.7097891000012</v>
      </c>
      <c r="J199" s="4">
        <v>23.420074349442377</v>
      </c>
      <c r="K199" s="4">
        <v>21.331828442437924</v>
      </c>
      <c r="L199" s="4">
        <v>15.620974953020513</v>
      </c>
      <c r="M199" s="4">
        <v>14.963426140757926</v>
      </c>
      <c r="N199" s="4">
        <v>2.2210000000000001</v>
      </c>
      <c r="O199" s="4">
        <v>8.2692307692307754</v>
      </c>
      <c r="P199" s="4">
        <v>1.2345679012345678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>
        <f t="shared" si="56"/>
        <v>0.35210515487279515</v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>
        <f t="shared" si="66"/>
        <v>56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568</v>
      </c>
      <c r="AP199" t="s">
        <v>1033</v>
      </c>
      <c r="AQ199">
        <v>-37.873021567775034</v>
      </c>
      <c r="AR199">
        <v>-35.210515487279515</v>
      </c>
      <c r="AS199">
        <v>12.874779541446202</v>
      </c>
      <c r="AT199">
        <v>37.873021567775034</v>
      </c>
      <c r="AU199">
        <v>35.210515487279515</v>
      </c>
      <c r="AV199" t="s">
        <v>1322</v>
      </c>
    </row>
    <row r="200" spans="1:48" x14ac:dyDescent="0.25">
      <c r="A200">
        <v>2.0299999999999982E-9</v>
      </c>
      <c r="B200" t="s">
        <v>663</v>
      </c>
      <c r="C200" s="3">
        <v>7</v>
      </c>
      <c r="D200" s="3">
        <v>0</v>
      </c>
      <c r="E200" s="3">
        <v>8</v>
      </c>
      <c r="F200" s="3">
        <v>15</v>
      </c>
      <c r="G200" s="4">
        <v>59.5</v>
      </c>
      <c r="H200" s="4">
        <v>46.79</v>
      </c>
      <c r="I200" s="5">
        <v>6579.5616530899997</v>
      </c>
      <c r="J200" s="4">
        <v>14.352760736196318</v>
      </c>
      <c r="K200" s="4">
        <v>11.504794688959921</v>
      </c>
      <c r="L200" s="4">
        <v>7.0851271185074793</v>
      </c>
      <c r="M200" s="4">
        <v>6.0163266423357662</v>
      </c>
      <c r="N200" s="4">
        <v>1.996</v>
      </c>
      <c r="O200" s="4">
        <v>-3.7313432835820928</v>
      </c>
      <c r="P200" s="4">
        <v>1.8059414404787348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0.27163924118366528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>
        <f t="shared" ref="X200:X263" si="81">IF(ISERROR((IF(((L200/$L$6-1))&lt;($X$5/100),((L200/$L$6-1)),"")))=TRUE," ",((IF(((L200/$L$6-1))&lt;($X$5/100),((L200/$L$6-1)),""))))</f>
        <v>-0.38673245884626339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>
        <f t="shared" ref="AB200:AB263" si="83">IF(ISERROR((RANK(X200,X$7:X$391,1)))=TRUE," ",((RANK(X200,X$7:X$391,1))))</f>
        <v>53</v>
      </c>
      <c r="AC200">
        <f t="shared" si="67"/>
        <v>69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663</v>
      </c>
      <c r="AP200" t="s">
        <v>1031</v>
      </c>
      <c r="AQ200">
        <v>15.505883499220163</v>
      </c>
      <c r="AR200">
        <v>38.67324588462634</v>
      </c>
      <c r="AS200">
        <v>27.163923915366528</v>
      </c>
      <c r="AT200">
        <v>-15.505883499220163</v>
      </c>
      <c r="AU200">
        <v>-38.67324588462634</v>
      </c>
      <c r="AV200" t="s">
        <v>1323</v>
      </c>
    </row>
    <row r="201" spans="1:48" x14ac:dyDescent="0.25">
      <c r="A201">
        <v>2.0399999999999983E-9</v>
      </c>
      <c r="B201" t="s">
        <v>520</v>
      </c>
      <c r="C201" s="3">
        <v>3</v>
      </c>
      <c r="D201" s="3">
        <v>2</v>
      </c>
      <c r="E201" s="3">
        <v>13</v>
      </c>
      <c r="F201" s="3">
        <v>18</v>
      </c>
      <c r="G201" s="4">
        <v>50</v>
      </c>
      <c r="H201" s="4">
        <v>50.05</v>
      </c>
      <c r="I201" s="5">
        <v>6549.1726299999991</v>
      </c>
      <c r="J201" s="4">
        <v>23.709142586451915</v>
      </c>
      <c r="K201" s="4">
        <v>20.802161263507895</v>
      </c>
      <c r="L201" s="4">
        <v>13.229102134747883</v>
      </c>
      <c r="M201" s="4">
        <v>12.243846153846153</v>
      </c>
      <c r="N201" s="4">
        <v>1.694</v>
      </c>
      <c r="O201" s="4">
        <v>15.135135135135133</v>
      </c>
      <c r="P201" s="4">
        <v>1.6063936063936066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0.14507175413354134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98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520</v>
      </c>
      <c r="AP201" t="s">
        <v>1031</v>
      </c>
      <c r="AQ201">
        <v>-39.574754477804142</v>
      </c>
      <c r="AR201">
        <v>-14.507175413354133</v>
      </c>
      <c r="AS201">
        <v>-9.9900099900096517E-2</v>
      </c>
      <c r="AT201">
        <v>39.574754477804142</v>
      </c>
      <c r="AU201">
        <v>14.507175413354133</v>
      </c>
      <c r="AV201" t="s">
        <v>1324</v>
      </c>
    </row>
    <row r="202" spans="1:48" x14ac:dyDescent="0.25">
      <c r="A202">
        <v>2.0499999999999985E-9</v>
      </c>
      <c r="B202" t="s">
        <v>367</v>
      </c>
      <c r="C202" s="3">
        <v>11</v>
      </c>
      <c r="D202" s="3">
        <v>0</v>
      </c>
      <c r="E202" s="3">
        <v>6</v>
      </c>
      <c r="F202" s="3">
        <v>17</v>
      </c>
      <c r="G202" s="4">
        <v>100</v>
      </c>
      <c r="H202" s="4">
        <v>82.68</v>
      </c>
      <c r="I202" s="5">
        <v>11131.179462</v>
      </c>
      <c r="J202" s="4">
        <v>12.218117334121473</v>
      </c>
      <c r="K202" s="4">
        <v>11.319824753559693</v>
      </c>
      <c r="L202" s="4">
        <v>9.6502913827752685</v>
      </c>
      <c r="M202" s="4">
        <v>8.9611185992949292</v>
      </c>
      <c r="N202" s="4">
        <v>6.0590000000000002</v>
      </c>
      <c r="O202" s="4">
        <v>32.142857142857153</v>
      </c>
      <c r="P202" s="4">
        <v>1.1526366715045961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0.20948234360781309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>
        <f t="shared" si="81"/>
        <v>-0.1646994656916777</v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>
        <f t="shared" si="83"/>
        <v>135</v>
      </c>
      <c r="AC202">
        <f t="shared" si="67"/>
        <v>116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367</v>
      </c>
      <c r="AP202" t="s">
        <v>1022</v>
      </c>
      <c r="AQ202">
        <v>28.072442060157488</v>
      </c>
      <c r="AR202">
        <v>16.469946569167771</v>
      </c>
      <c r="AS202">
        <v>20.948234155781307</v>
      </c>
      <c r="AT202">
        <v>-28.072442060157488</v>
      </c>
      <c r="AU202">
        <v>-16.469946569167771</v>
      </c>
      <c r="AV202" t="s">
        <v>1325</v>
      </c>
    </row>
    <row r="203" spans="1:48" x14ac:dyDescent="0.25">
      <c r="A203">
        <v>2.0599999999999987E-9</v>
      </c>
      <c r="B203" t="s">
        <v>714</v>
      </c>
      <c r="C203" s="3">
        <v>4</v>
      </c>
      <c r="D203" s="3">
        <v>0</v>
      </c>
      <c r="E203" s="3">
        <v>1</v>
      </c>
      <c r="F203" s="3">
        <v>5</v>
      </c>
      <c r="G203" s="4">
        <v>46</v>
      </c>
      <c r="H203" s="4">
        <v>45.43</v>
      </c>
      <c r="I203" s="5">
        <v>84696.718860569992</v>
      </c>
      <c r="J203" s="4">
        <v>22.01065891472868</v>
      </c>
      <c r="K203" s="4">
        <v>19.531384350816854</v>
      </c>
      <c r="L203" s="4">
        <v>13.374255312597453</v>
      </c>
      <c r="M203" s="4">
        <v>12.456077345239468</v>
      </c>
      <c r="N203" s="4">
        <v>2.0640000000000001</v>
      </c>
      <c r="O203" s="4">
        <v>9.7959183673469479</v>
      </c>
      <c r="P203" s="4">
        <v>0.99053488883997354</v>
      </c>
      <c r="Q203" s="36">
        <f t="shared" si="74"/>
        <v>80.000000002060005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>
        <f t="shared" si="80"/>
        <v>0.15763578170588066</v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>
        <f t="shared" si="66"/>
        <v>90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>
        <f t="shared" si="68"/>
        <v>33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714</v>
      </c>
      <c r="AP203" t="s">
        <v>1047</v>
      </c>
      <c r="AQ203">
        <v>-29.575850443172548</v>
      </c>
      <c r="AR203">
        <v>-15.763578170588065</v>
      </c>
      <c r="AS203">
        <v>1.2546775258639675</v>
      </c>
      <c r="AT203">
        <v>29.575850443172548</v>
      </c>
      <c r="AU203">
        <v>15.763578170588065</v>
      </c>
      <c r="AV203" t="s">
        <v>1326</v>
      </c>
    </row>
    <row r="204" spans="1:48" x14ac:dyDescent="0.25">
      <c r="A204">
        <v>2.0699999999999988E-9</v>
      </c>
      <c r="B204" t="s">
        <v>428</v>
      </c>
      <c r="C204" s="3">
        <v>12</v>
      </c>
      <c r="D204" s="3">
        <v>0</v>
      </c>
      <c r="E204" s="3">
        <v>12</v>
      </c>
      <c r="F204" s="3">
        <v>24</v>
      </c>
      <c r="G204" s="4">
        <v>50</v>
      </c>
      <c r="H204" s="4">
        <v>45.81</v>
      </c>
      <c r="I204" s="5">
        <v>84696.718860569992</v>
      </c>
      <c r="J204" s="4">
        <v>22.194767441860467</v>
      </c>
      <c r="K204" s="4">
        <v>19.694754944110059</v>
      </c>
      <c r="L204" s="4">
        <v>13.374255312597453</v>
      </c>
      <c r="M204" s="4">
        <v>12.456077345239468</v>
      </c>
      <c r="N204" s="4">
        <v>2.0640000000000001</v>
      </c>
      <c r="O204" s="4">
        <v>9.7959183673469479</v>
      </c>
      <c r="P204" s="4">
        <v>0.912464527395765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>
        <f t="shared" si="80"/>
        <v>0.15763578170588066</v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>
        <f t="shared" si="66"/>
        <v>90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428</v>
      </c>
      <c r="AP204" t="s">
        <v>1047</v>
      </c>
      <c r="AQ204">
        <v>-30.659689826144309</v>
      </c>
      <c r="AR204">
        <v>-15.763578170588065</v>
      </c>
      <c r="AS204">
        <v>9.14647456887141</v>
      </c>
      <c r="AT204">
        <v>30.659689826144309</v>
      </c>
      <c r="AU204">
        <v>15.763578170588065</v>
      </c>
      <c r="AV204" t="s">
        <v>1326</v>
      </c>
    </row>
    <row r="205" spans="1:48" x14ac:dyDescent="0.25">
      <c r="A205">
        <v>2.079999999999999E-9</v>
      </c>
      <c r="B205" t="s">
        <v>712</v>
      </c>
      <c r="C205" s="3">
        <v>12</v>
      </c>
      <c r="D205" s="3">
        <v>0</v>
      </c>
      <c r="E205" s="3">
        <v>6</v>
      </c>
      <c r="F205" s="3">
        <v>18</v>
      </c>
      <c r="G205" s="4">
        <v>138</v>
      </c>
      <c r="H205" s="4">
        <v>121.81</v>
      </c>
      <c r="I205" s="5">
        <v>8951.9756184300004</v>
      </c>
      <c r="J205" s="4">
        <v>36.833988509222863</v>
      </c>
      <c r="K205" s="4">
        <v>36.470059880239525</v>
      </c>
      <c r="L205" s="4">
        <v>20.354921095008052</v>
      </c>
      <c r="M205" s="4">
        <v>19.431830899308224</v>
      </c>
      <c r="N205" s="4">
        <v>3.2229999999999999</v>
      </c>
      <c r="O205" s="4">
        <v>2.1813784138604535</v>
      </c>
      <c r="P205" s="4">
        <v>3.466874640834086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>
        <f t="shared" si="78"/>
        <v>1.1684018660172089</v>
      </c>
      <c r="V205" s="37" t="str">
        <f t="shared" si="79"/>
        <v/>
      </c>
      <c r="W205" s="37">
        <f t="shared" si="80"/>
        <v>0.76186146014321987</v>
      </c>
      <c r="X205" s="37" t="str">
        <f t="shared" si="81"/>
        <v/>
      </c>
      <c r="Y205">
        <f t="shared" si="65"/>
        <v>5</v>
      </c>
      <c r="Z205" s="1" t="str">
        <f t="shared" si="82"/>
        <v xml:space="preserve"> </v>
      </c>
      <c r="AA205">
        <f t="shared" si="66"/>
        <v>19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3.4668746429140862</v>
      </c>
      <c r="AH205" t="str">
        <f t="shared" si="86"/>
        <v xml:space="preserve"> </v>
      </c>
      <c r="AI205">
        <f t="shared" si="70"/>
        <v>79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712</v>
      </c>
      <c r="AP205" t="s">
        <v>1035</v>
      </c>
      <c r="AQ205">
        <v>-116.84018660172089</v>
      </c>
      <c r="AR205">
        <v>-76.186146014321992</v>
      </c>
      <c r="AS205">
        <v>13.291191199408914</v>
      </c>
      <c r="AT205">
        <v>116.84018660172089</v>
      </c>
      <c r="AU205">
        <v>76.186146014321992</v>
      </c>
      <c r="AV205" t="s">
        <v>1327</v>
      </c>
    </row>
    <row r="206" spans="1:48" x14ac:dyDescent="0.25">
      <c r="A206">
        <v>2.0899999999999992E-9</v>
      </c>
      <c r="B206" t="s">
        <v>669</v>
      </c>
      <c r="C206" s="3">
        <v>25</v>
      </c>
      <c r="D206" s="3">
        <v>4</v>
      </c>
      <c r="E206" s="3">
        <v>7</v>
      </c>
      <c r="F206" s="3">
        <v>36</v>
      </c>
      <c r="G206" s="4">
        <v>37.5</v>
      </c>
      <c r="H206" s="4">
        <v>29.43</v>
      </c>
      <c r="I206" s="5">
        <v>13375.92955545</v>
      </c>
      <c r="J206" s="4">
        <v>19.438573315719946</v>
      </c>
      <c r="K206" s="4">
        <v>15.994565217391303</v>
      </c>
      <c r="L206" s="4">
        <v>7.622155225937294</v>
      </c>
      <c r="M206" s="4">
        <v>6.7302168700097509</v>
      </c>
      <c r="N206" s="4">
        <v>1.3580000000000001</v>
      </c>
      <c r="O206" s="4">
        <v>3.0769230769230793</v>
      </c>
      <c r="P206" s="4">
        <v>1.7974855589534491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0.27420999189632017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-0.34024890231082261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68</v>
      </c>
      <c r="AC206">
        <f t="shared" si="67"/>
        <v>67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669</v>
      </c>
      <c r="AP206" t="s">
        <v>1078</v>
      </c>
      <c r="AQ206">
        <v>-14.434087527516471</v>
      </c>
      <c r="AR206">
        <v>34.02489023108226</v>
      </c>
      <c r="AS206">
        <v>27.420998980632017</v>
      </c>
      <c r="AT206">
        <v>14.434087527516471</v>
      </c>
      <c r="AU206">
        <v>-34.02489023108226</v>
      </c>
      <c r="AV206" t="s">
        <v>1328</v>
      </c>
    </row>
    <row r="207" spans="1:48" x14ac:dyDescent="0.25">
      <c r="A207">
        <v>2.0999999999999994E-9</v>
      </c>
      <c r="B207" t="s">
        <v>382</v>
      </c>
      <c r="C207" s="3">
        <v>9</v>
      </c>
      <c r="D207" s="3">
        <v>0</v>
      </c>
      <c r="E207" s="3">
        <v>11</v>
      </c>
      <c r="F207" s="3">
        <v>20</v>
      </c>
      <c r="G207" s="4">
        <v>89</v>
      </c>
      <c r="H207" s="4">
        <v>80.03</v>
      </c>
      <c r="I207" s="5">
        <v>26676.193742720003</v>
      </c>
      <c r="J207" s="4">
        <v>21.205617382087972</v>
      </c>
      <c r="K207" s="4">
        <v>19.514752499390394</v>
      </c>
      <c r="L207" s="4">
        <v>14.622088365345871</v>
      </c>
      <c r="M207" s="4">
        <v>13.384293729295777</v>
      </c>
      <c r="N207" s="4">
        <v>3.4210000000000003</v>
      </c>
      <c r="O207" s="4">
        <v>12.337662337662334</v>
      </c>
      <c r="P207" s="4">
        <v>0.39985005622891417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>
        <f t="shared" si="80"/>
        <v>0.26564450127146366</v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>
        <f t="shared" si="66"/>
        <v>74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382</v>
      </c>
      <c r="AP207" t="s">
        <v>1031</v>
      </c>
      <c r="AQ207">
        <v>-24.836603806435487</v>
      </c>
      <c r="AR207">
        <v>-26.564450127146365</v>
      </c>
      <c r="AS207">
        <v>11.208296888666759</v>
      </c>
      <c r="AT207">
        <v>24.836603806435487</v>
      </c>
      <c r="AU207">
        <v>26.564450127146365</v>
      </c>
      <c r="AV207" t="s">
        <v>1329</v>
      </c>
    </row>
    <row r="208" spans="1:48" x14ac:dyDescent="0.25">
      <c r="A208">
        <v>2.1099999999999995E-9</v>
      </c>
      <c r="B208" t="s">
        <v>373</v>
      </c>
      <c r="C208" s="3">
        <v>16</v>
      </c>
      <c r="D208" s="3">
        <v>2</v>
      </c>
      <c r="E208" s="3">
        <v>5</v>
      </c>
      <c r="F208" s="3">
        <v>23</v>
      </c>
      <c r="G208" s="4">
        <v>240</v>
      </c>
      <c r="H208" s="4">
        <v>191.22</v>
      </c>
      <c r="I208" s="5">
        <v>56654.93542704</v>
      </c>
      <c r="J208" s="4">
        <v>15.576735092864125</v>
      </c>
      <c r="K208" s="4">
        <v>13.95868311555588</v>
      </c>
      <c r="L208" s="4">
        <v>12.099594589362976</v>
      </c>
      <c r="M208" s="4">
        <v>11.19842160651643</v>
      </c>
      <c r="N208" s="4">
        <v>11.116</v>
      </c>
      <c r="O208" s="4">
        <v>9.6702258459081616</v>
      </c>
      <c r="P208" s="4">
        <v>2.0740508315029809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0.25509884114357401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76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2.074050833612981</v>
      </c>
      <c r="AH208" t="str">
        <f t="shared" si="86"/>
        <v xml:space="preserve"> </v>
      </c>
      <c r="AI208">
        <f t="shared" si="70"/>
        <v>189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373</v>
      </c>
      <c r="AP208" t="s">
        <v>1031</v>
      </c>
      <c r="AQ208">
        <v>8.3003964304192106</v>
      </c>
      <c r="AR208">
        <v>-4.7304938734650692</v>
      </c>
      <c r="AS208">
        <v>25.509883903357398</v>
      </c>
      <c r="AT208">
        <v>-8.3003964304192106</v>
      </c>
      <c r="AU208">
        <v>4.7304938734650692</v>
      </c>
      <c r="AV208" t="s">
        <v>1330</v>
      </c>
    </row>
    <row r="209" spans="1:48" x14ac:dyDescent="0.25">
      <c r="A209">
        <v>2.1199999999999997E-9</v>
      </c>
      <c r="B209" t="s">
        <v>266</v>
      </c>
      <c r="C209" s="3">
        <v>8</v>
      </c>
      <c r="D209" s="3">
        <v>4</v>
      </c>
      <c r="E209" s="3">
        <v>13</v>
      </c>
      <c r="F209" s="3">
        <v>25</v>
      </c>
      <c r="G209" s="4">
        <v>13.649999618530273</v>
      </c>
      <c r="H209" s="4">
        <v>12.38</v>
      </c>
      <c r="I209" s="5">
        <v>107595.58278000001</v>
      </c>
      <c r="J209" s="4">
        <v>12.762886597938145</v>
      </c>
      <c r="K209" s="4">
        <v>11.613508442776736</v>
      </c>
      <c r="L209" s="4">
        <v>11.499338184749066</v>
      </c>
      <c r="M209" s="4">
        <v>10.427890246805809</v>
      </c>
      <c r="N209" s="4">
        <v>0.88100000000000001</v>
      </c>
      <c r="O209" s="4">
        <v>-31.379310344827577</v>
      </c>
      <c r="P209" s="4">
        <v>3.602584814216478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3.6025848163364782</v>
      </c>
      <c r="AH209" t="str">
        <f t="shared" si="86"/>
        <v xml:space="preserve"> </v>
      </c>
      <c r="AI209">
        <f t="shared" si="70"/>
        <v>70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266</v>
      </c>
      <c r="AP209" t="s">
        <v>1031</v>
      </c>
      <c r="AQ209">
        <v>24.865407644340397</v>
      </c>
      <c r="AR209">
        <v>0.46514712439047479</v>
      </c>
      <c r="AS209">
        <v>10.258478340309152</v>
      </c>
      <c r="AT209">
        <v>-24.865407644340397</v>
      </c>
      <c r="AU209">
        <v>-0.46514712439047479</v>
      </c>
      <c r="AV209" t="s">
        <v>1331</v>
      </c>
    </row>
    <row r="210" spans="1:48" x14ac:dyDescent="0.25">
      <c r="A210">
        <v>2.1299999999999999E-9</v>
      </c>
      <c r="B210" t="s">
        <v>704</v>
      </c>
      <c r="C210" s="3">
        <v>0</v>
      </c>
      <c r="D210" s="3">
        <v>0</v>
      </c>
      <c r="E210" s="3">
        <v>0</v>
      </c>
      <c r="F210" s="3">
        <v>0</v>
      </c>
      <c r="G210" s="4" t="s">
        <v>161</v>
      </c>
      <c r="H210" s="4" t="s">
        <v>161</v>
      </c>
      <c r="I210" s="5" t="s">
        <v>161</v>
      </c>
      <c r="J210" s="4" t="s">
        <v>1019</v>
      </c>
      <c r="K210" s="4" t="s">
        <v>1019</v>
      </c>
      <c r="L210" s="4" t="s">
        <v>1019</v>
      </c>
      <c r="M210" s="4" t="s">
        <v>1019</v>
      </c>
      <c r="N210" s="4" t="s">
        <v>161</v>
      </c>
      <c r="O210" s="4" t="s">
        <v>161</v>
      </c>
      <c r="P210" s="4" t="s">
        <v>166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 xml:space="preserve"> </v>
      </c>
      <c r="T210" s="37" t="str">
        <f t="shared" si="77"/>
        <v xml:space="preserve"> </v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 xml:space="preserve"> </v>
      </c>
      <c r="X210" s="37" t="str">
        <f t="shared" si="81"/>
        <v xml:space="preserve"> 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704</v>
      </c>
      <c r="AP210" t="s">
        <v>1035</v>
      </c>
      <c r="AQ210" t="e">
        <v>#VALUE!</v>
      </c>
      <c r="AR210" t="e">
        <v>#VALUE!</v>
      </c>
      <c r="AS210" t="s">
        <v>166</v>
      </c>
      <c r="AT210" t="e">
        <v>#VALUE!</v>
      </c>
      <c r="AU210" t="e">
        <v>#VALUE!</v>
      </c>
      <c r="AV210" t="s">
        <v>1332</v>
      </c>
    </row>
    <row r="211" spans="1:48" x14ac:dyDescent="0.25">
      <c r="A211">
        <v>2.1400000000000001E-9</v>
      </c>
      <c r="B211" t="s">
        <v>528</v>
      </c>
      <c r="C211" s="3">
        <v>19</v>
      </c>
      <c r="D211" s="3">
        <v>0</v>
      </c>
      <c r="E211" s="3">
        <v>11</v>
      </c>
      <c r="F211" s="3">
        <v>30</v>
      </c>
      <c r="G211" s="4">
        <v>88</v>
      </c>
      <c r="H211" s="4">
        <v>74.17</v>
      </c>
      <c r="I211" s="5">
        <v>96149.581782809997</v>
      </c>
      <c r="J211" s="4">
        <v>11.138309055413727</v>
      </c>
      <c r="K211" s="4">
        <v>10.522059866647751</v>
      </c>
      <c r="L211" s="4">
        <v>7.7166564248400356</v>
      </c>
      <c r="M211" s="4">
        <v>7.5107573691051162</v>
      </c>
      <c r="N211" s="4">
        <v>6.62</v>
      </c>
      <c r="O211" s="4">
        <v>-27.973568281938327</v>
      </c>
      <c r="P211" s="4">
        <v>3.3571524875286509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0.18646353186900094</v>
      </c>
      <c r="T211" s="37" t="str">
        <f t="shared" si="77"/>
        <v/>
      </c>
      <c r="U211" s="37" t="str">
        <f t="shared" si="78"/>
        <v/>
      </c>
      <c r="V211" s="37" t="str">
        <f t="shared" si="79"/>
        <v/>
      </c>
      <c r="W211" s="37" t="str">
        <f t="shared" si="80"/>
        <v/>
      </c>
      <c r="X211" s="37">
        <f t="shared" si="81"/>
        <v>-0.33206915946107496</v>
      </c>
      <c r="Y211" t="str">
        <f t="shared" si="65"/>
        <v xml:space="preserve"> </v>
      </c>
      <c r="Z211" s="1" t="str">
        <f t="shared" si="82"/>
        <v xml:space="preserve"> </v>
      </c>
      <c r="AA211" t="str">
        <f t="shared" si="66"/>
        <v xml:space="preserve"> </v>
      </c>
      <c r="AB211" s="1">
        <f t="shared" si="83"/>
        <v>72</v>
      </c>
      <c r="AC211">
        <f t="shared" si="67"/>
        <v>149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3.3571524896686511</v>
      </c>
      <c r="AH211" t="str">
        <f t="shared" si="86"/>
        <v xml:space="preserve"> </v>
      </c>
      <c r="AI211">
        <f t="shared" si="70"/>
        <v>86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528</v>
      </c>
      <c r="AP211" t="s">
        <v>1054</v>
      </c>
      <c r="AQ211">
        <v>34.42922931360529</v>
      </c>
      <c r="AR211">
        <v>33.206915946107493</v>
      </c>
      <c r="AS211">
        <v>18.646352972900093</v>
      </c>
      <c r="AT211">
        <v>-34.42922931360529</v>
      </c>
      <c r="AU211">
        <v>-33.206915946107493</v>
      </c>
      <c r="AV211" t="s">
        <v>1333</v>
      </c>
    </row>
    <row r="212" spans="1:48" x14ac:dyDescent="0.25">
      <c r="A212">
        <v>2.1500000000000002E-9</v>
      </c>
      <c r="B212" t="s">
        <v>374</v>
      </c>
      <c r="C212" s="3">
        <v>5</v>
      </c>
      <c r="D212" s="3">
        <v>1</v>
      </c>
      <c r="E212" s="3">
        <v>15</v>
      </c>
      <c r="F212" s="3">
        <v>21</v>
      </c>
      <c r="G212" s="4">
        <v>47</v>
      </c>
      <c r="H212" s="4">
        <v>43.65</v>
      </c>
      <c r="I212" s="5">
        <v>26025.436531799998</v>
      </c>
      <c r="J212" s="4">
        <v>14.26470588235294</v>
      </c>
      <c r="K212" s="4">
        <v>13.543282655910643</v>
      </c>
      <c r="L212" s="4">
        <v>12.219304107796868</v>
      </c>
      <c r="M212" s="4">
        <v>11.797484565608741</v>
      </c>
      <c r="N212" s="4">
        <v>3.06</v>
      </c>
      <c r="O212" s="4">
        <v>-0.1219512195121817</v>
      </c>
      <c r="P212" s="4">
        <v>4.5498281786941579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4.5498281808441581</v>
      </c>
      <c r="AH212" t="str">
        <f t="shared" si="86"/>
        <v xml:space="preserve"> </v>
      </c>
      <c r="AI212">
        <f t="shared" si="70"/>
        <v>28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374</v>
      </c>
      <c r="AP212" t="s">
        <v>1020</v>
      </c>
      <c r="AQ212">
        <v>16.024258828945982</v>
      </c>
      <c r="AR212">
        <v>-5.7666638785293545</v>
      </c>
      <c r="AS212">
        <v>7.6746849942726181</v>
      </c>
      <c r="AT212">
        <v>-16.024258828945982</v>
      </c>
      <c r="AU212">
        <v>5.7666638785293545</v>
      </c>
      <c r="AV212" t="s">
        <v>1334</v>
      </c>
    </row>
    <row r="213" spans="1:48" x14ac:dyDescent="0.25">
      <c r="A213">
        <v>2.1600000000000004E-9</v>
      </c>
      <c r="B213" t="s">
        <v>345</v>
      </c>
      <c r="C213" s="3">
        <v>8</v>
      </c>
      <c r="D213" s="3">
        <v>0</v>
      </c>
      <c r="E213" s="3">
        <v>7</v>
      </c>
      <c r="F213" s="3">
        <v>15</v>
      </c>
      <c r="G213" s="4">
        <v>38</v>
      </c>
      <c r="H213" s="4">
        <v>31.17</v>
      </c>
      <c r="I213" s="5">
        <v>25248.167705849999</v>
      </c>
      <c r="J213" s="4">
        <v>15.377405032067093</v>
      </c>
      <c r="K213" s="4">
        <v>14.002695417789758</v>
      </c>
      <c r="L213" s="4">
        <v>8.4202861684695591</v>
      </c>
      <c r="M213" s="4">
        <v>7.9568527540330356</v>
      </c>
      <c r="N213" s="4">
        <v>1.7350000000000001</v>
      </c>
      <c r="O213" s="4">
        <v>12.093023255813952</v>
      </c>
      <c r="P213" s="4">
        <v>2.5665704202759061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0.21912095179105534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-0.27116506055914691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91</v>
      </c>
      <c r="AC213">
        <f t="shared" si="67"/>
        <v>105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2.5665704224359063</v>
      </c>
      <c r="AH213" t="str">
        <f t="shared" si="86"/>
        <v xml:space="preserve"> </v>
      </c>
      <c r="AI213">
        <f t="shared" si="70"/>
        <v>149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345</v>
      </c>
      <c r="AP213" t="s">
        <v>1033</v>
      </c>
      <c r="AQ213">
        <v>9.4738443606572798</v>
      </c>
      <c r="AR213">
        <v>27.116506055914691</v>
      </c>
      <c r="AS213">
        <v>21.912094963105531</v>
      </c>
      <c r="AT213">
        <v>-9.4738443606572798</v>
      </c>
      <c r="AU213">
        <v>-27.116506055914691</v>
      </c>
      <c r="AV213" t="s">
        <v>1335</v>
      </c>
    </row>
    <row r="214" spans="1:48" x14ac:dyDescent="0.25">
      <c r="A214">
        <v>2.1700000000000006E-9</v>
      </c>
      <c r="B214" t="s">
        <v>289</v>
      </c>
      <c r="C214" s="3">
        <v>14</v>
      </c>
      <c r="D214" s="3">
        <v>1</v>
      </c>
      <c r="E214" s="3">
        <v>9</v>
      </c>
      <c r="F214" s="3">
        <v>24</v>
      </c>
      <c r="G214" s="4">
        <v>45</v>
      </c>
      <c r="H214" s="4">
        <v>31.08</v>
      </c>
      <c r="I214" s="5">
        <v>43850.408861279997</v>
      </c>
      <c r="J214" s="4">
        <v>5.2767402376910013</v>
      </c>
      <c r="K214" s="4">
        <v>5.45071904594879</v>
      </c>
      <c r="L214" s="4">
        <v>2.5098025284457961</v>
      </c>
      <c r="M214" s="4">
        <v>2.6544280992766276</v>
      </c>
      <c r="N214" s="4">
        <v>5.8780000000000001</v>
      </c>
      <c r="O214" s="4">
        <v>-5.9848484848484818</v>
      </c>
      <c r="P214" s="4">
        <v>4.9903474903474905</v>
      </c>
      <c r="Q214" s="36" t="str">
        <f t="shared" si="74"/>
        <v xml:space="preserve"> </v>
      </c>
      <c r="R214" t="str">
        <f t="shared" si="75"/>
        <v xml:space="preserve"> </v>
      </c>
      <c r="S214" s="37">
        <f t="shared" si="76"/>
        <v>0.44787645004644788</v>
      </c>
      <c r="T214" s="37" t="str">
        <f t="shared" si="77"/>
        <v/>
      </c>
      <c r="U214" s="37" t="str">
        <f t="shared" si="78"/>
        <v/>
      </c>
      <c r="V214" s="37">
        <f t="shared" si="79"/>
        <v>-0.68936045644276966</v>
      </c>
      <c r="W214" s="37" t="str">
        <f t="shared" si="80"/>
        <v/>
      </c>
      <c r="X214" s="37">
        <f t="shared" si="81"/>
        <v>-0.7827589541222485</v>
      </c>
      <c r="Y214" t="str">
        <f t="shared" si="65"/>
        <v xml:space="preserve"> </v>
      </c>
      <c r="Z214" s="1">
        <f t="shared" si="82"/>
        <v>5</v>
      </c>
      <c r="AA214" t="str">
        <f t="shared" si="66"/>
        <v xml:space="preserve"> </v>
      </c>
      <c r="AB214" s="1">
        <f t="shared" si="83"/>
        <v>3</v>
      </c>
      <c r="AC214">
        <f t="shared" si="67"/>
        <v>12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4.9903474925174907</v>
      </c>
      <c r="AH214" t="str">
        <f t="shared" si="86"/>
        <v xml:space="preserve"> </v>
      </c>
      <c r="AI214">
        <f t="shared" si="70"/>
        <v>17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289</v>
      </c>
      <c r="AP214" t="s">
        <v>1028</v>
      </c>
      <c r="AQ214">
        <v>68.936045644276973</v>
      </c>
      <c r="AR214">
        <v>78.275895412224855</v>
      </c>
      <c r="AS214">
        <v>44.787644787644787</v>
      </c>
      <c r="AT214">
        <v>-68.936045644276973</v>
      </c>
      <c r="AU214">
        <v>-78.275895412224855</v>
      </c>
      <c r="AV214" t="s">
        <v>1336</v>
      </c>
    </row>
    <row r="215" spans="1:48" x14ac:dyDescent="0.25">
      <c r="A215">
        <v>2.1800000000000007E-9</v>
      </c>
      <c r="B215" t="s">
        <v>689</v>
      </c>
      <c r="C215" s="3">
        <v>10</v>
      </c>
      <c r="D215" s="3">
        <v>0</v>
      </c>
      <c r="E215" s="3">
        <v>3</v>
      </c>
      <c r="F215" s="3">
        <v>13</v>
      </c>
      <c r="G215" s="4">
        <v>1400</v>
      </c>
      <c r="H215" s="4">
        <v>1087.97</v>
      </c>
      <c r="I215" s="5">
        <v>760080.74780659005</v>
      </c>
      <c r="J215" s="4">
        <v>19.289906207336749</v>
      </c>
      <c r="K215" s="4">
        <v>15.79606829664905</v>
      </c>
      <c r="L215" s="4">
        <v>10.820516964174534</v>
      </c>
      <c r="M215" s="4">
        <v>9.1493510244153189</v>
      </c>
      <c r="N215" s="4">
        <v>50.675000000000004</v>
      </c>
      <c r="O215" s="4" t="s">
        <v>161</v>
      </c>
      <c r="P215" s="4">
        <v>0</v>
      </c>
      <c r="Q215" s="36">
        <f t="shared" si="74"/>
        <v>76.923076925256922</v>
      </c>
      <c r="R215" t="str">
        <f t="shared" si="75"/>
        <v xml:space="preserve"> </v>
      </c>
      <c r="S215" s="37">
        <f t="shared" si="76"/>
        <v>0.28680018968517024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55</v>
      </c>
      <c r="AD215" s="1" t="str">
        <f t="shared" si="84"/>
        <v xml:space="preserve"> </v>
      </c>
      <c r="AE215">
        <f t="shared" si="68"/>
        <v>46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689</v>
      </c>
      <c r="AP215" t="s">
        <v>1047</v>
      </c>
      <c r="AQ215">
        <v>-13.55889032981743</v>
      </c>
      <c r="AR215">
        <v>6.340821813942366</v>
      </c>
      <c r="AS215">
        <v>28.680018750517021</v>
      </c>
      <c r="AT215">
        <v>13.55889032981743</v>
      </c>
      <c r="AU215">
        <v>-6.340821813942366</v>
      </c>
      <c r="AV215" t="s">
        <v>1337</v>
      </c>
    </row>
    <row r="216" spans="1:48" x14ac:dyDescent="0.25">
      <c r="A216">
        <v>2.1900000000000009E-9</v>
      </c>
      <c r="B216" t="s">
        <v>646</v>
      </c>
      <c r="C216" s="3">
        <v>38</v>
      </c>
      <c r="D216" s="3">
        <v>0</v>
      </c>
      <c r="E216" s="3">
        <v>5</v>
      </c>
      <c r="F216" s="3">
        <v>43</v>
      </c>
      <c r="G216" s="4">
        <v>1400</v>
      </c>
      <c r="H216" s="4">
        <v>1097.9100000000001</v>
      </c>
      <c r="I216" s="5">
        <v>760080.74780659005</v>
      </c>
      <c r="J216" s="4">
        <v>19.46614421730111</v>
      </c>
      <c r="K216" s="4">
        <v>15.940385620535455</v>
      </c>
      <c r="L216" s="4">
        <v>10.820516964174534</v>
      </c>
      <c r="M216" s="4">
        <v>9.1493510244153189</v>
      </c>
      <c r="N216" s="4">
        <v>50.675000000000004</v>
      </c>
      <c r="O216" s="4">
        <v>8.8292068714392737</v>
      </c>
      <c r="P216" s="4">
        <v>0</v>
      </c>
      <c r="Q216" s="36">
        <f t="shared" si="74"/>
        <v>88.372093025445821</v>
      </c>
      <c r="R216" t="str">
        <f t="shared" si="75"/>
        <v xml:space="preserve"> </v>
      </c>
      <c r="S216" s="37">
        <f t="shared" si="76"/>
        <v>0.2751500600271633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66</v>
      </c>
      <c r="AD216" s="1" t="str">
        <f t="shared" si="84"/>
        <v xml:space="preserve"> </v>
      </c>
      <c r="AE216">
        <f t="shared" si="68"/>
        <v>10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646</v>
      </c>
      <c r="AP216" t="s">
        <v>1047</v>
      </c>
      <c r="AQ216">
        <v>-14.596396299539371</v>
      </c>
      <c r="AR216">
        <v>6.340821813942366</v>
      </c>
      <c r="AS216">
        <v>27.51500578371633</v>
      </c>
      <c r="AT216">
        <v>14.596396299539371</v>
      </c>
      <c r="AU216">
        <v>-6.340821813942366</v>
      </c>
      <c r="AV216" t="s">
        <v>1337</v>
      </c>
    </row>
    <row r="217" spans="1:48" x14ac:dyDescent="0.25">
      <c r="A217">
        <v>2.2000000000000011E-9</v>
      </c>
      <c r="B217" t="s">
        <v>375</v>
      </c>
      <c r="C217" s="3">
        <v>1</v>
      </c>
      <c r="D217" s="3">
        <v>2</v>
      </c>
      <c r="E217" s="3">
        <v>9</v>
      </c>
      <c r="F217" s="3">
        <v>12</v>
      </c>
      <c r="G217" s="4">
        <v>100</v>
      </c>
      <c r="H217" s="4">
        <v>100.82</v>
      </c>
      <c r="I217" s="5">
        <v>14795.61044024</v>
      </c>
      <c r="J217" s="4">
        <v>17.016033755274261</v>
      </c>
      <c r="K217" s="4">
        <v>16.527868852459015</v>
      </c>
      <c r="L217" s="4">
        <v>11.159517361803582</v>
      </c>
      <c r="M217" s="4">
        <v>10.147215743440233</v>
      </c>
      <c r="N217" s="4">
        <v>5.6520000000000001</v>
      </c>
      <c r="O217" s="4">
        <v>16.249999999999993</v>
      </c>
      <c r="P217" s="4">
        <v>2.9875024796667331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2.9875024818667333</v>
      </c>
      <c r="AH217" t="str">
        <f t="shared" si="86"/>
        <v xml:space="preserve"> </v>
      </c>
      <c r="AI217">
        <f t="shared" si="70"/>
        <v>117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375</v>
      </c>
      <c r="AP217" t="s">
        <v>1028</v>
      </c>
      <c r="AQ217">
        <v>-0.17269603564580294</v>
      </c>
      <c r="AR217">
        <v>3.406535147990486</v>
      </c>
      <c r="AS217">
        <v>-0.81333068835547362</v>
      </c>
      <c r="AT217">
        <v>0.17269603564580294</v>
      </c>
      <c r="AU217">
        <v>-3.406535147990486</v>
      </c>
      <c r="AV217" t="s">
        <v>1338</v>
      </c>
    </row>
    <row r="218" spans="1:48" x14ac:dyDescent="0.25">
      <c r="A218">
        <v>2.2100000000000013E-9</v>
      </c>
      <c r="B218" t="s">
        <v>739</v>
      </c>
      <c r="C218" s="3">
        <v>26</v>
      </c>
      <c r="D218" s="3">
        <v>1</v>
      </c>
      <c r="E218" s="3">
        <v>7</v>
      </c>
      <c r="F218" s="3">
        <v>34</v>
      </c>
      <c r="G218" s="4">
        <v>135.5</v>
      </c>
      <c r="H218" s="4">
        <v>117.94</v>
      </c>
      <c r="I218" s="5">
        <v>18656.39515738</v>
      </c>
      <c r="J218" s="4">
        <v>19.673060884070058</v>
      </c>
      <c r="K218" s="4">
        <v>17.087800637496379</v>
      </c>
      <c r="L218" s="4">
        <v>14.224651862435355</v>
      </c>
      <c r="M218" s="4">
        <v>13.083289953149402</v>
      </c>
      <c r="N218" s="4">
        <v>5.1429999999999998</v>
      </c>
      <c r="O218" s="4">
        <v>21.478260869565226</v>
      </c>
      <c r="P218" s="4">
        <v>3.4763439036798377E-2</v>
      </c>
      <c r="Q218" s="36">
        <f t="shared" si="74"/>
        <v>76.470588237504117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>
        <f t="shared" si="80"/>
        <v>0.23124357905399262</v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>
        <f t="shared" si="66"/>
        <v>77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>
        <f t="shared" si="68"/>
        <v>49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739</v>
      </c>
      <c r="AP218" t="s">
        <v>1033</v>
      </c>
      <c r="AQ218">
        <v>-15.814506269409989</v>
      </c>
      <c r="AR218">
        <v>-23.124357905399261</v>
      </c>
      <c r="AS218">
        <v>14.88892657283365</v>
      </c>
      <c r="AT218">
        <v>15.814506269409989</v>
      </c>
      <c r="AU218">
        <v>23.124357905399261</v>
      </c>
      <c r="AV218" t="s">
        <v>1339</v>
      </c>
    </row>
    <row r="219" spans="1:48" x14ac:dyDescent="0.25">
      <c r="A219">
        <v>2.2200000000000014E-9</v>
      </c>
      <c r="B219" t="s">
        <v>372</v>
      </c>
      <c r="C219" s="3">
        <v>5</v>
      </c>
      <c r="D219" s="3">
        <v>3</v>
      </c>
      <c r="E219" s="3">
        <v>19</v>
      </c>
      <c r="F219" s="3">
        <v>27</v>
      </c>
      <c r="G219" s="4">
        <v>32</v>
      </c>
      <c r="H219" s="4">
        <v>25.56</v>
      </c>
      <c r="I219" s="5">
        <v>9833.1437390399988</v>
      </c>
      <c r="J219" s="4">
        <v>9.9532710280373831</v>
      </c>
      <c r="K219" s="4">
        <v>9.5124674358020087</v>
      </c>
      <c r="L219" s="4">
        <v>4.9196449434981604</v>
      </c>
      <c r="M219" s="4">
        <v>4.7707318989127785</v>
      </c>
      <c r="N219" s="4">
        <v>2.5680000000000001</v>
      </c>
      <c r="O219" s="4">
        <v>16.527114435118083</v>
      </c>
      <c r="P219" s="4">
        <v>3.7910798122065725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0.25195618375364642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-0.57417015850463815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8</v>
      </c>
      <c r="AC219">
        <f t="shared" si="67"/>
        <v>79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3.7910798144265727</v>
      </c>
      <c r="AH219" t="str">
        <f t="shared" si="86"/>
        <v xml:space="preserve"> </v>
      </c>
      <c r="AI219">
        <f t="shared" si="70"/>
        <v>57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372</v>
      </c>
      <c r="AP219" t="s">
        <v>1028</v>
      </c>
      <c r="AQ219">
        <v>41.40549980144781</v>
      </c>
      <c r="AR219">
        <v>57.417015850463812</v>
      </c>
      <c r="AS219">
        <v>25.195618153364642</v>
      </c>
      <c r="AT219">
        <v>-41.40549980144781</v>
      </c>
      <c r="AU219">
        <v>-57.417015850463812</v>
      </c>
      <c r="AV219" t="s">
        <v>1340</v>
      </c>
    </row>
    <row r="220" spans="1:48" x14ac:dyDescent="0.25">
      <c r="A220">
        <v>2.2300000000000016E-9</v>
      </c>
      <c r="B220" t="s">
        <v>751</v>
      </c>
      <c r="C220" s="3">
        <v>2</v>
      </c>
      <c r="D220" s="3">
        <v>3</v>
      </c>
      <c r="E220" s="3">
        <v>5</v>
      </c>
      <c r="F220" s="3">
        <v>10</v>
      </c>
      <c r="G220" s="4">
        <v>64</v>
      </c>
      <c r="H220" s="4">
        <v>62.29</v>
      </c>
      <c r="I220" s="5">
        <v>11760.165129999999</v>
      </c>
      <c r="J220" s="4">
        <v>18.282946874082771</v>
      </c>
      <c r="K220" s="4">
        <v>17.278779472954231</v>
      </c>
      <c r="L220" s="4">
        <v>10.87235003778383</v>
      </c>
      <c r="M220" s="4">
        <v>10.515239864864864</v>
      </c>
      <c r="N220" s="4">
        <v>3.2989999999999999</v>
      </c>
      <c r="O220" s="4">
        <v>2.4000000000000021</v>
      </c>
      <c r="P220" s="4">
        <v>3.4082517257986837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3.4082517280286839</v>
      </c>
      <c r="AH220" t="str">
        <f t="shared" si="86"/>
        <v xml:space="preserve"> </v>
      </c>
      <c r="AI220">
        <f t="shared" si="70"/>
        <v>82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751</v>
      </c>
      <c r="AP220" t="s">
        <v>1028</v>
      </c>
      <c r="AQ220">
        <v>-7.6309618441888771</v>
      </c>
      <c r="AR220">
        <v>5.8921701373933377</v>
      </c>
      <c r="AS220">
        <v>2.7452239524803357</v>
      </c>
      <c r="AT220">
        <v>7.6309618441888771</v>
      </c>
      <c r="AU220">
        <v>-5.8921701373933377</v>
      </c>
      <c r="AV220" t="s">
        <v>1341</v>
      </c>
    </row>
    <row r="221" spans="1:48" x14ac:dyDescent="0.25">
      <c r="A221">
        <v>2.2400000000000018E-9</v>
      </c>
      <c r="B221" t="s">
        <v>638</v>
      </c>
      <c r="C221" s="3">
        <v>15</v>
      </c>
      <c r="D221" s="3">
        <v>1</v>
      </c>
      <c r="E221" s="3">
        <v>13</v>
      </c>
      <c r="F221" s="3">
        <v>29</v>
      </c>
      <c r="G221" s="4">
        <v>279</v>
      </c>
      <c r="H221" s="4">
        <v>224.95</v>
      </c>
      <c r="I221" s="5">
        <v>88215.861792849988</v>
      </c>
      <c r="J221" s="4">
        <v>8.8361222405530668</v>
      </c>
      <c r="K221" s="4">
        <v>8.2396249221640225</v>
      </c>
      <c r="L221" s="4" t="s">
        <v>1019</v>
      </c>
      <c r="M221" s="4" t="s">
        <v>1019</v>
      </c>
      <c r="N221" s="4">
        <v>25.12</v>
      </c>
      <c r="O221" s="4">
        <v>11.566901408450706</v>
      </c>
      <c r="P221" s="4">
        <v>1.518559679928873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0.24027561904373432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86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638</v>
      </c>
      <c r="AP221" t="s">
        <v>1024</v>
      </c>
      <c r="AQ221">
        <v>47.982109105632453</v>
      </c>
      <c r="AR221" t="e">
        <v>#VALUE!</v>
      </c>
      <c r="AS221">
        <v>24.027561680373431</v>
      </c>
      <c r="AT221">
        <v>-47.982109105632453</v>
      </c>
      <c r="AU221" t="e">
        <v>#VALUE!</v>
      </c>
      <c r="AV221" t="s">
        <v>1342</v>
      </c>
    </row>
    <row r="222" spans="1:48" x14ac:dyDescent="0.25">
      <c r="A222">
        <v>2.2500000000000019E-9</v>
      </c>
      <c r="B222" t="s">
        <v>589</v>
      </c>
      <c r="C222" s="3">
        <v>5</v>
      </c>
      <c r="D222" s="3">
        <v>1</v>
      </c>
      <c r="E222" s="3">
        <v>4</v>
      </c>
      <c r="F222" s="3">
        <v>10</v>
      </c>
      <c r="G222" s="4">
        <v>24.5</v>
      </c>
      <c r="H222" s="4">
        <v>20.43</v>
      </c>
      <c r="I222" s="5">
        <v>4842.2316703500001</v>
      </c>
      <c r="J222" s="4">
        <v>5.8538681948424065</v>
      </c>
      <c r="K222" s="4">
        <v>5.1512859304084717</v>
      </c>
      <c r="L222" s="4">
        <v>4.7822616505663005</v>
      </c>
      <c r="M222" s="4">
        <v>4.2584308597580902</v>
      </c>
      <c r="N222" s="4">
        <v>2.9039999999999999</v>
      </c>
      <c r="O222" s="4">
        <v>7.5714285714285792</v>
      </c>
      <c r="P222" s="4">
        <v>2.8879099363680862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0.19921684023335787</v>
      </c>
      <c r="T222" s="37" t="str">
        <f t="shared" si="77"/>
        <v/>
      </c>
      <c r="U222" s="37" t="str">
        <f t="shared" si="78"/>
        <v/>
      </c>
      <c r="V222" s="37">
        <f t="shared" si="79"/>
        <v>-0.65538516921845891</v>
      </c>
      <c r="W222" s="37" t="str">
        <f t="shared" si="80"/>
        <v/>
      </c>
      <c r="X222" s="37">
        <f t="shared" si="81"/>
        <v>-0.58606164793632998</v>
      </c>
      <c r="Y222" t="str">
        <f t="shared" si="65"/>
        <v xml:space="preserve"> </v>
      </c>
      <c r="Z222" s="1">
        <f t="shared" si="82"/>
        <v>8</v>
      </c>
      <c r="AA222" t="str">
        <f t="shared" si="66"/>
        <v xml:space="preserve"> </v>
      </c>
      <c r="AB222" s="1">
        <f t="shared" si="83"/>
        <v>7</v>
      </c>
      <c r="AC222">
        <f t="shared" si="67"/>
        <v>129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2.8879099386180864</v>
      </c>
      <c r="AH222" t="str">
        <f t="shared" si="86"/>
        <v xml:space="preserve"> </v>
      </c>
      <c r="AI222">
        <f t="shared" si="70"/>
        <v>123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589</v>
      </c>
      <c r="AP222" t="s">
        <v>1028</v>
      </c>
      <c r="AQ222">
        <v>65.538516921845897</v>
      </c>
      <c r="AR222">
        <v>58.606164793632999</v>
      </c>
      <c r="AS222">
        <v>19.921683798335788</v>
      </c>
      <c r="AT222">
        <v>-65.538516921845897</v>
      </c>
      <c r="AU222">
        <v>-58.606164793632999</v>
      </c>
      <c r="AV222" t="s">
        <v>1343</v>
      </c>
    </row>
    <row r="223" spans="1:48" x14ac:dyDescent="0.25">
      <c r="A223">
        <v>2.2600000000000021E-9</v>
      </c>
      <c r="B223" t="s">
        <v>376</v>
      </c>
      <c r="C223" s="3">
        <v>1</v>
      </c>
      <c r="D223" s="3">
        <v>1</v>
      </c>
      <c r="E223" s="3">
        <v>19</v>
      </c>
      <c r="F223" s="3">
        <v>21</v>
      </c>
      <c r="G223" s="4">
        <v>320</v>
      </c>
      <c r="H223" s="4">
        <v>274.93</v>
      </c>
      <c r="I223" s="5">
        <v>15432.86975795</v>
      </c>
      <c r="J223" s="4">
        <v>15.313875118364619</v>
      </c>
      <c r="K223" s="4">
        <v>13.830172543890537</v>
      </c>
      <c r="L223" s="4">
        <v>9.7793569083430167</v>
      </c>
      <c r="M223" s="4">
        <v>9.12965836484201</v>
      </c>
      <c r="N223" s="4">
        <v>16.224</v>
      </c>
      <c r="O223" s="4">
        <v>22.07482993197279</v>
      </c>
      <c r="P223" s="4">
        <v>2.1707343687484086</v>
      </c>
      <c r="Q223" s="36" t="str">
        <f t="shared" si="74"/>
        <v xml:space="preserve"> </v>
      </c>
      <c r="R223" t="str">
        <f t="shared" si="75"/>
        <v xml:space="preserve"> </v>
      </c>
      <c r="S223" s="37">
        <f t="shared" si="76"/>
        <v>0.16393263965861052</v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-0.15352793747648297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137</v>
      </c>
      <c r="AC223">
        <f t="shared" si="67"/>
        <v>170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2.1707343710084088</v>
      </c>
      <c r="AH223" t="str">
        <f t="shared" si="86"/>
        <v xml:space="preserve"> </v>
      </c>
      <c r="AI223">
        <f t="shared" si="70"/>
        <v>183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376</v>
      </c>
      <c r="AP223" t="s">
        <v>1031</v>
      </c>
      <c r="AQ223">
        <v>9.8478423690072763</v>
      </c>
      <c r="AR223">
        <v>15.352793747648297</v>
      </c>
      <c r="AS223">
        <v>16.393263739861052</v>
      </c>
      <c r="AT223">
        <v>-9.8478423690072763</v>
      </c>
      <c r="AU223">
        <v>-15.352793747648297</v>
      </c>
      <c r="AV223" t="s">
        <v>1344</v>
      </c>
    </row>
    <row r="224" spans="1:48" x14ac:dyDescent="0.25">
      <c r="A224">
        <v>2.2700000000000023E-9</v>
      </c>
      <c r="B224" t="s">
        <v>377</v>
      </c>
      <c r="C224" s="3">
        <v>30</v>
      </c>
      <c r="D224" s="3">
        <v>0</v>
      </c>
      <c r="E224" s="3">
        <v>5</v>
      </c>
      <c r="F224" s="3">
        <v>35</v>
      </c>
      <c r="G224" s="4">
        <v>51</v>
      </c>
      <c r="H224" s="4">
        <v>38</v>
      </c>
      <c r="I224" s="5">
        <v>33436.033218000004</v>
      </c>
      <c r="J224" s="4">
        <v>15.683037556747832</v>
      </c>
      <c r="K224" s="4">
        <v>11.380652890086852</v>
      </c>
      <c r="L224" s="4">
        <v>8.4702388633949859</v>
      </c>
      <c r="M224" s="4">
        <v>6.9632343686885498</v>
      </c>
      <c r="N224" s="4">
        <v>1.9910000000000001</v>
      </c>
      <c r="O224" s="4">
        <v>16.904761904761909</v>
      </c>
      <c r="P224" s="4">
        <v>1.9552631578947368</v>
      </c>
      <c r="Q224" s="36">
        <f t="shared" si="74"/>
        <v>85.714285716555707</v>
      </c>
      <c r="R224" t="str">
        <f t="shared" si="75"/>
        <v xml:space="preserve"> </v>
      </c>
      <c r="S224" s="37">
        <f t="shared" si="76"/>
        <v>0.34210526542789471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-0.2668413037826598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92</v>
      </c>
      <c r="AC224">
        <f t="shared" si="67"/>
        <v>29</v>
      </c>
      <c r="AD224" s="1" t="str">
        <f t="shared" si="84"/>
        <v xml:space="preserve"> </v>
      </c>
      <c r="AE224">
        <f t="shared" si="68"/>
        <v>16</v>
      </c>
      <c r="AF224" t="str">
        <f t="shared" si="69"/>
        <v xml:space="preserve"> </v>
      </c>
      <c r="AG224" t="str">
        <f t="shared" si="85"/>
        <v xml:space="preserve"> </v>
      </c>
      <c r="AH224" t="str">
        <f t="shared" si="86"/>
        <v xml:space="preserve"> </v>
      </c>
      <c r="AI224" t="str">
        <f t="shared" si="70"/>
        <v xml:space="preserve"> 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377</v>
      </c>
      <c r="AP224" t="s">
        <v>1078</v>
      </c>
      <c r="AQ224">
        <v>7.6745981653468798</v>
      </c>
      <c r="AR224">
        <v>26.68413037826598</v>
      </c>
      <c r="AS224">
        <v>34.210526315789465</v>
      </c>
      <c r="AT224">
        <v>-7.6745981653468798</v>
      </c>
      <c r="AU224">
        <v>-26.68413037826598</v>
      </c>
      <c r="AV224" t="s">
        <v>1345</v>
      </c>
    </row>
    <row r="225" spans="1:48" x14ac:dyDescent="0.25">
      <c r="A225">
        <v>2.2800000000000025E-9</v>
      </c>
      <c r="B225" t="s">
        <v>529</v>
      </c>
      <c r="C225" s="3">
        <v>10</v>
      </c>
      <c r="D225" s="3">
        <v>1</v>
      </c>
      <c r="E225" s="3">
        <v>5</v>
      </c>
      <c r="F225" s="3">
        <v>16</v>
      </c>
      <c r="G225" s="4">
        <v>114.5</v>
      </c>
      <c r="H225" s="4">
        <v>98.49</v>
      </c>
      <c r="I225" s="5">
        <v>12502.21954926</v>
      </c>
      <c r="J225" s="4">
        <v>18.436915013103704</v>
      </c>
      <c r="K225" s="4">
        <v>17.019180922757904</v>
      </c>
      <c r="L225" s="4">
        <v>12.253001172035919</v>
      </c>
      <c r="M225" s="4">
        <v>11.73982378062486</v>
      </c>
      <c r="N225" s="4">
        <v>4.7460000000000004</v>
      </c>
      <c r="O225" s="4">
        <v>7.1291866028708144</v>
      </c>
      <c r="P225" s="4">
        <v>2.7840389887298205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0.16255457634843332</v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172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2.7840389910098207</v>
      </c>
      <c r="AH225" t="str">
        <f t="shared" si="86"/>
        <v xml:space="preserve"> </v>
      </c>
      <c r="AI225">
        <f t="shared" si="70"/>
        <v>133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529</v>
      </c>
      <c r="AP225" t="s">
        <v>1028</v>
      </c>
      <c r="AQ225">
        <v>-8.5373659928370529</v>
      </c>
      <c r="AR225">
        <v>-6.0583356493293605</v>
      </c>
      <c r="AS225">
        <v>16.255457406843334</v>
      </c>
      <c r="AT225">
        <v>8.5373659928370529</v>
      </c>
      <c r="AU225">
        <v>6.0583356493293605</v>
      </c>
      <c r="AV225" t="s">
        <v>1346</v>
      </c>
    </row>
    <row r="226" spans="1:48" x14ac:dyDescent="0.25">
      <c r="A226">
        <v>2.2900000000000026E-9</v>
      </c>
      <c r="B226" t="s">
        <v>530</v>
      </c>
      <c r="C226" s="3">
        <v>13</v>
      </c>
      <c r="D226" s="3">
        <v>0</v>
      </c>
      <c r="E226" s="3">
        <v>12</v>
      </c>
      <c r="F226" s="3">
        <v>25</v>
      </c>
      <c r="G226" s="4">
        <v>17</v>
      </c>
      <c r="H226" s="4">
        <v>14.21</v>
      </c>
      <c r="I226" s="5">
        <v>15691.060028630001</v>
      </c>
      <c r="J226" s="4">
        <v>10.245133381398702</v>
      </c>
      <c r="K226" s="4">
        <v>9.2815153494448062</v>
      </c>
      <c r="L226" s="4" t="s">
        <v>1019</v>
      </c>
      <c r="M226" s="4" t="s">
        <v>1019</v>
      </c>
      <c r="N226" s="4">
        <v>1.23</v>
      </c>
      <c r="O226" s="4">
        <v>26.8</v>
      </c>
      <c r="P226" s="4">
        <v>4.1660802251935252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0.19634060749760021</v>
      </c>
      <c r="T226" s="37" t="str">
        <f t="shared" si="77"/>
        <v/>
      </c>
      <c r="U226" s="37" t="str">
        <f t="shared" si="78"/>
        <v/>
      </c>
      <c r="V226" s="37" t="str">
        <f t="shared" si="79"/>
        <v/>
      </c>
      <c r="W226" s="37" t="str">
        <f t="shared" si="80"/>
        <v xml:space="preserve"> </v>
      </c>
      <c r="X226" s="37" t="str">
        <f t="shared" si="81"/>
        <v xml:space="preserve"> </v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>
        <f t="shared" si="67"/>
        <v>132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4.1660802274835254</v>
      </c>
      <c r="AH226" t="str">
        <f t="shared" si="86"/>
        <v xml:space="preserve"> </v>
      </c>
      <c r="AI226">
        <f t="shared" si="70"/>
        <v>39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530</v>
      </c>
      <c r="AP226" t="s">
        <v>1024</v>
      </c>
      <c r="AQ226">
        <v>39.687318042525902</v>
      </c>
      <c r="AR226" t="e">
        <v>#VALUE!</v>
      </c>
      <c r="AS226">
        <v>19.634060520760023</v>
      </c>
      <c r="AT226">
        <v>-39.687318042525902</v>
      </c>
      <c r="AU226" t="e">
        <v>#VALUE!</v>
      </c>
      <c r="AV226" t="s">
        <v>1347</v>
      </c>
    </row>
    <row r="227" spans="1:48" x14ac:dyDescent="0.25">
      <c r="A227">
        <v>2.3000000000000028E-9</v>
      </c>
      <c r="B227" t="s">
        <v>397</v>
      </c>
      <c r="C227" s="3">
        <v>8</v>
      </c>
      <c r="D227" s="3">
        <v>0</v>
      </c>
      <c r="E227" s="3">
        <v>9</v>
      </c>
      <c r="F227" s="3">
        <v>17</v>
      </c>
      <c r="G227" s="4">
        <v>20</v>
      </c>
      <c r="H227" s="4">
        <v>16.55</v>
      </c>
      <c r="I227" s="5">
        <v>5966.3955005500002</v>
      </c>
      <c r="J227" s="4">
        <v>8.7845010615711256</v>
      </c>
      <c r="K227" s="4">
        <v>8.5485537190082646</v>
      </c>
      <c r="L227" s="4">
        <v>9.0211915402310385</v>
      </c>
      <c r="M227" s="4">
        <v>9.0459969250316981</v>
      </c>
      <c r="N227" s="4">
        <v>1.748</v>
      </c>
      <c r="O227" s="4">
        <v>-8.1666666666666554</v>
      </c>
      <c r="P227" s="4">
        <v>3.8308157099697882</v>
      </c>
      <c r="Q227" s="36" t="str">
        <f t="shared" si="74"/>
        <v xml:space="preserve"> </v>
      </c>
      <c r="R227" t="str">
        <f t="shared" si="75"/>
        <v xml:space="preserve"> </v>
      </c>
      <c r="S227" s="37">
        <f t="shared" si="76"/>
        <v>0.2084592168015105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-0.21915247791350712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109</v>
      </c>
      <c r="AC227">
        <f t="shared" si="67"/>
        <v>118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3.8308157122697883</v>
      </c>
      <c r="AH227" t="str">
        <f t="shared" si="86"/>
        <v xml:space="preserve"> </v>
      </c>
      <c r="AI227">
        <f t="shared" si="70"/>
        <v>53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397</v>
      </c>
      <c r="AP227" t="s">
        <v>1028</v>
      </c>
      <c r="AQ227">
        <v>48.286000878858204</v>
      </c>
      <c r="AR227">
        <v>21.915247791350712</v>
      </c>
      <c r="AS227">
        <v>20.845921450151049</v>
      </c>
      <c r="AT227">
        <v>-48.286000878858204</v>
      </c>
      <c r="AU227">
        <v>-21.915247791350712</v>
      </c>
      <c r="AV227" t="s">
        <v>1348</v>
      </c>
    </row>
    <row r="228" spans="1:48" x14ac:dyDescent="0.25">
      <c r="A228">
        <v>2.310000000000003E-9</v>
      </c>
      <c r="B228" t="s">
        <v>297</v>
      </c>
      <c r="C228" s="3">
        <v>17</v>
      </c>
      <c r="D228" s="3">
        <v>2</v>
      </c>
      <c r="E228" s="3">
        <v>7</v>
      </c>
      <c r="F228" s="3">
        <v>26</v>
      </c>
      <c r="G228" s="4">
        <v>150</v>
      </c>
      <c r="H228" s="4">
        <v>136.37</v>
      </c>
      <c r="I228" s="5">
        <v>47190.293019999997</v>
      </c>
      <c r="J228" s="4">
        <v>13.588082901554404</v>
      </c>
      <c r="K228" s="4">
        <v>12.128246175738171</v>
      </c>
      <c r="L228" s="4">
        <v>8.7583590378302763</v>
      </c>
      <c r="M228" s="4">
        <v>8.3427634440691492</v>
      </c>
      <c r="N228" s="4">
        <v>9.2140000000000004</v>
      </c>
      <c r="O228" s="4">
        <v>56.528925619834723</v>
      </c>
      <c r="P228" s="4">
        <v>1.0412847400454646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>
        <f t="shared" si="81"/>
        <v>-0.2419024779892367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104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56.528925622144726</v>
      </c>
      <c r="AL228" t="str">
        <f t="shared" si="88"/>
        <v xml:space="preserve"> </v>
      </c>
      <c r="AM228">
        <f t="shared" si="72"/>
        <v>9</v>
      </c>
      <c r="AN228" t="str">
        <f t="shared" si="73"/>
        <v xml:space="preserve"> </v>
      </c>
      <c r="AO228" t="s">
        <v>297</v>
      </c>
      <c r="AP228" t="s">
        <v>1054</v>
      </c>
      <c r="AQ228">
        <v>20.007510693691234</v>
      </c>
      <c r="AR228">
        <v>24.190247798923671</v>
      </c>
      <c r="AS228">
        <v>9.9948669062110298</v>
      </c>
      <c r="AT228">
        <v>-20.007510693691234</v>
      </c>
      <c r="AU228">
        <v>-24.190247798923671</v>
      </c>
      <c r="AV228" t="s">
        <v>1349</v>
      </c>
    </row>
    <row r="229" spans="1:48" x14ac:dyDescent="0.25">
      <c r="A229">
        <v>2.3200000000000032E-9</v>
      </c>
      <c r="B229" t="s">
        <v>531</v>
      </c>
      <c r="C229" s="3">
        <v>9</v>
      </c>
      <c r="D229" s="3">
        <v>1</v>
      </c>
      <c r="E229" s="3">
        <v>13</v>
      </c>
      <c r="F229" s="3">
        <v>23</v>
      </c>
      <c r="G229" s="4">
        <v>65</v>
      </c>
      <c r="H229" s="4" t="s">
        <v>161</v>
      </c>
      <c r="I229" s="5" t="s">
        <v>161</v>
      </c>
      <c r="J229" s="4" t="s">
        <v>1019</v>
      </c>
      <c r="K229" s="4" t="s">
        <v>1019</v>
      </c>
      <c r="L229" s="4" t="s">
        <v>1019</v>
      </c>
      <c r="M229" s="4" t="s">
        <v>1019</v>
      </c>
      <c r="N229" s="4">
        <v>2.3850000000000002</v>
      </c>
      <c r="O229" s="4">
        <v>120.67517429771273</v>
      </c>
      <c r="P229" s="4" t="s">
        <v>166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 xml:space="preserve"> </v>
      </c>
      <c r="T229" s="37" t="str">
        <f t="shared" si="77"/>
        <v xml:space="preserve"> </v>
      </c>
      <c r="U229" s="37" t="str">
        <f t="shared" si="78"/>
        <v xml:space="preserve"> </v>
      </c>
      <c r="V229" s="37" t="str">
        <f t="shared" si="79"/>
        <v xml:space="preserve"> </v>
      </c>
      <c r="W229" s="37" t="str">
        <f t="shared" si="80"/>
        <v xml:space="preserve"> </v>
      </c>
      <c r="X229" s="37" t="str">
        <f t="shared" si="81"/>
        <v xml:space="preserve"> 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531</v>
      </c>
      <c r="AP229" t="s">
        <v>1035</v>
      </c>
      <c r="AQ229" t="e">
        <v>#VALUE!</v>
      </c>
      <c r="AR229" t="e">
        <v>#VALUE!</v>
      </c>
      <c r="AS229" t="s">
        <v>166</v>
      </c>
      <c r="AT229" t="e">
        <v>#VALUE!</v>
      </c>
      <c r="AU229" t="e">
        <v>#VALUE!</v>
      </c>
      <c r="AV229" t="s">
        <v>1350</v>
      </c>
    </row>
    <row r="230" spans="1:48" x14ac:dyDescent="0.25">
      <c r="A230">
        <v>2.3300000000000033E-9</v>
      </c>
      <c r="B230" t="s">
        <v>380</v>
      </c>
      <c r="C230" s="3">
        <v>4</v>
      </c>
      <c r="D230" s="3">
        <v>0</v>
      </c>
      <c r="E230" s="3">
        <v>17</v>
      </c>
      <c r="F230" s="3">
        <v>21</v>
      </c>
      <c r="G230" s="4">
        <v>27</v>
      </c>
      <c r="H230" s="4">
        <v>25.89</v>
      </c>
      <c r="I230" s="5">
        <v>12163.965211409999</v>
      </c>
      <c r="J230" s="4" t="s">
        <v>1019</v>
      </c>
      <c r="K230" s="4" t="s">
        <v>1019</v>
      </c>
      <c r="L230" s="4">
        <v>18.612330276336088</v>
      </c>
      <c r="M230" s="4">
        <v>17.670772190408016</v>
      </c>
      <c r="N230" s="4">
        <v>0.52300000000000002</v>
      </c>
      <c r="O230" s="4">
        <v>-18.682659077048168</v>
      </c>
      <c r="P230" s="4">
        <v>5.7589803012746241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>
        <f t="shared" si="80"/>
        <v>0.61102797914434204</v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>
        <f t="shared" si="66"/>
        <v>34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5.7589803036046243</v>
      </c>
      <c r="AH230" t="str">
        <f t="shared" si="86"/>
        <v xml:space="preserve"> </v>
      </c>
      <c r="AI230">
        <f t="shared" si="70"/>
        <v>8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380</v>
      </c>
      <c r="AP230" t="s">
        <v>1035</v>
      </c>
      <c r="AQ230" t="e">
        <v>#VALUE!</v>
      </c>
      <c r="AR230">
        <v>-61.102797914434205</v>
      </c>
      <c r="AS230">
        <v>4.2873696407879525</v>
      </c>
      <c r="AT230" t="e">
        <v>#VALUE!</v>
      </c>
      <c r="AU230">
        <v>61.102797914434205</v>
      </c>
      <c r="AV230" t="s">
        <v>1351</v>
      </c>
    </row>
    <row r="231" spans="1:48" x14ac:dyDescent="0.25">
      <c r="A231">
        <v>2.3400000000000035E-9</v>
      </c>
      <c r="B231" t="s">
        <v>268</v>
      </c>
      <c r="C231" s="3">
        <v>25</v>
      </c>
      <c r="D231" s="3">
        <v>0</v>
      </c>
      <c r="E231" s="3">
        <v>11</v>
      </c>
      <c r="F231" s="3">
        <v>36</v>
      </c>
      <c r="G231" s="4">
        <v>219.5</v>
      </c>
      <c r="H231" s="4">
        <v>180.44</v>
      </c>
      <c r="I231" s="5">
        <v>206448.29410140001</v>
      </c>
      <c r="J231" s="4">
        <v>18.805627931214172</v>
      </c>
      <c r="K231" s="4">
        <v>17.569620253164558</v>
      </c>
      <c r="L231" s="4">
        <v>12.820656665539243</v>
      </c>
      <c r="M231" s="4">
        <v>12.151874297177455</v>
      </c>
      <c r="N231" s="4">
        <v>9.5950000000000006</v>
      </c>
      <c r="O231" s="4">
        <v>23.039515260099254</v>
      </c>
      <c r="P231" s="4">
        <v>2.2616936377743295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0.21647085137569058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>
        <f t="shared" si="80"/>
        <v>0.10971792852007312</v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>
        <f t="shared" si="66"/>
        <v>104</v>
      </c>
      <c r="AB231" s="1" t="str">
        <f t="shared" si="83"/>
        <v xml:space="preserve"> </v>
      </c>
      <c r="AC231">
        <f t="shared" si="67"/>
        <v>108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2.2616936401143297</v>
      </c>
      <c r="AH231" t="str">
        <f t="shared" si="86"/>
        <v xml:space="preserve"> </v>
      </c>
      <c r="AI231">
        <f t="shared" si="70"/>
        <v>175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268</v>
      </c>
      <c r="AP231" t="s">
        <v>1028</v>
      </c>
      <c r="AQ231">
        <v>-10.707963889003524</v>
      </c>
      <c r="AR231">
        <v>-10.971792852007312</v>
      </c>
      <c r="AS231">
        <v>21.647084903569059</v>
      </c>
      <c r="AT231">
        <v>10.707963889003524</v>
      </c>
      <c r="AU231">
        <v>10.971792852007312</v>
      </c>
      <c r="AV231" t="s">
        <v>1352</v>
      </c>
    </row>
    <row r="232" spans="1:48" x14ac:dyDescent="0.25">
      <c r="A232">
        <v>2.3500000000000037E-9</v>
      </c>
      <c r="B232" t="s">
        <v>306</v>
      </c>
      <c r="C232" s="3">
        <v>9</v>
      </c>
      <c r="D232" s="3">
        <v>3</v>
      </c>
      <c r="E232" s="3">
        <v>12</v>
      </c>
      <c r="F232" s="3">
        <v>24</v>
      </c>
      <c r="G232" s="4">
        <v>74</v>
      </c>
      <c r="H232" s="4">
        <v>64.11</v>
      </c>
      <c r="I232" s="5">
        <v>19213.01043789</v>
      </c>
      <c r="J232" s="4" t="s">
        <v>1019</v>
      </c>
      <c r="K232" s="4">
        <v>25.997566909975667</v>
      </c>
      <c r="L232" s="4">
        <v>8.0903020644798431</v>
      </c>
      <c r="M232" s="4">
        <v>6.8132072878074474</v>
      </c>
      <c r="N232" s="4">
        <v>-0.26500000000000001</v>
      </c>
      <c r="O232" s="4">
        <v>99.719626168224309</v>
      </c>
      <c r="P232" s="4">
        <v>1.5582592419279364</v>
      </c>
      <c r="Q232" s="36" t="str">
        <f t="shared" si="74"/>
        <v xml:space="preserve"> </v>
      </c>
      <c r="R232" t="str">
        <f t="shared" si="75"/>
        <v xml:space="preserve"> </v>
      </c>
      <c r="S232" s="37">
        <f t="shared" si="76"/>
        <v>0.15426610748180483</v>
      </c>
      <c r="T232" s="37" t="str">
        <f t="shared" si="77"/>
        <v/>
      </c>
      <c r="U232" s="37" t="str">
        <f t="shared" si="78"/>
        <v xml:space="preserve"> </v>
      </c>
      <c r="V232" s="37" t="str">
        <f t="shared" si="79"/>
        <v xml:space="preserve"> </v>
      </c>
      <c r="W232" s="37" t="str">
        <f t="shared" si="80"/>
        <v/>
      </c>
      <c r="X232" s="37">
        <f t="shared" si="81"/>
        <v>-0.29972750364432088</v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>
        <f t="shared" si="83"/>
        <v>80</v>
      </c>
      <c r="AC232">
        <f t="shared" si="67"/>
        <v>186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>
        <f t="shared" si="87"/>
        <v>99.719626170574315</v>
      </c>
      <c r="AL232" t="str">
        <f t="shared" si="88"/>
        <v xml:space="preserve"> </v>
      </c>
      <c r="AM232">
        <f t="shared" si="72"/>
        <v>1</v>
      </c>
      <c r="AN232" t="str">
        <f t="shared" si="73"/>
        <v xml:space="preserve"> </v>
      </c>
      <c r="AO232" t="s">
        <v>306</v>
      </c>
      <c r="AP232" t="s">
        <v>1078</v>
      </c>
      <c r="AQ232" t="e">
        <v>#VALUE!</v>
      </c>
      <c r="AR232">
        <v>29.972750364432088</v>
      </c>
      <c r="AS232">
        <v>15.426610513180483</v>
      </c>
      <c r="AT232" t="e">
        <v>#VALUE!</v>
      </c>
      <c r="AU232">
        <v>-29.972750364432088</v>
      </c>
      <c r="AV232" t="s">
        <v>1353</v>
      </c>
    </row>
    <row r="233" spans="1:48" x14ac:dyDescent="0.25">
      <c r="A233">
        <v>2.3600000000000038E-9</v>
      </c>
      <c r="B233" t="s">
        <v>592</v>
      </c>
      <c r="C233" s="3">
        <v>10</v>
      </c>
      <c r="D233" s="3">
        <v>0</v>
      </c>
      <c r="E233" s="3">
        <v>9</v>
      </c>
      <c r="F233" s="3">
        <v>19</v>
      </c>
      <c r="G233" s="4">
        <v>59.5</v>
      </c>
      <c r="H233" s="4">
        <v>46.53</v>
      </c>
      <c r="I233" s="5">
        <v>16677.241560540002</v>
      </c>
      <c r="J233" s="4">
        <v>9.3302586725486272</v>
      </c>
      <c r="K233" s="4">
        <v>8.6422734026745918</v>
      </c>
      <c r="L233" s="4" t="s">
        <v>1019</v>
      </c>
      <c r="M233" s="4" t="s">
        <v>1019</v>
      </c>
      <c r="N233" s="4">
        <v>4.6740000000000004</v>
      </c>
      <c r="O233" s="4">
        <v>74.833333333333329</v>
      </c>
      <c r="P233" s="4">
        <v>2.6649473457984096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0.2787448981261722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 xml:space="preserve"> </v>
      </c>
      <c r="X233" s="37" t="str">
        <f t="shared" si="81"/>
        <v xml:space="preserve"> </v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61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2.6649473481584098</v>
      </c>
      <c r="AH233" t="str">
        <f t="shared" si="86"/>
        <v xml:space="preserve"> </v>
      </c>
      <c r="AI233">
        <f t="shared" si="70"/>
        <v>144</v>
      </c>
      <c r="AJ233" t="str">
        <f t="shared" si="71"/>
        <v xml:space="preserve"> </v>
      </c>
      <c r="AK233">
        <f t="shared" si="87"/>
        <v>74.833333335693325</v>
      </c>
      <c r="AL233" t="str">
        <f t="shared" si="88"/>
        <v xml:space="preserve"> </v>
      </c>
      <c r="AM233">
        <f t="shared" si="72"/>
        <v>4</v>
      </c>
      <c r="AN233" t="str">
        <f t="shared" si="73"/>
        <v xml:space="preserve"> </v>
      </c>
      <c r="AO233" t="s">
        <v>592</v>
      </c>
      <c r="AP233" t="s">
        <v>1024</v>
      </c>
      <c r="AQ233">
        <v>45.073148103654702</v>
      </c>
      <c r="AR233" t="e">
        <v>#VALUE!</v>
      </c>
      <c r="AS233">
        <v>27.874489576617222</v>
      </c>
      <c r="AT233">
        <v>-45.073148103654702</v>
      </c>
      <c r="AU233" t="e">
        <v>#VALUE!</v>
      </c>
      <c r="AV233" t="s">
        <v>1354</v>
      </c>
    </row>
    <row r="234" spans="1:48" x14ac:dyDescent="0.25">
      <c r="A234">
        <v>2.370000000000004E-9</v>
      </c>
      <c r="B234" t="s">
        <v>331</v>
      </c>
      <c r="C234" s="3">
        <v>16</v>
      </c>
      <c r="D234" s="3">
        <v>0</v>
      </c>
      <c r="E234" s="3">
        <v>9</v>
      </c>
      <c r="F234" s="3">
        <v>25</v>
      </c>
      <c r="G234" s="4">
        <v>93</v>
      </c>
      <c r="H234" s="4">
        <v>72.05</v>
      </c>
      <c r="I234" s="5">
        <v>21484.308793199998</v>
      </c>
      <c r="J234" s="4">
        <v>22.515624999999996</v>
      </c>
      <c r="K234" s="4">
        <v>19.357872111767865</v>
      </c>
      <c r="L234" s="4">
        <v>12.693539605379595</v>
      </c>
      <c r="M234" s="4">
        <v>11.908395288231002</v>
      </c>
      <c r="N234" s="4">
        <v>2.706</v>
      </c>
      <c r="O234" s="4">
        <v>35.357142857142847</v>
      </c>
      <c r="P234" s="4">
        <v>0.96044413601665513</v>
      </c>
      <c r="Q234" s="36" t="str">
        <f t="shared" si="74"/>
        <v xml:space="preserve"> </v>
      </c>
      <c r="R234" t="str">
        <f t="shared" si="75"/>
        <v xml:space="preserve"> </v>
      </c>
      <c r="S234" s="37">
        <f t="shared" si="76"/>
        <v>0.29077030077388621</v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>
        <f t="shared" ref="AC234:AC297" si="91">IF(ISERROR((RANK(S234,S$7:S$391,0)))=TRUE," ",((RANK(S234,S$7:S$391,0))))</f>
        <v>52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331</v>
      </c>
      <c r="AP234" t="s">
        <v>1028</v>
      </c>
      <c r="AQ234">
        <v>-32.548565171862755</v>
      </c>
      <c r="AR234">
        <v>-9.8715053678327003</v>
      </c>
      <c r="AS234">
        <v>29.077029840388626</v>
      </c>
      <c r="AT234">
        <v>32.548565171862755</v>
      </c>
      <c r="AU234">
        <v>9.8715053678327003</v>
      </c>
      <c r="AV234" t="s">
        <v>1355</v>
      </c>
    </row>
    <row r="235" spans="1:48" x14ac:dyDescent="0.25">
      <c r="A235">
        <v>2.3800000000000042E-9</v>
      </c>
      <c r="B235" t="s">
        <v>378</v>
      </c>
      <c r="C235" s="3">
        <v>6</v>
      </c>
      <c r="D235" s="3">
        <v>1</v>
      </c>
      <c r="E235" s="3">
        <v>16</v>
      </c>
      <c r="F235" s="3">
        <v>23</v>
      </c>
      <c r="G235" s="4">
        <v>47</v>
      </c>
      <c r="H235" s="4">
        <v>40.36</v>
      </c>
      <c r="I235" s="5">
        <v>6722.13893388</v>
      </c>
      <c r="J235" s="4">
        <v>10.80878414568827</v>
      </c>
      <c r="K235" s="4">
        <v>10.117824016044121</v>
      </c>
      <c r="L235" s="4">
        <v>12.327008280331214</v>
      </c>
      <c r="M235" s="4">
        <v>12.032239353113875</v>
      </c>
      <c r="N235" s="4">
        <v>3.6640000000000001</v>
      </c>
      <c r="O235" s="4">
        <v>30.626707906669466</v>
      </c>
      <c r="P235" s="4">
        <v>3.7710604558969276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0.16451932844541142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168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3.7710604582769278</v>
      </c>
      <c r="AH235" t="str">
        <f t="shared" si="86"/>
        <v xml:space="preserve"> </v>
      </c>
      <c r="AI235">
        <f t="shared" si="94"/>
        <v>58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378</v>
      </c>
      <c r="AP235" t="s">
        <v>1028</v>
      </c>
      <c r="AQ235">
        <v>36.369129004264423</v>
      </c>
      <c r="AR235">
        <v>-6.6989191783615842</v>
      </c>
      <c r="AS235">
        <v>16.451932606541142</v>
      </c>
      <c r="AT235">
        <v>-36.369129004264423</v>
      </c>
      <c r="AU235">
        <v>6.6989191783615842</v>
      </c>
      <c r="AV235" t="s">
        <v>1356</v>
      </c>
    </row>
    <row r="236" spans="1:48" x14ac:dyDescent="0.25">
      <c r="A236">
        <v>2.3900000000000044E-9</v>
      </c>
      <c r="B236" t="s">
        <v>563</v>
      </c>
      <c r="C236" s="3">
        <v>11</v>
      </c>
      <c r="D236" s="3">
        <v>0</v>
      </c>
      <c r="E236" s="3">
        <v>10</v>
      </c>
      <c r="F236" s="3">
        <v>21</v>
      </c>
      <c r="G236" s="4">
        <v>45</v>
      </c>
      <c r="H236" s="4">
        <v>41.1</v>
      </c>
      <c r="I236" s="5">
        <v>11184.2457648</v>
      </c>
      <c r="J236" s="4">
        <v>17.082294264339151</v>
      </c>
      <c r="K236" s="4">
        <v>15.621436716077536</v>
      </c>
      <c r="L236" s="4">
        <v>12.195173085828111</v>
      </c>
      <c r="M236" s="4">
        <v>11.453077937446052</v>
      </c>
      <c r="N236" s="4">
        <v>2.2389999999999999</v>
      </c>
      <c r="O236" s="4">
        <v>16.999999999999993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563</v>
      </c>
      <c r="AP236" t="s">
        <v>1054</v>
      </c>
      <c r="AQ236">
        <v>-0.56276894741744687</v>
      </c>
      <c r="AR236">
        <v>-5.5577929258876058</v>
      </c>
      <c r="AS236">
        <v>9.4890510948905096</v>
      </c>
      <c r="AT236">
        <v>0.56276894741744687</v>
      </c>
      <c r="AU236">
        <v>5.5577929258876058</v>
      </c>
      <c r="AV236" t="s">
        <v>1357</v>
      </c>
    </row>
    <row r="237" spans="1:48" x14ac:dyDescent="0.25">
      <c r="A237">
        <v>2.4000000000000045E-9</v>
      </c>
      <c r="B237" t="s">
        <v>295</v>
      </c>
      <c r="C237" s="3">
        <v>19</v>
      </c>
      <c r="D237" s="3">
        <v>0</v>
      </c>
      <c r="E237" s="3">
        <v>9</v>
      </c>
      <c r="F237" s="3">
        <v>28</v>
      </c>
      <c r="G237" s="4">
        <v>176.02102661132812</v>
      </c>
      <c r="H237" s="4">
        <v>155.19</v>
      </c>
      <c r="I237" s="5">
        <v>115245.72768513001</v>
      </c>
      <c r="J237" s="4">
        <v>17.854348826507131</v>
      </c>
      <c r="K237" s="4">
        <v>16.483271375464682</v>
      </c>
      <c r="L237" s="4">
        <v>12.492808354060855</v>
      </c>
      <c r="M237" s="4">
        <v>11.681431389461814</v>
      </c>
      <c r="N237" s="4">
        <v>8.1549999999999994</v>
      </c>
      <c r="O237" s="4">
        <v>13.885714285714293</v>
      </c>
      <c r="P237" s="4">
        <v>2.1406018429022486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2.1406018453022488</v>
      </c>
      <c r="AH237" t="str">
        <f t="shared" si="86"/>
        <v xml:space="preserve"> </v>
      </c>
      <c r="AI237">
        <f t="shared" si="94"/>
        <v>185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295</v>
      </c>
      <c r="AP237" t="s">
        <v>1031</v>
      </c>
      <c r="AQ237">
        <v>-5.1078226356786605</v>
      </c>
      <c r="AR237">
        <v>-8.1340353285529012</v>
      </c>
      <c r="AS237">
        <v>13.422918107692583</v>
      </c>
      <c r="AT237">
        <v>5.1078226356786605</v>
      </c>
      <c r="AU237">
        <v>8.1340353285529012</v>
      </c>
      <c r="AV237" t="s">
        <v>1358</v>
      </c>
    </row>
    <row r="238" spans="1:48" x14ac:dyDescent="0.25">
      <c r="A238">
        <v>2.4100000000000047E-9</v>
      </c>
      <c r="B238" t="s">
        <v>381</v>
      </c>
      <c r="C238" s="3">
        <v>10</v>
      </c>
      <c r="D238" s="3">
        <v>9</v>
      </c>
      <c r="E238" s="3">
        <v>9</v>
      </c>
      <c r="F238" s="3">
        <v>28</v>
      </c>
      <c r="G238" s="4">
        <v>70</v>
      </c>
      <c r="H238" s="4">
        <v>66.41</v>
      </c>
      <c r="I238" s="5">
        <v>7234.9547031399998</v>
      </c>
      <c r="J238" s="4" t="s">
        <v>1019</v>
      </c>
      <c r="K238" s="4">
        <v>23.845601436265706</v>
      </c>
      <c r="L238" s="4">
        <v>9.3174051520118812</v>
      </c>
      <c r="M238" s="4">
        <v>7.3969008600033286</v>
      </c>
      <c r="N238" s="4">
        <v>0.155</v>
      </c>
      <c r="O238" s="4">
        <v>238.52653937616881</v>
      </c>
      <c r="P238" s="4">
        <v>4.25688902273754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-0.19351310824311896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121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4.2568890251475402</v>
      </c>
      <c r="AH238" t="str">
        <f t="shared" si="86"/>
        <v xml:space="preserve"> </v>
      </c>
      <c r="AI238">
        <f t="shared" si="94"/>
        <v>35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381</v>
      </c>
      <c r="AP238" t="s">
        <v>1078</v>
      </c>
      <c r="AQ238" t="e">
        <v>#VALUE!</v>
      </c>
      <c r="AR238">
        <v>19.351310824311895</v>
      </c>
      <c r="AS238">
        <v>5.4058123776539624</v>
      </c>
      <c r="AT238" t="e">
        <v>#VALUE!</v>
      </c>
      <c r="AU238">
        <v>-19.351310824311895</v>
      </c>
      <c r="AV238" t="s">
        <v>1359</v>
      </c>
    </row>
    <row r="239" spans="1:48" x14ac:dyDescent="0.25">
      <c r="A239">
        <v>2.4200000000000049E-9</v>
      </c>
      <c r="B239" t="s">
        <v>300</v>
      </c>
      <c r="C239" s="3">
        <v>9</v>
      </c>
      <c r="D239" s="3">
        <v>1</v>
      </c>
      <c r="E239" s="3">
        <v>16</v>
      </c>
      <c r="F239" s="3">
        <v>26</v>
      </c>
      <c r="G239" s="4">
        <v>19</v>
      </c>
      <c r="H239" s="4">
        <v>15.33</v>
      </c>
      <c r="I239" s="5">
        <v>22560.368178389999</v>
      </c>
      <c r="J239" s="4">
        <v>9.7395171537484106</v>
      </c>
      <c r="K239" s="4">
        <v>9.1033254156769594</v>
      </c>
      <c r="L239" s="4">
        <v>5.3966499454743735</v>
      </c>
      <c r="M239" s="4">
        <v>5.2397858794355958</v>
      </c>
      <c r="N239" s="4">
        <v>1.538</v>
      </c>
      <c r="O239" s="4">
        <v>38.387096774193544</v>
      </c>
      <c r="P239" s="4">
        <v>3.0528375733855189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0.23939987195685578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-0.53288202354431446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14</v>
      </c>
      <c r="AC239">
        <f t="shared" si="91"/>
        <v>87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3.0528375758055191</v>
      </c>
      <c r="AH239" t="str">
        <f t="shared" si="86"/>
        <v xml:space="preserve"> </v>
      </c>
      <c r="AI239">
        <f t="shared" si="94"/>
        <v>111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300</v>
      </c>
      <c r="AP239" t="s">
        <v>1033</v>
      </c>
      <c r="AQ239">
        <v>42.663860132858986</v>
      </c>
      <c r="AR239">
        <v>53.288202354431448</v>
      </c>
      <c r="AS239">
        <v>23.939986953685576</v>
      </c>
      <c r="AT239">
        <v>-42.663860132858986</v>
      </c>
      <c r="AU239">
        <v>-53.288202354431448</v>
      </c>
      <c r="AV239" t="s">
        <v>1360</v>
      </c>
    </row>
    <row r="240" spans="1:48" x14ac:dyDescent="0.25">
      <c r="A240">
        <v>2.4300000000000051E-9</v>
      </c>
      <c r="B240" t="s">
        <v>267</v>
      </c>
      <c r="C240" s="3">
        <v>9</v>
      </c>
      <c r="D240" s="3">
        <v>0</v>
      </c>
      <c r="E240" s="3">
        <v>9</v>
      </c>
      <c r="F240" s="3">
        <v>18</v>
      </c>
      <c r="G240" s="4">
        <v>29</v>
      </c>
      <c r="H240" s="4">
        <v>23.77</v>
      </c>
      <c r="I240" s="5">
        <v>37613.850235159996</v>
      </c>
      <c r="J240" s="4">
        <v>10.863802559414991</v>
      </c>
      <c r="K240" s="4">
        <v>10.29004329004329</v>
      </c>
      <c r="L240" s="4">
        <v>8.0224133004286262</v>
      </c>
      <c r="M240" s="4">
        <v>7.7789118387909317</v>
      </c>
      <c r="N240" s="4">
        <v>2.0209999999999999</v>
      </c>
      <c r="O240" s="4">
        <v>22.500000000000007</v>
      </c>
      <c r="P240" s="4">
        <v>2.6756415649978966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0.22002524433155671</v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>
        <f t="shared" si="81"/>
        <v>-0.30560375324510802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>
        <f t="shared" si="83"/>
        <v>79</v>
      </c>
      <c r="AC240">
        <f t="shared" si="91"/>
        <v>104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2.6756415674278968</v>
      </c>
      <c r="AH240" t="str">
        <f t="shared" si="86"/>
        <v xml:space="preserve"> </v>
      </c>
      <c r="AI240">
        <f t="shared" si="94"/>
        <v>141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267</v>
      </c>
      <c r="AP240" t="s">
        <v>1033</v>
      </c>
      <c r="AQ240">
        <v>36.045237848788666</v>
      </c>
      <c r="AR240">
        <v>30.560375324510801</v>
      </c>
      <c r="AS240">
        <v>22.002524190155668</v>
      </c>
      <c r="AT240">
        <v>-36.045237848788666</v>
      </c>
      <c r="AU240">
        <v>-30.560375324510801</v>
      </c>
      <c r="AV240" t="s">
        <v>1361</v>
      </c>
    </row>
    <row r="241" spans="1:48" x14ac:dyDescent="0.25">
      <c r="A241">
        <v>2.4400000000000052E-9</v>
      </c>
      <c r="B241" t="s">
        <v>322</v>
      </c>
      <c r="C241" s="3">
        <v>3</v>
      </c>
      <c r="D241" s="3">
        <v>1</v>
      </c>
      <c r="E241" s="3">
        <v>6</v>
      </c>
      <c r="F241" s="3">
        <v>10</v>
      </c>
      <c r="G241" s="4">
        <v>26</v>
      </c>
      <c r="H241" s="4">
        <v>25.99</v>
      </c>
      <c r="I241" s="5">
        <v>5341.486111799999</v>
      </c>
      <c r="J241" s="4">
        <v>13.362467866323906</v>
      </c>
      <c r="K241" s="4">
        <v>12.489187890437289</v>
      </c>
      <c r="L241" s="4">
        <v>7.4772354818123796</v>
      </c>
      <c r="M241" s="4">
        <v>7.2088739914380673</v>
      </c>
      <c r="N241" s="4">
        <v>1.9450000000000001</v>
      </c>
      <c r="O241" s="4">
        <v>-30.954629647902621</v>
      </c>
      <c r="P241" s="4">
        <v>3.8322431704501732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-0.35279272455389299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62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3.8322431728901734</v>
      </c>
      <c r="AH241" t="str">
        <f t="shared" si="86"/>
        <v xml:space="preserve"> </v>
      </c>
      <c r="AI241">
        <f t="shared" si="94"/>
        <v>52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322</v>
      </c>
      <c r="AP241" t="s">
        <v>1028</v>
      </c>
      <c r="AQ241">
        <v>21.33569719533185</v>
      </c>
      <c r="AR241">
        <v>35.279272455389297</v>
      </c>
      <c r="AS241">
        <v>3.8476337052717469E-2</v>
      </c>
      <c r="AT241">
        <v>-21.33569719533185</v>
      </c>
      <c r="AU241">
        <v>-35.279272455389297</v>
      </c>
      <c r="AV241" t="s">
        <v>1362</v>
      </c>
    </row>
    <row r="242" spans="1:48" x14ac:dyDescent="0.25">
      <c r="A242">
        <v>2.4500000000000054E-9</v>
      </c>
      <c r="B242" t="s">
        <v>385</v>
      </c>
      <c r="C242" s="3">
        <v>3</v>
      </c>
      <c r="D242" s="3">
        <v>2</v>
      </c>
      <c r="E242" s="3">
        <v>10</v>
      </c>
      <c r="F242" s="3">
        <v>15</v>
      </c>
      <c r="G242" s="4">
        <v>36</v>
      </c>
      <c r="H242" s="4">
        <v>41.12</v>
      </c>
      <c r="I242" s="5">
        <v>21921.808212479998</v>
      </c>
      <c r="J242" s="4">
        <v>22.420937840785168</v>
      </c>
      <c r="K242" s="4">
        <v>21.283643892339544</v>
      </c>
      <c r="L242" s="4">
        <v>15.516811594202899</v>
      </c>
      <c r="M242" s="4">
        <v>14.832162432133797</v>
      </c>
      <c r="N242" s="4">
        <v>1.7450000000000001</v>
      </c>
      <c r="O242" s="4">
        <v>19.024390243902445</v>
      </c>
      <c r="P242" s="4">
        <v>1.9649805447470821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0.34308908418388295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59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385</v>
      </c>
      <c r="AP242" t="s">
        <v>1020</v>
      </c>
      <c r="AQ242">
        <v>-31.991145731179891</v>
      </c>
      <c r="AR242">
        <v>-34.308908418388299</v>
      </c>
      <c r="AS242">
        <v>-12.45136186770427</v>
      </c>
      <c r="AT242">
        <v>31.991145731179891</v>
      </c>
      <c r="AU242">
        <v>34.308908418388299</v>
      </c>
      <c r="AV242" t="s">
        <v>1363</v>
      </c>
    </row>
    <row r="243" spans="1:48" x14ac:dyDescent="0.25">
      <c r="A243">
        <v>2.4600000000000056E-9</v>
      </c>
      <c r="B243" t="s">
        <v>379</v>
      </c>
      <c r="C243" s="3">
        <v>11</v>
      </c>
      <c r="D243" s="3">
        <v>0</v>
      </c>
      <c r="E243" s="3">
        <v>2</v>
      </c>
      <c r="F243" s="3">
        <v>13</v>
      </c>
      <c r="G243" s="4">
        <v>189.5</v>
      </c>
      <c r="H243" s="4">
        <v>170.7</v>
      </c>
      <c r="I243" s="5">
        <v>20058.368767799999</v>
      </c>
      <c r="J243" s="4">
        <v>21.736915828345854</v>
      </c>
      <c r="K243" s="4">
        <v>19.27071573718672</v>
      </c>
      <c r="L243" s="4">
        <v>15.375198317696537</v>
      </c>
      <c r="M243" s="4">
        <v>14.058194293746737</v>
      </c>
      <c r="N243" s="4">
        <v>7.8529999999999998</v>
      </c>
      <c r="O243" s="4">
        <v>14.251497005988037</v>
      </c>
      <c r="P243" s="4">
        <v>1.537785588752197</v>
      </c>
      <c r="Q243" s="36">
        <f t="shared" si="74"/>
        <v>84.615384617844612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>
        <f t="shared" si="80"/>
        <v>0.33083145994861352</v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>
        <f t="shared" si="90"/>
        <v>60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>
        <f t="shared" si="92"/>
        <v>20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379</v>
      </c>
      <c r="AP243" t="s">
        <v>1031</v>
      </c>
      <c r="AQ243">
        <v>-27.964336069231742</v>
      </c>
      <c r="AR243">
        <v>-33.083145994861354</v>
      </c>
      <c r="AS243">
        <v>11.013473930872886</v>
      </c>
      <c r="AT243">
        <v>27.964336069231742</v>
      </c>
      <c r="AU243">
        <v>33.083145994861354</v>
      </c>
      <c r="AV243" t="s">
        <v>1364</v>
      </c>
    </row>
    <row r="244" spans="1:48" x14ac:dyDescent="0.25">
      <c r="A244">
        <v>2.4700000000000057E-9</v>
      </c>
      <c r="B244" t="s">
        <v>626</v>
      </c>
      <c r="C244" s="3">
        <v>8</v>
      </c>
      <c r="D244" s="3">
        <v>2</v>
      </c>
      <c r="E244" s="3">
        <v>11</v>
      </c>
      <c r="F244" s="3">
        <v>21</v>
      </c>
      <c r="G244" s="4">
        <v>81</v>
      </c>
      <c r="H244" s="4">
        <v>83.29</v>
      </c>
      <c r="I244" s="5">
        <v>12752.654419590001</v>
      </c>
      <c r="J244" s="4">
        <v>18.79711126156624</v>
      </c>
      <c r="K244" s="4">
        <v>17.240736907472574</v>
      </c>
      <c r="L244" s="4">
        <v>13.791846503533497</v>
      </c>
      <c r="M244" s="4">
        <v>13.46871690358762</v>
      </c>
      <c r="N244" s="4">
        <v>4.1150000000000002</v>
      </c>
      <c r="O244" s="4">
        <v>15.862068965517242</v>
      </c>
      <c r="P244" s="4" t="s">
        <v>166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0.19378123380424128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82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626</v>
      </c>
      <c r="AP244" t="s">
        <v>1054</v>
      </c>
      <c r="AQ244">
        <v>-10.657826602480224</v>
      </c>
      <c r="AR244">
        <v>-19.378123380424128</v>
      </c>
      <c r="AS244">
        <v>-2.7494297034457937</v>
      </c>
      <c r="AT244">
        <v>10.657826602480224</v>
      </c>
      <c r="AU244">
        <v>19.378123380424128</v>
      </c>
      <c r="AV244" t="s">
        <v>1365</v>
      </c>
    </row>
    <row r="245" spans="1:48" x14ac:dyDescent="0.25">
      <c r="A245">
        <v>2.4800000000000059E-9</v>
      </c>
      <c r="B245" t="s">
        <v>414</v>
      </c>
      <c r="C245" s="3">
        <v>7</v>
      </c>
      <c r="D245" s="3">
        <v>3</v>
      </c>
      <c r="E245" s="3">
        <v>11</v>
      </c>
      <c r="F245" s="3">
        <v>21</v>
      </c>
      <c r="G245" s="4">
        <v>22</v>
      </c>
      <c r="H245" s="4">
        <v>19.07</v>
      </c>
      <c r="I245" s="5">
        <v>14143.788857080001</v>
      </c>
      <c r="J245" s="4">
        <v>21.97004608294931</v>
      </c>
      <c r="K245" s="4">
        <v>24.670116429495472</v>
      </c>
      <c r="L245" s="4">
        <v>11.479845516230915</v>
      </c>
      <c r="M245" s="4">
        <v>11.530127773868681</v>
      </c>
      <c r="N245" s="4">
        <v>0.879</v>
      </c>
      <c r="O245" s="4">
        <v>34.156462817058355</v>
      </c>
      <c r="P245" s="4">
        <v>4.4625065547981118</v>
      </c>
      <c r="Q245" s="36" t="str">
        <f t="shared" si="74"/>
        <v xml:space="preserve"> </v>
      </c>
      <c r="R245" t="str">
        <f t="shared" si="75"/>
        <v xml:space="preserve"> </v>
      </c>
      <c r="S245" s="37">
        <f t="shared" si="76"/>
        <v>0.15364447023039321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>
        <f t="shared" si="91"/>
        <v>187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4.462506557278112</v>
      </c>
      <c r="AH245" t="str">
        <f t="shared" si="86"/>
        <v xml:space="preserve"> </v>
      </c>
      <c r="AI245">
        <f t="shared" si="94"/>
        <v>29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414</v>
      </c>
      <c r="AP245" t="s">
        <v>1035</v>
      </c>
      <c r="AQ245">
        <v>-29.336764360511204</v>
      </c>
      <c r="AR245">
        <v>0.63386986842458581</v>
      </c>
      <c r="AS245">
        <v>15.364446775039319</v>
      </c>
      <c r="AT245">
        <v>29.336764360511204</v>
      </c>
      <c r="AU245">
        <v>-0.63386986842458581</v>
      </c>
      <c r="AV245" t="s">
        <v>1366</v>
      </c>
    </row>
    <row r="246" spans="1:48" x14ac:dyDescent="0.25">
      <c r="A246">
        <v>2.4900000000000061E-9</v>
      </c>
      <c r="B246" t="s">
        <v>383</v>
      </c>
      <c r="C246" s="3">
        <v>3</v>
      </c>
      <c r="D246" s="3">
        <v>5</v>
      </c>
      <c r="E246" s="3">
        <v>13</v>
      </c>
      <c r="F246" s="3">
        <v>21</v>
      </c>
      <c r="G246" s="4">
        <v>99</v>
      </c>
      <c r="H246" s="4">
        <v>104.58</v>
      </c>
      <c r="I246" s="5">
        <v>21889.92342096</v>
      </c>
      <c r="J246" s="4">
        <v>18.572189664358017</v>
      </c>
      <c r="K246" s="4">
        <v>17.594212651413191</v>
      </c>
      <c r="L246" s="4">
        <v>13.416053636470904</v>
      </c>
      <c r="M246" s="4">
        <v>12.981408949270845</v>
      </c>
      <c r="N246" s="4">
        <v>5.36</v>
      </c>
      <c r="O246" s="4">
        <v>17.293233082706767</v>
      </c>
      <c r="P246" s="4">
        <v>2.8590552686938229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>
        <f t="shared" si="80"/>
        <v>0.1612537203649147</v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>
        <f t="shared" si="90"/>
        <v>88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2.8590552711838231</v>
      </c>
      <c r="AH246" t="str">
        <f t="shared" si="86"/>
        <v xml:space="preserve"> </v>
      </c>
      <c r="AI246">
        <f t="shared" si="94"/>
        <v>128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383</v>
      </c>
      <c r="AP246" t="s">
        <v>1020</v>
      </c>
      <c r="AQ246">
        <v>-9.3337223421670501</v>
      </c>
      <c r="AR246">
        <v>-16.12537203649147</v>
      </c>
      <c r="AS246">
        <v>-5.3356282271944888</v>
      </c>
      <c r="AT246">
        <v>9.3337223421670501</v>
      </c>
      <c r="AU246">
        <v>16.12537203649147</v>
      </c>
      <c r="AV246" t="s">
        <v>1367</v>
      </c>
    </row>
    <row r="247" spans="1:48" x14ac:dyDescent="0.25">
      <c r="A247">
        <v>2.5000000000000063E-9</v>
      </c>
      <c r="B247" t="s">
        <v>389</v>
      </c>
      <c r="C247" s="3">
        <v>15</v>
      </c>
      <c r="D247" s="3">
        <v>1</v>
      </c>
      <c r="E247" s="3">
        <v>7</v>
      </c>
      <c r="F247" s="3">
        <v>23</v>
      </c>
      <c r="G247" s="4">
        <v>371</v>
      </c>
      <c r="H247" s="4">
        <v>332.31</v>
      </c>
      <c r="I247" s="5">
        <v>45780.157780170004</v>
      </c>
      <c r="J247" s="4">
        <v>19.361999650410766</v>
      </c>
      <c r="K247" s="4">
        <v>17.207435791217893</v>
      </c>
      <c r="L247" s="4">
        <v>9.0013847599046599</v>
      </c>
      <c r="M247" s="4">
        <v>7.7131328420835059</v>
      </c>
      <c r="N247" s="4">
        <v>14.157</v>
      </c>
      <c r="O247" s="4">
        <v>25.427728613569311</v>
      </c>
      <c r="P247" s="4">
        <v>0.60455598687972067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>
        <f t="shared" si="81"/>
        <v>-0.22086689393819647</v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>
        <f t="shared" si="83"/>
        <v>108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389</v>
      </c>
      <c r="AP247" t="s">
        <v>1054</v>
      </c>
      <c r="AQ247">
        <v>-13.983301485970557</v>
      </c>
      <c r="AR247">
        <v>22.086689393819647</v>
      </c>
      <c r="AS247">
        <v>11.642743221690587</v>
      </c>
      <c r="AT247">
        <v>13.983301485970557</v>
      </c>
      <c r="AU247">
        <v>-22.086689393819647</v>
      </c>
      <c r="AV247" t="s">
        <v>1368</v>
      </c>
    </row>
    <row r="248" spans="1:48" x14ac:dyDescent="0.25">
      <c r="A248">
        <v>2.5100000000000064E-9</v>
      </c>
      <c r="B248" t="s">
        <v>269</v>
      </c>
      <c r="C248" s="3">
        <v>8</v>
      </c>
      <c r="D248" s="3">
        <v>3</v>
      </c>
      <c r="E248" s="3">
        <v>15</v>
      </c>
      <c r="F248" s="3">
        <v>26</v>
      </c>
      <c r="G248" s="4">
        <v>164.5</v>
      </c>
      <c r="H248" s="4">
        <v>130.55000000000001</v>
      </c>
      <c r="I248" s="5">
        <v>119161.88707395001</v>
      </c>
      <c r="J248" s="4">
        <v>9.3510493517656332</v>
      </c>
      <c r="K248" s="4">
        <v>8.9799147062869729</v>
      </c>
      <c r="L248" s="4">
        <v>7.7368468100946961</v>
      </c>
      <c r="M248" s="4">
        <v>7.8026169709436886</v>
      </c>
      <c r="N248" s="4">
        <v>13.804</v>
      </c>
      <c r="O248" s="4">
        <v>-6.5057915057915015</v>
      </c>
      <c r="P248" s="4">
        <v>4.9881271543469934</v>
      </c>
      <c r="Q248" s="36" t="str">
        <f t="shared" si="74"/>
        <v xml:space="preserve"> </v>
      </c>
      <c r="R248" t="str">
        <f t="shared" si="75"/>
        <v xml:space="preserve"> </v>
      </c>
      <c r="S248" s="37">
        <f t="shared" si="76"/>
        <v>0.260053621812949</v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>
        <f t="shared" si="81"/>
        <v>-0.33032153973415035</v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>
        <f t="shared" si="83"/>
        <v>73</v>
      </c>
      <c r="AC248">
        <f t="shared" si="91"/>
        <v>74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4.9881271568569936</v>
      </c>
      <c r="AH248" t="str">
        <f t="shared" si="86"/>
        <v xml:space="preserve"> </v>
      </c>
      <c r="AI248">
        <f t="shared" si="94"/>
        <v>18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269</v>
      </c>
      <c r="AP248" t="s">
        <v>1033</v>
      </c>
      <c r="AQ248">
        <v>44.9507542238862</v>
      </c>
      <c r="AR248">
        <v>33.032153973415035</v>
      </c>
      <c r="AS248">
        <v>26.005361930294903</v>
      </c>
      <c r="AT248">
        <v>-44.9507542238862</v>
      </c>
      <c r="AU248">
        <v>-33.032153973415035</v>
      </c>
      <c r="AV248" t="s">
        <v>1369</v>
      </c>
    </row>
    <row r="249" spans="1:48" x14ac:dyDescent="0.25">
      <c r="A249">
        <v>2.5200000000000066E-9</v>
      </c>
      <c r="B249" t="s">
        <v>675</v>
      </c>
      <c r="C249" s="3">
        <v>15</v>
      </c>
      <c r="D249" s="3">
        <v>0</v>
      </c>
      <c r="E249" s="3">
        <v>3</v>
      </c>
      <c r="F249" s="3">
        <v>18</v>
      </c>
      <c r="G249" s="4">
        <v>83</v>
      </c>
      <c r="H249" s="4">
        <v>73.53</v>
      </c>
      <c r="I249" s="5">
        <v>42164.788933260003</v>
      </c>
      <c r="J249" s="4">
        <v>19.103663289166015</v>
      </c>
      <c r="K249" s="4">
        <v>17.14785447761194</v>
      </c>
      <c r="L249" s="4">
        <v>13.978195438649017</v>
      </c>
      <c r="M249" s="4">
        <v>12.987805055015521</v>
      </c>
      <c r="N249" s="4">
        <v>3.4710000000000001</v>
      </c>
      <c r="O249" s="4">
        <v>9.5890410958904209</v>
      </c>
      <c r="P249" s="4">
        <v>1.4524683802529581</v>
      </c>
      <c r="Q249" s="36">
        <f t="shared" si="74"/>
        <v>83.333333335853325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0.20991104366134183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80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>
        <f t="shared" si="92"/>
        <v>21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675</v>
      </c>
      <c r="AP249" t="s">
        <v>1024</v>
      </c>
      <c r="AQ249">
        <v>-12.462485873936169</v>
      </c>
      <c r="AR249">
        <v>-20.991104366134184</v>
      </c>
      <c r="AS249">
        <v>12.879096967224267</v>
      </c>
      <c r="AT249">
        <v>12.462485873936169</v>
      </c>
      <c r="AU249">
        <v>20.991104366134184</v>
      </c>
      <c r="AV249" t="s">
        <v>1370</v>
      </c>
    </row>
    <row r="250" spans="1:48" x14ac:dyDescent="0.25">
      <c r="A250">
        <v>2.5300000000000068E-9</v>
      </c>
      <c r="B250" t="s">
        <v>542</v>
      </c>
      <c r="C250" s="3">
        <v>7</v>
      </c>
      <c r="D250" s="3">
        <v>1</v>
      </c>
      <c r="E250" s="3">
        <v>1</v>
      </c>
      <c r="F250" s="3">
        <v>9</v>
      </c>
      <c r="G250" s="4">
        <v>260</v>
      </c>
      <c r="H250" s="4">
        <v>224.33</v>
      </c>
      <c r="I250" s="5">
        <v>19424.950954120002</v>
      </c>
      <c r="J250" s="4" t="s">
        <v>1019</v>
      </c>
      <c r="K250" s="4">
        <v>39.973271560940844</v>
      </c>
      <c r="L250" s="4">
        <v>30.65635535307517</v>
      </c>
      <c r="M250" s="4">
        <v>27.921452282157674</v>
      </c>
      <c r="N250" s="4">
        <v>4.1820000000000004</v>
      </c>
      <c r="O250" s="4">
        <v>23.164556962025308</v>
      </c>
      <c r="P250" s="4" t="s">
        <v>166</v>
      </c>
      <c r="Q250" s="36">
        <f t="shared" si="74"/>
        <v>77.777777780307773</v>
      </c>
      <c r="R250" t="str">
        <f t="shared" si="75"/>
        <v xml:space="preserve"> </v>
      </c>
      <c r="S250" s="37">
        <f t="shared" si="76"/>
        <v>0.15900682283936551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1.6535229860598517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5</v>
      </c>
      <c r="AB250" s="1" t="str">
        <f t="shared" si="83"/>
        <v xml:space="preserve"> </v>
      </c>
      <c r="AC250">
        <f t="shared" si="91"/>
        <v>177</v>
      </c>
      <c r="AD250" s="1" t="str">
        <f t="shared" si="84"/>
        <v xml:space="preserve"> </v>
      </c>
      <c r="AE250">
        <f t="shared" si="92"/>
        <v>43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542</v>
      </c>
      <c r="AP250" t="s">
        <v>1054</v>
      </c>
      <c r="AQ250" t="e">
        <v>#VALUE!</v>
      </c>
      <c r="AR250">
        <v>-165.35229860598517</v>
      </c>
      <c r="AS250">
        <v>15.900682030936553</v>
      </c>
      <c r="AT250" t="e">
        <v>#VALUE!</v>
      </c>
      <c r="AU250">
        <v>165.35229860598517</v>
      </c>
      <c r="AV250" t="s">
        <v>1371</v>
      </c>
    </row>
    <row r="251" spans="1:48" x14ac:dyDescent="0.25">
      <c r="A251">
        <v>2.5400000000000069E-9</v>
      </c>
      <c r="B251" t="s">
        <v>395</v>
      </c>
      <c r="C251" s="3">
        <v>5</v>
      </c>
      <c r="D251" s="3">
        <v>2</v>
      </c>
      <c r="E251" s="3">
        <v>8</v>
      </c>
      <c r="F251" s="3">
        <v>15</v>
      </c>
      <c r="G251" s="4">
        <v>140.5</v>
      </c>
      <c r="H251" s="4">
        <v>136.86000000000001</v>
      </c>
      <c r="I251" s="5">
        <v>14596.640026020001</v>
      </c>
      <c r="J251" s="4">
        <v>21.939724270599552</v>
      </c>
      <c r="K251" s="4">
        <v>19.289640591966176</v>
      </c>
      <c r="L251" s="4">
        <v>14.192886819643055</v>
      </c>
      <c r="M251" s="4">
        <v>12.596815426997246</v>
      </c>
      <c r="N251" s="4">
        <v>6.1029999999999998</v>
      </c>
      <c r="O251" s="4">
        <v>2.3809523809523907</v>
      </c>
      <c r="P251" s="4">
        <v>2.0656144965658334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>
        <f t="shared" si="80"/>
        <v>0.22849409137903032</v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>
        <f t="shared" si="90"/>
        <v>78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>
        <f t="shared" si="85"/>
        <v>2.0656144991058336</v>
      </c>
      <c r="AH251" t="str">
        <f t="shared" si="86"/>
        <v xml:space="preserve"> </v>
      </c>
      <c r="AI251">
        <f t="shared" si="94"/>
        <v>191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395</v>
      </c>
      <c r="AP251" t="s">
        <v>1022</v>
      </c>
      <c r="AQ251">
        <v>-29.158261089099867</v>
      </c>
      <c r="AR251">
        <v>-22.849409137903031</v>
      </c>
      <c r="AS251">
        <v>2.6596521993277777</v>
      </c>
      <c r="AT251">
        <v>29.158261089099867</v>
      </c>
      <c r="AU251">
        <v>22.849409137903031</v>
      </c>
      <c r="AV251" t="s">
        <v>1372</v>
      </c>
    </row>
    <row r="252" spans="1:48" x14ac:dyDescent="0.25">
      <c r="A252">
        <v>2.5500000000000071E-9</v>
      </c>
      <c r="B252" t="s">
        <v>746</v>
      </c>
      <c r="C252" s="3">
        <v>14</v>
      </c>
      <c r="D252" s="3">
        <v>1</v>
      </c>
      <c r="E252" s="3">
        <v>5</v>
      </c>
      <c r="F252" s="3">
        <v>20</v>
      </c>
      <c r="G252" s="4">
        <v>345</v>
      </c>
      <c r="H252" s="4">
        <v>321.45</v>
      </c>
      <c r="I252" s="5">
        <v>47253.15</v>
      </c>
      <c r="J252" s="4" t="s">
        <v>1019</v>
      </c>
      <c r="K252" s="4" t="s">
        <v>1019</v>
      </c>
      <c r="L252" s="4">
        <v>36.695566968402375</v>
      </c>
      <c r="M252" s="4">
        <v>31.594818194198556</v>
      </c>
      <c r="N252" s="4">
        <v>5.4530000000000003</v>
      </c>
      <c r="O252" s="4">
        <v>13.423423423423426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>
        <f t="shared" si="80"/>
        <v>2.1762591904907183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1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746</v>
      </c>
      <c r="AP252" t="s">
        <v>1054</v>
      </c>
      <c r="AQ252" t="e">
        <v>#VALUE!</v>
      </c>
      <c r="AR252">
        <v>-217.62591904907183</v>
      </c>
      <c r="AS252">
        <v>7.3261782547830112</v>
      </c>
      <c r="AT252" t="e">
        <v>#VALUE!</v>
      </c>
      <c r="AU252">
        <v>217.62591904907183</v>
      </c>
      <c r="AV252" t="s">
        <v>1373</v>
      </c>
    </row>
    <row r="253" spans="1:48" x14ac:dyDescent="0.25">
      <c r="A253">
        <v>2.5600000000000073E-9</v>
      </c>
      <c r="B253" t="s">
        <v>572</v>
      </c>
      <c r="C253" s="3">
        <v>14</v>
      </c>
      <c r="D253" s="3">
        <v>0</v>
      </c>
      <c r="E253" s="3">
        <v>8</v>
      </c>
      <c r="F253" s="3">
        <v>22</v>
      </c>
      <c r="G253" s="4">
        <v>84</v>
      </c>
      <c r="H253" s="4">
        <v>64.44</v>
      </c>
      <c r="I253" s="5">
        <v>13698.49081356</v>
      </c>
      <c r="J253" s="4">
        <v>29.224489795918366</v>
      </c>
      <c r="K253" s="4">
        <v>19.127337488869099</v>
      </c>
      <c r="L253" s="4">
        <v>26.967439707149008</v>
      </c>
      <c r="M253" s="4">
        <v>19.120120610687025</v>
      </c>
      <c r="N253" s="4">
        <v>1.149</v>
      </c>
      <c r="O253" s="4">
        <v>30.000000000000011</v>
      </c>
      <c r="P253" s="4" t="s">
        <v>166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0.30353817760655488</v>
      </c>
      <c r="T253" s="37" t="str">
        <f t="shared" si="77"/>
        <v/>
      </c>
      <c r="U253" s="37">
        <f t="shared" si="78"/>
        <v>0.72043378335210528</v>
      </c>
      <c r="V253" s="37" t="str">
        <f t="shared" si="79"/>
        <v/>
      </c>
      <c r="W253" s="37">
        <f t="shared" si="80"/>
        <v>1.3342214139269797</v>
      </c>
      <c r="X253" s="37" t="str">
        <f t="shared" si="81"/>
        <v/>
      </c>
      <c r="Y253">
        <f t="shared" si="89"/>
        <v>15</v>
      </c>
      <c r="Z253" s="1" t="str">
        <f t="shared" si="82"/>
        <v xml:space="preserve"> </v>
      </c>
      <c r="AA253">
        <f t="shared" si="90"/>
        <v>6</v>
      </c>
      <c r="AB253" s="1" t="str">
        <f t="shared" si="83"/>
        <v xml:space="preserve"> </v>
      </c>
      <c r="AC253">
        <f t="shared" si="91"/>
        <v>45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572</v>
      </c>
      <c r="AP253" t="s">
        <v>1054</v>
      </c>
      <c r="AQ253">
        <v>-72.043378335210534</v>
      </c>
      <c r="AR253">
        <v>-133.42214139269797</v>
      </c>
      <c r="AS253">
        <v>30.353817504655488</v>
      </c>
      <c r="AT253">
        <v>72.043378335210534</v>
      </c>
      <c r="AU253">
        <v>133.42214139269797</v>
      </c>
      <c r="AV253" t="s">
        <v>1374</v>
      </c>
    </row>
    <row r="254" spans="1:48" x14ac:dyDescent="0.25">
      <c r="A254">
        <v>2.5700000000000075E-9</v>
      </c>
      <c r="B254" t="s">
        <v>708</v>
      </c>
      <c r="C254" s="3">
        <v>11</v>
      </c>
      <c r="D254" s="3">
        <v>1</v>
      </c>
      <c r="E254" s="3">
        <v>6</v>
      </c>
      <c r="F254" s="3">
        <v>18</v>
      </c>
      <c r="G254" s="4">
        <v>60</v>
      </c>
      <c r="H254" s="4">
        <v>52.49</v>
      </c>
      <c r="I254" s="5">
        <v>20689.732870210002</v>
      </c>
      <c r="J254" s="4">
        <v>20.360744763382471</v>
      </c>
      <c r="K254" s="4">
        <v>17.908563630160355</v>
      </c>
      <c r="L254" s="4">
        <v>14.958433820639366</v>
      </c>
      <c r="M254" s="4">
        <v>13.876029591950106</v>
      </c>
      <c r="N254" s="4">
        <v>2.2720000000000002</v>
      </c>
      <c r="O254" s="4">
        <v>5.5769230769230811</v>
      </c>
      <c r="P254" s="4" t="s">
        <v>166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>
        <f t="shared" si="80"/>
        <v>0.29475756401486408</v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>
        <f t="shared" si="90"/>
        <v>65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708</v>
      </c>
      <c r="AP254" t="s">
        <v>1031</v>
      </c>
      <c r="AQ254">
        <v>-19.862873192143905</v>
      </c>
      <c r="AR254">
        <v>-29.475756401486407</v>
      </c>
      <c r="AS254">
        <v>14.307487140407682</v>
      </c>
      <c r="AT254">
        <v>19.862873192143905</v>
      </c>
      <c r="AU254">
        <v>29.475756401486407</v>
      </c>
      <c r="AV254" t="s">
        <v>1375</v>
      </c>
    </row>
    <row r="255" spans="1:48" x14ac:dyDescent="0.25">
      <c r="A255">
        <v>2.5800000000000076E-9</v>
      </c>
      <c r="B255" t="s">
        <v>288</v>
      </c>
      <c r="C255" s="3">
        <v>21</v>
      </c>
      <c r="D255" s="3">
        <v>6</v>
      </c>
      <c r="E255" s="3">
        <v>17</v>
      </c>
      <c r="F255" s="3">
        <v>44</v>
      </c>
      <c r="G255" s="4">
        <v>55</v>
      </c>
      <c r="H255" s="4">
        <v>44.97</v>
      </c>
      <c r="I255" s="5">
        <v>207356.66999999998</v>
      </c>
      <c r="J255" s="4">
        <v>10.689327311623485</v>
      </c>
      <c r="K255" s="4">
        <v>10.176510522742701</v>
      </c>
      <c r="L255" s="4">
        <v>6.8610242387070413</v>
      </c>
      <c r="M255" s="4">
        <v>6.3767711045829136</v>
      </c>
      <c r="N255" s="4">
        <v>4.1450000000000005</v>
      </c>
      <c r="O255" s="4">
        <v>14.15841584158416</v>
      </c>
      <c r="P255" s="4">
        <v>2.612853013119858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0.22303758318929501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-0.40613013792271691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48</v>
      </c>
      <c r="AC255">
        <f t="shared" si="91"/>
        <v>102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2.6128530156998582</v>
      </c>
      <c r="AH255" t="str">
        <f t="shared" si="86"/>
        <v xml:space="preserve"> </v>
      </c>
      <c r="AI255">
        <f t="shared" si="94"/>
        <v>146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288</v>
      </c>
      <c r="AP255" t="s">
        <v>1033</v>
      </c>
      <c r="AQ255">
        <v>37.072366509563992</v>
      </c>
      <c r="AR255">
        <v>40.613013792271687</v>
      </c>
      <c r="AS255">
        <v>22.303758060929503</v>
      </c>
      <c r="AT255">
        <v>-37.072366509563992</v>
      </c>
      <c r="AU255">
        <v>-40.613013792271687</v>
      </c>
      <c r="AV255" t="s">
        <v>1376</v>
      </c>
    </row>
    <row r="256" spans="1:48" x14ac:dyDescent="0.25">
      <c r="A256">
        <v>2.5900000000000078E-9</v>
      </c>
      <c r="B256" t="s">
        <v>559</v>
      </c>
      <c r="C256" s="3">
        <v>11</v>
      </c>
      <c r="D256" s="3">
        <v>2</v>
      </c>
      <c r="E256" s="3">
        <v>8</v>
      </c>
      <c r="F256" s="3">
        <v>21</v>
      </c>
      <c r="G256" s="4">
        <v>237</v>
      </c>
      <c r="H256" s="4">
        <v>212.68</v>
      </c>
      <c r="I256" s="5">
        <v>55014.280141600007</v>
      </c>
      <c r="J256" s="4">
        <v>32.820987654320987</v>
      </c>
      <c r="K256" s="4">
        <v>29.130256129297358</v>
      </c>
      <c r="L256" s="4">
        <v>22.243375266419491</v>
      </c>
      <c r="M256" s="4">
        <v>19.703828102082721</v>
      </c>
      <c r="N256" s="4">
        <v>6.48</v>
      </c>
      <c r="O256" s="4">
        <v>1.8181818181818199</v>
      </c>
      <c r="P256" s="4">
        <v>0.83975926274214774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>
        <f t="shared" si="78"/>
        <v>0.93215814400162955</v>
      </c>
      <c r="V256" s="37" t="str">
        <f t="shared" si="79"/>
        <v/>
      </c>
      <c r="W256" s="37">
        <f t="shared" si="80"/>
        <v>0.92532043934174357</v>
      </c>
      <c r="X256" s="37" t="str">
        <f t="shared" si="81"/>
        <v/>
      </c>
      <c r="Y256">
        <f t="shared" si="89"/>
        <v>11</v>
      </c>
      <c r="Z256" s="1" t="str">
        <f t="shared" si="82"/>
        <v xml:space="preserve"> </v>
      </c>
      <c r="AA256">
        <f t="shared" si="90"/>
        <v>11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559</v>
      </c>
      <c r="AP256" t="s">
        <v>1033</v>
      </c>
      <c r="AQ256">
        <v>-93.215814400162955</v>
      </c>
      <c r="AR256">
        <v>-92.532043934174354</v>
      </c>
      <c r="AS256">
        <v>11.435019747978181</v>
      </c>
      <c r="AT256">
        <v>93.215814400162955</v>
      </c>
      <c r="AU256">
        <v>92.532043934174354</v>
      </c>
      <c r="AV256" t="s">
        <v>1377</v>
      </c>
    </row>
    <row r="257" spans="1:48" x14ac:dyDescent="0.25">
      <c r="A257">
        <v>2.600000000000008E-9</v>
      </c>
      <c r="B257" t="s">
        <v>299</v>
      </c>
      <c r="C257" s="3">
        <v>9</v>
      </c>
      <c r="D257" s="3">
        <v>1</v>
      </c>
      <c r="E257" s="3">
        <v>6</v>
      </c>
      <c r="F257" s="3">
        <v>16</v>
      </c>
      <c r="G257" s="4">
        <v>58</v>
      </c>
      <c r="H257" s="4">
        <v>42.06</v>
      </c>
      <c r="I257" s="5">
        <v>17197.411413900001</v>
      </c>
      <c r="J257" s="4">
        <v>7.5674703130622536</v>
      </c>
      <c r="K257" s="4">
        <v>7.543041606886657</v>
      </c>
      <c r="L257" s="4">
        <v>6.2254237631792373</v>
      </c>
      <c r="M257" s="4">
        <v>6.0856490667841214</v>
      </c>
      <c r="N257" s="4">
        <v>5.1269999999999998</v>
      </c>
      <c r="O257" s="4">
        <v>36.296296296296291</v>
      </c>
      <c r="P257" s="4">
        <v>4.805040418449833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0.37898240868654298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-0.46114582561092798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31</v>
      </c>
      <c r="AC257">
        <f t="shared" si="91"/>
        <v>22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4.8050404210498332</v>
      </c>
      <c r="AH257" t="str">
        <f t="shared" si="86"/>
        <v xml:space="preserve"> </v>
      </c>
      <c r="AI257">
        <f t="shared" si="94"/>
        <v>20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299</v>
      </c>
      <c r="AP257" t="s">
        <v>1022</v>
      </c>
      <c r="AQ257">
        <v>55.450611209901169</v>
      </c>
      <c r="AR257">
        <v>46.114582561092796</v>
      </c>
      <c r="AS257">
        <v>37.898240608654298</v>
      </c>
      <c r="AT257">
        <v>-55.450611209901169</v>
      </c>
      <c r="AU257">
        <v>-46.114582561092796</v>
      </c>
      <c r="AV257" t="s">
        <v>1378</v>
      </c>
    </row>
    <row r="258" spans="1:48" x14ac:dyDescent="0.25">
      <c r="A258">
        <v>2.6100000000000082E-9</v>
      </c>
      <c r="B258" t="s">
        <v>394</v>
      </c>
      <c r="C258" s="3">
        <v>6</v>
      </c>
      <c r="D258" s="3">
        <v>2</v>
      </c>
      <c r="E258" s="3">
        <v>9</v>
      </c>
      <c r="F258" s="3">
        <v>17</v>
      </c>
      <c r="G258" s="4">
        <v>24.5</v>
      </c>
      <c r="H258" s="4">
        <v>22.48</v>
      </c>
      <c r="I258" s="5">
        <v>8627.4962415999998</v>
      </c>
      <c r="J258" s="4">
        <v>12.426755113322278</v>
      </c>
      <c r="K258" s="4">
        <v>11.690067602704108</v>
      </c>
      <c r="L258" s="4">
        <v>7.5522454145711269</v>
      </c>
      <c r="M258" s="4">
        <v>7.2272604362673354</v>
      </c>
      <c r="N258" s="4">
        <v>1.7050000000000001</v>
      </c>
      <c r="O258" s="4">
        <v>47.741935483870975</v>
      </c>
      <c r="P258" s="4">
        <v>4.1192170818505343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>
        <f t="shared" si="81"/>
        <v>-0.34630008775914844</v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>
        <f t="shared" si="83"/>
        <v>66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>
        <f t="shared" si="85"/>
        <v>4.1192170844605345</v>
      </c>
      <c r="AH258" t="str">
        <f t="shared" si="86"/>
        <v xml:space="preserve"> </v>
      </c>
      <c r="AI258">
        <f t="shared" si="94"/>
        <v>40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394</v>
      </c>
      <c r="AP258" t="s">
        <v>1047</v>
      </c>
      <c r="AQ258">
        <v>26.844199971665141</v>
      </c>
      <c r="AR258">
        <v>34.630008775914845</v>
      </c>
      <c r="AS258">
        <v>8.9857651245551562</v>
      </c>
      <c r="AT258">
        <v>-26.844199971665141</v>
      </c>
      <c r="AU258">
        <v>-34.630008775914845</v>
      </c>
      <c r="AV258" t="s">
        <v>1379</v>
      </c>
    </row>
    <row r="259" spans="1:48" x14ac:dyDescent="0.25">
      <c r="A259">
        <v>2.6200000000000083E-9</v>
      </c>
      <c r="B259" t="s">
        <v>392</v>
      </c>
      <c r="C259" s="3">
        <v>15</v>
      </c>
      <c r="D259" s="3">
        <v>0</v>
      </c>
      <c r="E259" s="3">
        <v>8</v>
      </c>
      <c r="F259" s="3">
        <v>23</v>
      </c>
      <c r="G259" s="4">
        <v>111</v>
      </c>
      <c r="H259" s="4">
        <v>96.24</v>
      </c>
      <c r="I259" s="5">
        <v>23608.592631839998</v>
      </c>
      <c r="J259" s="4">
        <v>15.337051792828683</v>
      </c>
      <c r="K259" s="4">
        <v>13.831560793331416</v>
      </c>
      <c r="L259" s="4">
        <v>10.560669663799843</v>
      </c>
      <c r="M259" s="4">
        <v>9.9410302475414394</v>
      </c>
      <c r="N259" s="4">
        <v>5.548</v>
      </c>
      <c r="O259" s="4">
        <v>18.819444444444457</v>
      </c>
      <c r="P259" s="4">
        <v>2.3316708229426437</v>
      </c>
      <c r="Q259" s="36" t="str">
        <f t="shared" si="74"/>
        <v xml:space="preserve"> </v>
      </c>
      <c r="R259" t="str">
        <f t="shared" si="75"/>
        <v xml:space="preserve"> </v>
      </c>
      <c r="S259" s="37">
        <f t="shared" si="76"/>
        <v>0.15336658616114729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189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2.3316708255626439</v>
      </c>
      <c r="AH259" t="str">
        <f t="shared" si="86"/>
        <v xml:space="preserve"> </v>
      </c>
      <c r="AI259">
        <f t="shared" si="94"/>
        <v>172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392</v>
      </c>
      <c r="AP259" t="s">
        <v>1031</v>
      </c>
      <c r="AQ259">
        <v>9.7114022326278864</v>
      </c>
      <c r="AR259">
        <v>8.5899828001999019</v>
      </c>
      <c r="AS259">
        <v>15.336658354114729</v>
      </c>
      <c r="AT259">
        <v>-9.7114022326278864</v>
      </c>
      <c r="AU259">
        <v>-8.5899828001999019</v>
      </c>
      <c r="AV259" t="s">
        <v>1380</v>
      </c>
    </row>
    <row r="260" spans="1:48" x14ac:dyDescent="0.25">
      <c r="A260">
        <v>2.6300000000000085E-9</v>
      </c>
      <c r="B260" t="s">
        <v>593</v>
      </c>
      <c r="C260" s="3">
        <v>6</v>
      </c>
      <c r="D260" s="3">
        <v>1</v>
      </c>
      <c r="E260" s="3">
        <v>3</v>
      </c>
      <c r="F260" s="3">
        <v>10</v>
      </c>
      <c r="G260" s="4">
        <v>37.5</v>
      </c>
      <c r="H260" s="4">
        <v>31.8</v>
      </c>
      <c r="I260" s="5">
        <v>9099.4358993999995</v>
      </c>
      <c r="J260" s="4">
        <v>19.497240956468424</v>
      </c>
      <c r="K260" s="4">
        <v>17.835109366236679</v>
      </c>
      <c r="L260" s="4">
        <v>10.899858929143958</v>
      </c>
      <c r="M260" s="4">
        <v>10.150680759584379</v>
      </c>
      <c r="N260" s="4">
        <v>1.4510000000000001</v>
      </c>
      <c r="O260" s="4">
        <v>21.081832982944213</v>
      </c>
      <c r="P260" s="4">
        <v>7.6792452830188687</v>
      </c>
      <c r="Q260" s="36" t="str">
        <f t="shared" si="74"/>
        <v xml:space="preserve"> </v>
      </c>
      <c r="R260" t="str">
        <f t="shared" si="75"/>
        <v xml:space="preserve"> </v>
      </c>
      <c r="S260" s="37">
        <f t="shared" si="76"/>
        <v>0.17924528564886799</v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>
        <f t="shared" si="91"/>
        <v>157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7.6792452856488689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593</v>
      </c>
      <c r="AP260" t="s">
        <v>1035</v>
      </c>
      <c r="AQ260">
        <v>-14.779461533489169</v>
      </c>
      <c r="AR260">
        <v>5.6540613514518228</v>
      </c>
      <c r="AS260">
        <v>17.924528301886799</v>
      </c>
      <c r="AT260">
        <v>14.779461533489169</v>
      </c>
      <c r="AU260">
        <v>-5.6540613514518228</v>
      </c>
      <c r="AV260" t="s">
        <v>1381</v>
      </c>
    </row>
    <row r="261" spans="1:48" x14ac:dyDescent="0.25">
      <c r="A261">
        <v>2.6400000000000087E-9</v>
      </c>
      <c r="B261" t="s">
        <v>633</v>
      </c>
      <c r="C261" s="3">
        <v>13</v>
      </c>
      <c r="D261" s="3">
        <v>2</v>
      </c>
      <c r="E261" s="3">
        <v>5</v>
      </c>
      <c r="F261" s="3">
        <v>20</v>
      </c>
      <c r="G261" s="4">
        <v>606</v>
      </c>
      <c r="H261" s="4">
        <v>522.29</v>
      </c>
      <c r="I261" s="5">
        <v>59409.230870259998</v>
      </c>
      <c r="J261" s="4" t="s">
        <v>1019</v>
      </c>
      <c r="K261" s="4">
        <v>36.618523452289139</v>
      </c>
      <c r="L261" s="4">
        <v>32.325358246537711</v>
      </c>
      <c r="M261" s="4">
        <v>27.704165777696034</v>
      </c>
      <c r="N261" s="4">
        <v>10.976000000000001</v>
      </c>
      <c r="O261" s="4">
        <v>17.913385826771655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0.16027494567930778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1.797986915010199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>
        <f t="shared" si="91"/>
        <v>174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633</v>
      </c>
      <c r="AP261" t="s">
        <v>1054</v>
      </c>
      <c r="AQ261" t="e">
        <v>#VALUE!</v>
      </c>
      <c r="AR261">
        <v>-179.7986915010199</v>
      </c>
      <c r="AS261">
        <v>16.02749430393078</v>
      </c>
      <c r="AT261" t="e">
        <v>#VALUE!</v>
      </c>
      <c r="AU261">
        <v>179.7986915010199</v>
      </c>
      <c r="AV261" t="s">
        <v>1382</v>
      </c>
    </row>
    <row r="262" spans="1:48" x14ac:dyDescent="0.25">
      <c r="A262">
        <v>2.6500000000000088E-9</v>
      </c>
      <c r="B262" t="s">
        <v>364</v>
      </c>
      <c r="C262" s="3">
        <v>6</v>
      </c>
      <c r="D262" s="3">
        <v>0</v>
      </c>
      <c r="E262" s="3">
        <v>4</v>
      </c>
      <c r="F262" s="3">
        <v>10</v>
      </c>
      <c r="G262" s="4">
        <v>155</v>
      </c>
      <c r="H262" s="4">
        <v>145.05000000000001</v>
      </c>
      <c r="I262" s="5">
        <v>13173.15829755</v>
      </c>
      <c r="J262" s="4">
        <v>33.21502175406458</v>
      </c>
      <c r="K262" s="4">
        <v>27.378255945639864</v>
      </c>
      <c r="L262" s="4">
        <v>18.719359564164648</v>
      </c>
      <c r="M262" s="4">
        <v>16.435151998299318</v>
      </c>
      <c r="N262" s="4">
        <v>3.7280000000000002</v>
      </c>
      <c r="O262" s="4">
        <v>-5.0769230769230811</v>
      </c>
      <c r="P262" s="4" t="s">
        <v>166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0.95535477058863316</v>
      </c>
      <c r="V262" s="37" t="str">
        <f t="shared" si="79"/>
        <v/>
      </c>
      <c r="W262" s="37">
        <f t="shared" si="80"/>
        <v>0.62029211612878665</v>
      </c>
      <c r="X262" s="37" t="str">
        <f t="shared" si="81"/>
        <v/>
      </c>
      <c r="Y262">
        <f t="shared" si="89"/>
        <v>9</v>
      </c>
      <c r="Z262" s="1" t="str">
        <f t="shared" si="82"/>
        <v xml:space="preserve"> </v>
      </c>
      <c r="AA262">
        <f t="shared" si="90"/>
        <v>32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364</v>
      </c>
      <c r="AP262" t="s">
        <v>1033</v>
      </c>
      <c r="AQ262">
        <v>-95.535477058863322</v>
      </c>
      <c r="AR262">
        <v>-62.029211612878669</v>
      </c>
      <c r="AS262">
        <v>6.8597035504998294</v>
      </c>
      <c r="AT262">
        <v>95.535477058863322</v>
      </c>
      <c r="AU262">
        <v>62.029211612878669</v>
      </c>
      <c r="AV262" t="s">
        <v>1383</v>
      </c>
    </row>
    <row r="263" spans="1:48" x14ac:dyDescent="0.25">
      <c r="A263">
        <v>2.660000000000009E-9</v>
      </c>
      <c r="B263" t="s">
        <v>391</v>
      </c>
      <c r="C263" s="3">
        <v>6</v>
      </c>
      <c r="D263" s="3">
        <v>1</v>
      </c>
      <c r="E263" s="3">
        <v>17</v>
      </c>
      <c r="F263" s="3">
        <v>24</v>
      </c>
      <c r="G263" s="4">
        <v>149.5</v>
      </c>
      <c r="H263" s="4">
        <v>128.43</v>
      </c>
      <c r="I263" s="5">
        <v>43069.382836110002</v>
      </c>
      <c r="J263" s="4">
        <v>15.631694255111979</v>
      </c>
      <c r="K263" s="4">
        <v>14.738352077117282</v>
      </c>
      <c r="L263" s="4">
        <v>11.289147827694155</v>
      </c>
      <c r="M263" s="4">
        <v>10.972933358753924</v>
      </c>
      <c r="N263" s="4">
        <v>7.617</v>
      </c>
      <c r="O263" s="4">
        <v>10.116959064327489</v>
      </c>
      <c r="P263" s="4">
        <v>3.0024137662539903</v>
      </c>
      <c r="Q263" s="36" t="str">
        <f t="shared" si="74"/>
        <v xml:space="preserve"> </v>
      </c>
      <c r="R263" t="str">
        <f t="shared" si="75"/>
        <v xml:space="preserve"> </v>
      </c>
      <c r="S263" s="37">
        <f t="shared" si="76"/>
        <v>0.16405824450380591</v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>
        <f t="shared" si="91"/>
        <v>169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3.0024137689139905</v>
      </c>
      <c r="AH263" t="str">
        <f t="shared" si="86"/>
        <v xml:space="preserve"> </v>
      </c>
      <c r="AI263">
        <f t="shared" si="94"/>
        <v>116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391</v>
      </c>
      <c r="AP263" t="s">
        <v>1031</v>
      </c>
      <c r="AQ263">
        <v>7.9768540859805892</v>
      </c>
      <c r="AR263">
        <v>2.2844923709785858</v>
      </c>
      <c r="AS263">
        <v>16.405824184380592</v>
      </c>
      <c r="AT263">
        <v>-7.9768540859805892</v>
      </c>
      <c r="AU263">
        <v>-2.2844923709785858</v>
      </c>
      <c r="AV263" t="s">
        <v>1384</v>
      </c>
    </row>
    <row r="264" spans="1:48" x14ac:dyDescent="0.25">
      <c r="A264">
        <v>2.6700000000000092E-9</v>
      </c>
      <c r="B264" t="s">
        <v>558</v>
      </c>
      <c r="C264" s="3">
        <v>9</v>
      </c>
      <c r="D264" s="3">
        <v>0</v>
      </c>
      <c r="E264" s="3">
        <v>7</v>
      </c>
      <c r="F264" s="3">
        <v>16</v>
      </c>
      <c r="G264" s="4">
        <v>27</v>
      </c>
      <c r="H264" s="4">
        <v>21.26</v>
      </c>
      <c r="I264" s="5">
        <v>8734.6483368400004</v>
      </c>
      <c r="J264" s="4">
        <v>7.7140783744557329</v>
      </c>
      <c r="K264" s="4">
        <v>6.970491803278688</v>
      </c>
      <c r="L264" s="4">
        <v>9.0789213354348757</v>
      </c>
      <c r="M264" s="4">
        <v>8.3568704827222362</v>
      </c>
      <c r="N264" s="4">
        <v>2.6550000000000002</v>
      </c>
      <c r="O264" s="4">
        <v>-9.0410958904109524</v>
      </c>
      <c r="P264" s="4">
        <v>5.9266227657572905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0.26999059533227654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-0.21415555845619971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114</v>
      </c>
      <c r="AC264">
        <f t="shared" si="91"/>
        <v>72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5.9266227684272907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7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558</v>
      </c>
      <c r="AP264" t="s">
        <v>1024</v>
      </c>
      <c r="AQ264">
        <v>54.587535537769746</v>
      </c>
      <c r="AR264">
        <v>21.41555584561997</v>
      </c>
      <c r="AS264">
        <v>26.999059266227654</v>
      </c>
      <c r="AT264">
        <v>-54.587535537769746</v>
      </c>
      <c r="AU264">
        <v>-21.41555584561997</v>
      </c>
      <c r="AV264" t="s">
        <v>1385</v>
      </c>
    </row>
    <row r="265" spans="1:48" x14ac:dyDescent="0.25">
      <c r="A265">
        <v>2.6800000000000094E-9</v>
      </c>
      <c r="B265" t="s">
        <v>716</v>
      </c>
      <c r="C265" s="3">
        <v>12</v>
      </c>
      <c r="D265" s="3">
        <v>2</v>
      </c>
      <c r="E265" s="3">
        <v>11</v>
      </c>
      <c r="F265" s="3">
        <v>25</v>
      </c>
      <c r="G265" s="4">
        <v>130.5</v>
      </c>
      <c r="H265" s="4">
        <v>109.88</v>
      </c>
      <c r="I265" s="5">
        <v>12014.722016399999</v>
      </c>
      <c r="J265" s="4">
        <v>17.109934599813144</v>
      </c>
      <c r="K265" s="4">
        <v>15.199889334624428</v>
      </c>
      <c r="L265" s="4">
        <v>9.0252771939995657</v>
      </c>
      <c r="M265" s="4">
        <v>8.3790704558910605</v>
      </c>
      <c r="N265" s="4">
        <v>5.375</v>
      </c>
      <c r="O265" s="4">
        <v>64.915576330792263</v>
      </c>
      <c r="P265" s="4">
        <v>0.91645431379686948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0.18765926733234806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-0.21879883586888027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110</v>
      </c>
      <c r="AC265">
        <f t="shared" si="91"/>
        <v>145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64.915576333472259</v>
      </c>
      <c r="AL265" t="str">
        <f t="shared" si="112"/>
        <v xml:space="preserve"> </v>
      </c>
      <c r="AM265">
        <f t="shared" si="96"/>
        <v>7</v>
      </c>
      <c r="AN265" t="str">
        <f t="shared" si="97"/>
        <v xml:space="preserve"> </v>
      </c>
      <c r="AO265" t="s">
        <v>716</v>
      </c>
      <c r="AP265" t="s">
        <v>1031</v>
      </c>
      <c r="AQ265">
        <v>-0.72548647393277932</v>
      </c>
      <c r="AR265">
        <v>21.879883586888027</v>
      </c>
      <c r="AS265">
        <v>18.765926465234806</v>
      </c>
      <c r="AT265">
        <v>0.72548647393277932</v>
      </c>
      <c r="AU265">
        <v>-21.879883586888027</v>
      </c>
      <c r="AV265" t="s">
        <v>1386</v>
      </c>
    </row>
    <row r="266" spans="1:48" x14ac:dyDescent="0.25">
      <c r="A266">
        <v>2.6900000000000095E-9</v>
      </c>
      <c r="B266" t="s">
        <v>480</v>
      </c>
      <c r="C266" s="3">
        <v>5</v>
      </c>
      <c r="D266" s="3">
        <v>3</v>
      </c>
      <c r="E266" s="3">
        <v>13</v>
      </c>
      <c r="F266" s="3">
        <v>21</v>
      </c>
      <c r="G266" s="4">
        <v>39.5</v>
      </c>
      <c r="H266" s="4">
        <v>33.19</v>
      </c>
      <c r="I266" s="5">
        <v>30698.167187389998</v>
      </c>
      <c r="J266" s="4">
        <v>10.961030383091149</v>
      </c>
      <c r="K266" s="4">
        <v>9.8545130641330161</v>
      </c>
      <c r="L266" s="4">
        <v>8.5945891598061994</v>
      </c>
      <c r="M266" s="4">
        <v>7.846297979457443</v>
      </c>
      <c r="N266" s="4">
        <v>2.8130000000000002</v>
      </c>
      <c r="O266" s="4">
        <v>5.8620689655172464</v>
      </c>
      <c r="P266" s="4">
        <v>3.3323290147634834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0.19011750796267268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>
        <f t="shared" si="105"/>
        <v>-0.25607791178611539</v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>
        <f t="shared" si="107"/>
        <v>97</v>
      </c>
      <c r="AC266">
        <f t="shared" si="91"/>
        <v>141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3.3323290174534832</v>
      </c>
      <c r="AH266" t="str">
        <f t="shared" si="110"/>
        <v xml:space="preserve"> </v>
      </c>
      <c r="AI266">
        <f t="shared" si="94"/>
        <v>90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480</v>
      </c>
      <c r="AP266" t="s">
        <v>1031</v>
      </c>
      <c r="AQ266">
        <v>35.47286162014489</v>
      </c>
      <c r="AR266">
        <v>25.607791178611539</v>
      </c>
      <c r="AS266">
        <v>19.011750527267267</v>
      </c>
      <c r="AT266">
        <v>-35.47286162014489</v>
      </c>
      <c r="AU266">
        <v>-25.607791178611539</v>
      </c>
      <c r="AV266" t="s">
        <v>1387</v>
      </c>
    </row>
    <row r="267" spans="1:48" x14ac:dyDescent="0.25">
      <c r="A267">
        <v>2.7000000000000097E-9</v>
      </c>
      <c r="B267" t="s">
        <v>396</v>
      </c>
      <c r="C267" s="3">
        <v>13</v>
      </c>
      <c r="D267" s="3">
        <v>0</v>
      </c>
      <c r="E267" s="3">
        <v>4</v>
      </c>
      <c r="F267" s="3">
        <v>17</v>
      </c>
      <c r="G267" s="4">
        <v>83</v>
      </c>
      <c r="H267" s="4">
        <v>73.09</v>
      </c>
      <c r="I267" s="5">
        <v>10371.77059591</v>
      </c>
      <c r="J267" s="4">
        <v>13.738721804511279</v>
      </c>
      <c r="K267" s="4">
        <v>12.936283185840708</v>
      </c>
      <c r="L267" s="4">
        <v>9.186767077342342</v>
      </c>
      <c r="M267" s="4">
        <v>8.6966927990708474</v>
      </c>
      <c r="N267" s="4">
        <v>4.3730000000000002</v>
      </c>
      <c r="O267" s="4">
        <v>25.612244897959197</v>
      </c>
      <c r="P267" s="4">
        <v>0.73744698317143254</v>
      </c>
      <c r="Q267" s="36">
        <f t="shared" si="98"/>
        <v>76.470588237994122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-0.20482075163378877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118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48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396</v>
      </c>
      <c r="AP267" t="s">
        <v>1031</v>
      </c>
      <c r="AQ267">
        <v>19.120705621835697</v>
      </c>
      <c r="AR267">
        <v>20.482075163378877</v>
      </c>
      <c r="AS267">
        <v>13.558626351074011</v>
      </c>
      <c r="AT267">
        <v>-19.120705621835697</v>
      </c>
      <c r="AU267">
        <v>-20.482075163378877</v>
      </c>
      <c r="AV267" t="s">
        <v>1388</v>
      </c>
    </row>
    <row r="268" spans="1:48" x14ac:dyDescent="0.25">
      <c r="A268">
        <v>2.7100000000000099E-9</v>
      </c>
      <c r="B268" t="s">
        <v>271</v>
      </c>
      <c r="C268" s="3">
        <v>11</v>
      </c>
      <c r="D268" s="3">
        <v>2</v>
      </c>
      <c r="E268" s="3">
        <v>10</v>
      </c>
      <c r="F268" s="3">
        <v>23</v>
      </c>
      <c r="G268" s="4">
        <v>150</v>
      </c>
      <c r="H268" s="4">
        <v>139.5</v>
      </c>
      <c r="I268" s="5">
        <v>374244.47050950001</v>
      </c>
      <c r="J268" s="4">
        <v>16.143964818886705</v>
      </c>
      <c r="K268" s="4">
        <v>15.154807170016296</v>
      </c>
      <c r="L268" s="4">
        <v>12.625481515268001</v>
      </c>
      <c r="M268" s="4">
        <v>11.730938049620743</v>
      </c>
      <c r="N268" s="4">
        <v>8.1639999999999997</v>
      </c>
      <c r="O268" s="4">
        <v>12.528735632183906</v>
      </c>
      <c r="P268" s="4">
        <v>2.7347670250896057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/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2.7347670277996055</v>
      </c>
      <c r="AH268" t="str">
        <f t="shared" si="110"/>
        <v xml:space="preserve"> </v>
      </c>
      <c r="AI268">
        <f t="shared" si="94"/>
        <v>137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271</v>
      </c>
      <c r="AP268" t="s">
        <v>1054</v>
      </c>
      <c r="AQ268">
        <v>4.9611381905470431</v>
      </c>
      <c r="AR268">
        <v>-9.2824147717115668</v>
      </c>
      <c r="AS268">
        <v>7.5268817204301008</v>
      </c>
      <c r="AT268">
        <v>-4.9611381905470431</v>
      </c>
      <c r="AU268">
        <v>9.2824147717115668</v>
      </c>
      <c r="AV268" t="s">
        <v>1389</v>
      </c>
    </row>
    <row r="269" spans="1:48" x14ac:dyDescent="0.25">
      <c r="A269">
        <v>2.72000000000001E-9</v>
      </c>
      <c r="B269" t="s">
        <v>653</v>
      </c>
      <c r="C269" s="3">
        <v>6</v>
      </c>
      <c r="D269" s="3">
        <v>5</v>
      </c>
      <c r="E269" s="3">
        <v>16</v>
      </c>
      <c r="F269" s="3">
        <v>27</v>
      </c>
      <c r="G269" s="4">
        <v>26.5</v>
      </c>
      <c r="H269" s="4">
        <v>28.62</v>
      </c>
      <c r="I269" s="5">
        <v>9868.0331862000003</v>
      </c>
      <c r="J269" s="4">
        <v>14.105470675209464</v>
      </c>
      <c r="K269" s="4">
        <v>12.851369555455772</v>
      </c>
      <c r="L269" s="4">
        <v>8.1204496900564838</v>
      </c>
      <c r="M269" s="4">
        <v>7.6710129533678755</v>
      </c>
      <c r="N269" s="4">
        <v>1.7670000000000001</v>
      </c>
      <c r="O269" s="4">
        <v>-19.090909090909097</v>
      </c>
      <c r="P269" s="4">
        <v>2.4772886093640807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>
        <f t="shared" si="105"/>
        <v>-0.29711801479538902</v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>
        <f t="shared" si="107"/>
        <v>82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2.4772886120840805</v>
      </c>
      <c r="AH269" t="str">
        <f t="shared" si="110"/>
        <v xml:space="preserve"> </v>
      </c>
      <c r="AI269">
        <f t="shared" si="94"/>
        <v>159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653</v>
      </c>
      <c r="AP269" t="s">
        <v>1033</v>
      </c>
      <c r="AQ269">
        <v>16.961669992602868</v>
      </c>
      <c r="AR269">
        <v>29.711801479538902</v>
      </c>
      <c r="AS269">
        <v>-7.4074074074074066</v>
      </c>
      <c r="AT269">
        <v>-16.961669992602868</v>
      </c>
      <c r="AU269">
        <v>-29.711801479538902</v>
      </c>
      <c r="AV269" t="s">
        <v>1390</v>
      </c>
    </row>
    <row r="270" spans="1:48" x14ac:dyDescent="0.25">
      <c r="A270">
        <v>2.7300000000000102E-9</v>
      </c>
      <c r="B270" t="s">
        <v>258</v>
      </c>
      <c r="C270" s="3">
        <v>19</v>
      </c>
      <c r="D270" s="3">
        <v>1</v>
      </c>
      <c r="E270" s="3">
        <v>14</v>
      </c>
      <c r="F270" s="3">
        <v>34</v>
      </c>
      <c r="G270" s="4">
        <v>125</v>
      </c>
      <c r="H270" s="4">
        <v>108.09</v>
      </c>
      <c r="I270" s="5">
        <v>363277.96312562999</v>
      </c>
      <c r="J270" s="4">
        <v>10.820902993292622</v>
      </c>
      <c r="K270" s="4">
        <v>9.919243828576672</v>
      </c>
      <c r="L270" s="4" t="s">
        <v>1019</v>
      </c>
      <c r="M270" s="4" t="s">
        <v>1019</v>
      </c>
      <c r="N270" s="4">
        <v>9.2050000000000001</v>
      </c>
      <c r="O270" s="4">
        <v>31.087350848524093</v>
      </c>
      <c r="P270" s="4">
        <v>3.0974188176519566</v>
      </c>
      <c r="Q270" s="36" t="str">
        <f t="shared" si="98"/>
        <v xml:space="preserve"> </v>
      </c>
      <c r="R270" t="str">
        <f t="shared" si="99"/>
        <v xml:space="preserve"> </v>
      </c>
      <c r="S270" s="37">
        <f t="shared" si="100"/>
        <v>0.15644370705047361</v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 xml:space="preserve"> </v>
      </c>
      <c r="X270" s="37" t="str">
        <f t="shared" si="105"/>
        <v xml:space="preserve"> </v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>
        <f t="shared" si="91"/>
        <v>184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3.0974188203819564</v>
      </c>
      <c r="AH270" t="str">
        <f t="shared" si="110"/>
        <v xml:space="preserve"> </v>
      </c>
      <c r="AI270">
        <f t="shared" si="94"/>
        <v>107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258</v>
      </c>
      <c r="AP270" t="s">
        <v>1024</v>
      </c>
      <c r="AQ270">
        <v>36.297785843171035</v>
      </c>
      <c r="AR270" t="e">
        <v>#VALUE!</v>
      </c>
      <c r="AS270">
        <v>15.64437043204736</v>
      </c>
      <c r="AT270">
        <v>-36.297785843171035</v>
      </c>
      <c r="AU270" t="e">
        <v>#VALUE!</v>
      </c>
      <c r="AV270" t="s">
        <v>1391</v>
      </c>
    </row>
    <row r="271" spans="1:48" x14ac:dyDescent="0.25">
      <c r="A271">
        <v>2.7400000000000104E-9</v>
      </c>
      <c r="B271" t="s">
        <v>507</v>
      </c>
      <c r="C271" s="3">
        <v>6</v>
      </c>
      <c r="D271" s="3">
        <v>3</v>
      </c>
      <c r="E271" s="3">
        <v>16</v>
      </c>
      <c r="F271" s="3">
        <v>25</v>
      </c>
      <c r="G271" s="4">
        <v>57</v>
      </c>
      <c r="H271" s="4">
        <v>60.11</v>
      </c>
      <c r="I271" s="5">
        <v>10132.46974049</v>
      </c>
      <c r="J271" s="4">
        <v>16.664818408649847</v>
      </c>
      <c r="K271" s="4">
        <v>15.889505683320117</v>
      </c>
      <c r="L271" s="4">
        <v>7.0426914048199789</v>
      </c>
      <c r="M271" s="4">
        <v>6.8159312271428956</v>
      </c>
      <c r="N271" s="4">
        <v>3.6070000000000002</v>
      </c>
      <c r="O271" s="4">
        <v>-3.9023920752789301</v>
      </c>
      <c r="P271" s="4">
        <v>2.4871069705539846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-0.39040556807280891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52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2.4871069732939843</v>
      </c>
      <c r="AH271" t="str">
        <f t="shared" si="110"/>
        <v xml:space="preserve"> </v>
      </c>
      <c r="AI271">
        <f t="shared" si="94"/>
        <v>157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507</v>
      </c>
      <c r="AP271" t="s">
        <v>1028</v>
      </c>
      <c r="AQ271">
        <v>1.8948943715227595</v>
      </c>
      <c r="AR271">
        <v>39.040556807280893</v>
      </c>
      <c r="AS271">
        <v>-5.1738479454333746</v>
      </c>
      <c r="AT271">
        <v>-1.8948943715227595</v>
      </c>
      <c r="AU271">
        <v>-39.040556807280893</v>
      </c>
      <c r="AV271" t="s">
        <v>1392</v>
      </c>
    </row>
    <row r="272" spans="1:48" x14ac:dyDescent="0.25">
      <c r="A272">
        <v>2.7500000000000106E-9</v>
      </c>
      <c r="B272" t="s">
        <v>398</v>
      </c>
      <c r="C272" s="3">
        <v>8</v>
      </c>
      <c r="D272" s="3">
        <v>3</v>
      </c>
      <c r="E272" s="3">
        <v>12</v>
      </c>
      <c r="F272" s="3">
        <v>23</v>
      </c>
      <c r="G272" s="4">
        <v>75</v>
      </c>
      <c r="H272" s="4">
        <v>69.56</v>
      </c>
      <c r="I272" s="5">
        <v>24114.549742680003</v>
      </c>
      <c r="J272" s="4">
        <v>14.781130471738205</v>
      </c>
      <c r="K272" s="4">
        <v>14.268717948717949</v>
      </c>
      <c r="L272" s="4">
        <v>12.678830815287942</v>
      </c>
      <c r="M272" s="4">
        <v>12.52555764949285</v>
      </c>
      <c r="N272" s="4">
        <v>4.5110000000000001</v>
      </c>
      <c r="O272" s="4">
        <v>1.3333333333333344</v>
      </c>
      <c r="P272" s="4">
        <v>3.3525014376078204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 t="str">
        <f t="shared" si="104"/>
        <v/>
      </c>
      <c r="X272" s="37" t="str">
        <f t="shared" si="105"/>
        <v/>
      </c>
      <c r="Y272" t="str">
        <f t="shared" si="89"/>
        <v xml:space="preserve"> </v>
      </c>
      <c r="Z272" s="1" t="str">
        <f t="shared" si="106"/>
        <v xml:space="preserve"> 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3.3525014403578202</v>
      </c>
      <c r="AH272" t="str">
        <f t="shared" si="110"/>
        <v xml:space="preserve"> </v>
      </c>
      <c r="AI272">
        <f t="shared" si="94"/>
        <v>89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398</v>
      </c>
      <c r="AP272" t="s">
        <v>1020</v>
      </c>
      <c r="AQ272">
        <v>12.98408835433179</v>
      </c>
      <c r="AR272">
        <v>-9.7441904533367882</v>
      </c>
      <c r="AS272">
        <v>7.820586543990804</v>
      </c>
      <c r="AT272">
        <v>-12.98408835433179</v>
      </c>
      <c r="AU272">
        <v>9.7441904533367882</v>
      </c>
      <c r="AV272" t="s">
        <v>1393</v>
      </c>
    </row>
    <row r="273" spans="1:48" x14ac:dyDescent="0.25">
      <c r="A273">
        <v>2.7600000000000107E-9</v>
      </c>
      <c r="B273" t="s">
        <v>544</v>
      </c>
      <c r="C273" s="3">
        <v>22</v>
      </c>
      <c r="D273" s="3">
        <v>1</v>
      </c>
      <c r="E273" s="3">
        <v>5</v>
      </c>
      <c r="F273" s="3">
        <v>28</v>
      </c>
      <c r="G273" s="4">
        <v>23</v>
      </c>
      <c r="H273" s="4">
        <v>18.100000000000001</v>
      </c>
      <c r="I273" s="5">
        <v>18720.594700000001</v>
      </c>
      <c r="J273" s="4">
        <v>9.5112979506043089</v>
      </c>
      <c r="K273" s="4">
        <v>8.7019230769230766</v>
      </c>
      <c r="L273" s="4" t="s">
        <v>1019</v>
      </c>
      <c r="M273" s="4" t="s">
        <v>1019</v>
      </c>
      <c r="N273" s="4">
        <v>1.7270000000000001</v>
      </c>
      <c r="O273" s="4">
        <v>31.111111111111121</v>
      </c>
      <c r="P273" s="4">
        <v>4.0607734806629834</v>
      </c>
      <c r="Q273" s="36">
        <f t="shared" si="98"/>
        <v>78.571428574188573</v>
      </c>
      <c r="R273" t="str">
        <f t="shared" si="99"/>
        <v xml:space="preserve"> </v>
      </c>
      <c r="S273" s="37">
        <f t="shared" si="100"/>
        <v>0.27071823480419877</v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71</v>
      </c>
      <c r="AD273" s="1" t="str">
        <f t="shared" si="108"/>
        <v xml:space="preserve"> </v>
      </c>
      <c r="AE273">
        <f t="shared" si="92"/>
        <v>40</v>
      </c>
      <c r="AF273" t="str">
        <f t="shared" si="93"/>
        <v xml:space="preserve"> </v>
      </c>
      <c r="AG273">
        <f t="shared" si="109"/>
        <v>4.0607734834229836</v>
      </c>
      <c r="AH273" t="str">
        <f t="shared" si="110"/>
        <v xml:space="preserve"> </v>
      </c>
      <c r="AI273">
        <f t="shared" si="94"/>
        <v>43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544</v>
      </c>
      <c r="AP273" t="s">
        <v>1024</v>
      </c>
      <c r="AQ273">
        <v>44.007377264691513</v>
      </c>
      <c r="AR273" t="e">
        <v>#VALUE!</v>
      </c>
      <c r="AS273">
        <v>27.071823204419875</v>
      </c>
      <c r="AT273">
        <v>-44.007377264691513</v>
      </c>
      <c r="AU273" t="e">
        <v>#VALUE!</v>
      </c>
      <c r="AV273" t="s">
        <v>1394</v>
      </c>
    </row>
    <row r="274" spans="1:48" x14ac:dyDescent="0.25">
      <c r="A274">
        <v>2.7700000000000109E-9</v>
      </c>
      <c r="B274" t="s">
        <v>605</v>
      </c>
      <c r="C274" s="3">
        <v>16</v>
      </c>
      <c r="D274" s="3">
        <v>4</v>
      </c>
      <c r="E274" s="3">
        <v>5</v>
      </c>
      <c r="F274" s="3">
        <v>25</v>
      </c>
      <c r="G274" s="4">
        <v>66</v>
      </c>
      <c r="H274" s="4">
        <v>55.54</v>
      </c>
      <c r="I274" s="5">
        <v>67712.827375939989</v>
      </c>
      <c r="J274" s="4">
        <v>14.463541666666668</v>
      </c>
      <c r="K274" s="4">
        <v>13.916311701327988</v>
      </c>
      <c r="L274" s="4">
        <v>12.657786866588589</v>
      </c>
      <c r="M274" s="4">
        <v>12.45957412914926</v>
      </c>
      <c r="N274" s="4">
        <v>3.6970000000000001</v>
      </c>
      <c r="O274" s="4">
        <v>-1.8072289156626391</v>
      </c>
      <c r="P274" s="4">
        <v>4.7515304285199864</v>
      </c>
      <c r="Q274" s="36" t="str">
        <f t="shared" si="98"/>
        <v xml:space="preserve"> </v>
      </c>
      <c r="R274" t="str">
        <f t="shared" si="99"/>
        <v xml:space="preserve"> </v>
      </c>
      <c r="S274" s="37">
        <f t="shared" si="100"/>
        <v>0.18833273593528621</v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>
        <f t="shared" si="91"/>
        <v>144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4.7515304312899866</v>
      </c>
      <c r="AH274" t="str">
        <f t="shared" si="110"/>
        <v xml:space="preserve"> </v>
      </c>
      <c r="AI274">
        <f t="shared" si="94"/>
        <v>22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605</v>
      </c>
      <c r="AP274" t="s">
        <v>1020</v>
      </c>
      <c r="AQ274">
        <v>14.853720684186221</v>
      </c>
      <c r="AR274">
        <v>-9.5620402892091061</v>
      </c>
      <c r="AS274">
        <v>18.833273316528619</v>
      </c>
      <c r="AT274">
        <v>-14.853720684186221</v>
      </c>
      <c r="AU274">
        <v>9.5620402892091061</v>
      </c>
      <c r="AV274" t="s">
        <v>1395</v>
      </c>
    </row>
    <row r="275" spans="1:48" x14ac:dyDescent="0.25">
      <c r="A275">
        <v>2.7800000000000111E-9</v>
      </c>
      <c r="B275" t="s">
        <v>401</v>
      </c>
      <c r="C275" s="3">
        <v>7</v>
      </c>
      <c r="D275" s="3">
        <v>3</v>
      </c>
      <c r="E275" s="3">
        <v>13</v>
      </c>
      <c r="F275" s="3">
        <v>23</v>
      </c>
      <c r="G275" s="4">
        <v>17</v>
      </c>
      <c r="H275" s="4">
        <v>15.14</v>
      </c>
      <c r="I275" s="5">
        <v>6379.7251908200005</v>
      </c>
      <c r="J275" s="4">
        <v>26.654929577464788</v>
      </c>
      <c r="K275" s="4">
        <v>22.766917293233082</v>
      </c>
      <c r="L275" s="4">
        <v>15.279635364070765</v>
      </c>
      <c r="M275" s="4">
        <v>14.810116783048398</v>
      </c>
      <c r="N275" s="4">
        <v>0.85899999999999999</v>
      </c>
      <c r="O275" s="4">
        <v>-28.901528617134737</v>
      </c>
      <c r="P275" s="4">
        <v>7.5363276089828259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>
        <f t="shared" si="104"/>
        <v>0.32255981476635887</v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>
        <f t="shared" si="90"/>
        <v>61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7.5363276117628262</v>
      </c>
      <c r="AH275" t="str">
        <f t="shared" si="110"/>
        <v xml:space="preserve"> </v>
      </c>
      <c r="AI275">
        <f t="shared" si="94"/>
        <v>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401</v>
      </c>
      <c r="AP275" t="s">
        <v>1035</v>
      </c>
      <c r="AQ275">
        <v>-56.916482231783675</v>
      </c>
      <c r="AR275">
        <v>-32.255981476635888</v>
      </c>
      <c r="AS275">
        <v>12.285336856010565</v>
      </c>
      <c r="AT275">
        <v>56.916482231783675</v>
      </c>
      <c r="AU275">
        <v>32.255981476635888</v>
      </c>
      <c r="AV275" t="s">
        <v>1396</v>
      </c>
    </row>
    <row r="276" spans="1:48" x14ac:dyDescent="0.25">
      <c r="A276">
        <v>2.7900000000000113E-9</v>
      </c>
      <c r="B276" t="s">
        <v>504</v>
      </c>
      <c r="C276" s="3">
        <v>11</v>
      </c>
      <c r="D276" s="3">
        <v>0</v>
      </c>
      <c r="E276" s="3">
        <v>4</v>
      </c>
      <c r="F276" s="3">
        <v>15</v>
      </c>
      <c r="G276" s="4">
        <v>128</v>
      </c>
      <c r="H276" s="4">
        <v>91.34</v>
      </c>
      <c r="I276" s="5">
        <v>14142.630087420001</v>
      </c>
      <c r="J276" s="4">
        <v>10.475972015139352</v>
      </c>
      <c r="K276" s="4">
        <v>10.118533289021823</v>
      </c>
      <c r="L276" s="4">
        <v>7.7075158435626605</v>
      </c>
      <c r="M276" s="4">
        <v>7.5057998822398444</v>
      </c>
      <c r="N276" s="4">
        <v>8.7189999999999994</v>
      </c>
      <c r="O276" s="4">
        <v>22.666666666666675</v>
      </c>
      <c r="P276" s="4">
        <v>3.2515874753667613</v>
      </c>
      <c r="Q276" s="36">
        <f t="shared" si="98"/>
        <v>73.333333336123331</v>
      </c>
      <c r="R276" t="str">
        <f t="shared" si="99"/>
        <v xml:space="preserve"> </v>
      </c>
      <c r="S276" s="37">
        <f t="shared" si="100"/>
        <v>0.40135756793123045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>
        <f t="shared" si="105"/>
        <v>-0.33286034100389428</v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>
        <f t="shared" si="107"/>
        <v>70</v>
      </c>
      <c r="AC276">
        <f t="shared" si="91"/>
        <v>18</v>
      </c>
      <c r="AD276" s="1" t="str">
        <f t="shared" si="108"/>
        <v xml:space="preserve"> </v>
      </c>
      <c r="AE276">
        <f t="shared" si="92"/>
        <v>66</v>
      </c>
      <c r="AF276" t="str">
        <f t="shared" si="93"/>
        <v xml:space="preserve"> </v>
      </c>
      <c r="AG276">
        <f t="shared" si="109"/>
        <v>3.2515874781567611</v>
      </c>
      <c r="AH276" t="str">
        <f t="shared" si="110"/>
        <v xml:space="preserve"> </v>
      </c>
      <c r="AI276">
        <f t="shared" si="94"/>
        <v>97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504</v>
      </c>
      <c r="AP276" t="s">
        <v>1033</v>
      </c>
      <c r="AQ276">
        <v>38.328380429710073</v>
      </c>
      <c r="AR276">
        <v>33.286034100389429</v>
      </c>
      <c r="AS276">
        <v>40.135756514123045</v>
      </c>
      <c r="AT276">
        <v>-38.328380429710073</v>
      </c>
      <c r="AU276">
        <v>-33.286034100389429</v>
      </c>
      <c r="AV276" t="s">
        <v>1397</v>
      </c>
    </row>
    <row r="277" spans="1:48" x14ac:dyDescent="0.25">
      <c r="A277">
        <v>2.8000000000000114E-9</v>
      </c>
      <c r="B277" t="s">
        <v>400</v>
      </c>
      <c r="C277" s="3">
        <v>0</v>
      </c>
      <c r="D277" s="3">
        <v>5</v>
      </c>
      <c r="E277" s="3">
        <v>15</v>
      </c>
      <c r="F277" s="3">
        <v>20</v>
      </c>
      <c r="G277" s="4">
        <v>107</v>
      </c>
      <c r="H277" s="4">
        <v>109.48</v>
      </c>
      <c r="I277" s="5">
        <v>38062.313948679999</v>
      </c>
      <c r="J277" s="4">
        <v>15.802540415704389</v>
      </c>
      <c r="K277" s="4">
        <v>14.830669195340016</v>
      </c>
      <c r="L277" s="4">
        <v>10.88085971653495</v>
      </c>
      <c r="M277" s="4">
        <v>10.458074847767486</v>
      </c>
      <c r="N277" s="4">
        <v>6.6379999999999999</v>
      </c>
      <c r="O277" s="4">
        <v>1.8750000000000018</v>
      </c>
      <c r="P277" s="4">
        <v>3.8226160029229086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3.8226160057229084</v>
      </c>
      <c r="AH277" t="str">
        <f t="shared" si="110"/>
        <v xml:space="preserve"> </v>
      </c>
      <c r="AI277">
        <f t="shared" si="94"/>
        <v>54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400</v>
      </c>
      <c r="AP277" t="s">
        <v>1020</v>
      </c>
      <c r="AQ277">
        <v>6.9710897133884231</v>
      </c>
      <c r="AR277">
        <v>5.8185128878278984</v>
      </c>
      <c r="AS277">
        <v>-2.2652539276580286</v>
      </c>
      <c r="AT277">
        <v>-6.9710897133884231</v>
      </c>
      <c r="AU277">
        <v>-5.8185128878278984</v>
      </c>
      <c r="AV277" t="s">
        <v>1398</v>
      </c>
    </row>
    <row r="278" spans="1:48" x14ac:dyDescent="0.25">
      <c r="A278">
        <v>2.8100000000000116E-9</v>
      </c>
      <c r="B278" t="s">
        <v>292</v>
      </c>
      <c r="C278" s="3">
        <v>17</v>
      </c>
      <c r="D278" s="3">
        <v>0</v>
      </c>
      <c r="E278" s="3">
        <v>6</v>
      </c>
      <c r="F278" s="3">
        <v>23</v>
      </c>
      <c r="G278" s="4">
        <v>21</v>
      </c>
      <c r="H278" s="4">
        <v>17.940000000000001</v>
      </c>
      <c r="I278" s="5">
        <v>39590.511721800001</v>
      </c>
      <c r="J278" s="4">
        <v>17.468354430379751</v>
      </c>
      <c r="K278" s="4">
        <v>15.918367346938776</v>
      </c>
      <c r="L278" s="4">
        <v>9.8703065773094796</v>
      </c>
      <c r="M278" s="4">
        <v>9.5222642898174499</v>
      </c>
      <c r="N278" s="4">
        <v>0.82500000000000007</v>
      </c>
      <c r="O278" s="4">
        <v>20.000000000000007</v>
      </c>
      <c r="P278" s="4">
        <v>5.5295429208472688</v>
      </c>
      <c r="Q278" s="36">
        <f t="shared" si="98"/>
        <v>73.913043481070872</v>
      </c>
      <c r="R278" t="str">
        <f t="shared" si="99"/>
        <v xml:space="preserve"> </v>
      </c>
      <c r="S278" s="37">
        <f t="shared" si="100"/>
        <v>0.1705685646829096</v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>
        <f t="shared" si="105"/>
        <v>-0.14565560450025283</v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>
        <f t="shared" si="107"/>
        <v>140</v>
      </c>
      <c r="AC278">
        <f t="shared" si="91"/>
        <v>165</v>
      </c>
      <c r="AD278" s="1" t="str">
        <f t="shared" si="108"/>
        <v xml:space="preserve"> </v>
      </c>
      <c r="AE278">
        <f t="shared" si="92"/>
        <v>65</v>
      </c>
      <c r="AF278" t="str">
        <f t="shared" si="93"/>
        <v xml:space="preserve"> </v>
      </c>
      <c r="AG278">
        <f t="shared" si="109"/>
        <v>5.5295429236572691</v>
      </c>
      <c r="AH278" t="str">
        <f t="shared" si="110"/>
        <v xml:space="preserve"> </v>
      </c>
      <c r="AI278">
        <f t="shared" si="94"/>
        <v>10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292</v>
      </c>
      <c r="AP278" t="s">
        <v>1078</v>
      </c>
      <c r="AQ278">
        <v>-2.835489383945089</v>
      </c>
      <c r="AR278">
        <v>14.565560450025284</v>
      </c>
      <c r="AS278">
        <v>17.056856187290958</v>
      </c>
      <c r="AT278">
        <v>2.835489383945089</v>
      </c>
      <c r="AU278">
        <v>-14.565560450025284</v>
      </c>
      <c r="AV278" t="s">
        <v>1399</v>
      </c>
    </row>
    <row r="279" spans="1:48" x14ac:dyDescent="0.25">
      <c r="A279">
        <v>2.8200000000000118E-9</v>
      </c>
      <c r="B279" t="s">
        <v>674</v>
      </c>
      <c r="C279" s="3">
        <v>11</v>
      </c>
      <c r="D279" s="3">
        <v>0</v>
      </c>
      <c r="E279" s="3">
        <v>7</v>
      </c>
      <c r="F279" s="3">
        <v>18</v>
      </c>
      <c r="G279" s="4">
        <v>85</v>
      </c>
      <c r="H279" s="4">
        <v>68.42</v>
      </c>
      <c r="I279" s="5">
        <v>11947.58544606</v>
      </c>
      <c r="J279" s="4">
        <v>14.739336492890995</v>
      </c>
      <c r="K279" s="4">
        <v>13.596979332273451</v>
      </c>
      <c r="L279" s="4">
        <v>18.724580670838542</v>
      </c>
      <c r="M279" s="4">
        <v>17.753916560431058</v>
      </c>
      <c r="N279" s="4">
        <v>4.6420000000000003</v>
      </c>
      <c r="O279" s="4">
        <v>26.419753086419746</v>
      </c>
      <c r="P279" s="4" t="s">
        <v>166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0.24232680784776961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>
        <f t="shared" si="104"/>
        <v>0.62074403960149827</v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>
        <f t="shared" si="90"/>
        <v>31</v>
      </c>
      <c r="AB279" s="1" t="str">
        <f t="shared" si="107"/>
        <v xml:space="preserve"> </v>
      </c>
      <c r="AC279">
        <f t="shared" si="91"/>
        <v>85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674</v>
      </c>
      <c r="AP279" t="s">
        <v>1028</v>
      </c>
      <c r="AQ279">
        <v>13.23012780156102</v>
      </c>
      <c r="AR279">
        <v>-62.074403960149823</v>
      </c>
      <c r="AS279">
        <v>24.232680502776958</v>
      </c>
      <c r="AT279">
        <v>-13.23012780156102</v>
      </c>
      <c r="AU279">
        <v>62.074403960149823</v>
      </c>
      <c r="AV279" t="s">
        <v>1400</v>
      </c>
    </row>
    <row r="280" spans="1:48" x14ac:dyDescent="0.25">
      <c r="A280">
        <v>2.8300000000000119E-9</v>
      </c>
      <c r="B280" t="s">
        <v>260</v>
      </c>
      <c r="C280" s="3">
        <v>15</v>
      </c>
      <c r="D280" s="3">
        <v>0</v>
      </c>
      <c r="E280" s="3">
        <v>15</v>
      </c>
      <c r="F280" s="3">
        <v>30</v>
      </c>
      <c r="G280" s="4">
        <v>50</v>
      </c>
      <c r="H280" s="4">
        <v>45.61</v>
      </c>
      <c r="I280" s="5">
        <v>193975.79280766999</v>
      </c>
      <c r="J280" s="4">
        <v>20.45291479820628</v>
      </c>
      <c r="K280" s="4">
        <v>18.917461634176689</v>
      </c>
      <c r="L280" s="4">
        <v>18.436502071874813</v>
      </c>
      <c r="M280" s="4">
        <v>17.285787103807333</v>
      </c>
      <c r="N280" s="4">
        <v>2.0760000000000001</v>
      </c>
      <c r="O280" s="4">
        <v>10.000000000000009</v>
      </c>
      <c r="P280" s="4">
        <v>3.6505152378864283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0.59580881245730066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35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3.6505152407164281</v>
      </c>
      <c r="AH280" t="str">
        <f t="shared" si="110"/>
        <v xml:space="preserve"> </v>
      </c>
      <c r="AI280">
        <f t="shared" si="94"/>
        <v>67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260</v>
      </c>
      <c r="AP280" t="s">
        <v>1020</v>
      </c>
      <c r="AQ280">
        <v>-20.405474424298763</v>
      </c>
      <c r="AR280">
        <v>-59.580881245730069</v>
      </c>
      <c r="AS280">
        <v>9.6250822188116647</v>
      </c>
      <c r="AT280">
        <v>20.405474424298763</v>
      </c>
      <c r="AU280">
        <v>59.580881245730069</v>
      </c>
      <c r="AV280" t="s">
        <v>1401</v>
      </c>
    </row>
    <row r="281" spans="1:48" x14ac:dyDescent="0.25">
      <c r="A281">
        <v>2.8400000000000121E-9</v>
      </c>
      <c r="B281" t="s">
        <v>743</v>
      </c>
      <c r="C281" s="3">
        <v>12</v>
      </c>
      <c r="D281" s="3">
        <v>1</v>
      </c>
      <c r="E281" s="3">
        <v>14</v>
      </c>
      <c r="F281" s="3">
        <v>27</v>
      </c>
      <c r="G281" s="4">
        <v>75</v>
      </c>
      <c r="H281" s="4">
        <v>60.22</v>
      </c>
      <c r="I281" s="5">
        <v>8992.1524126799995</v>
      </c>
      <c r="J281" s="4">
        <v>11.955529084772682</v>
      </c>
      <c r="K281" s="4">
        <v>11.485790577913408</v>
      </c>
      <c r="L281" s="4">
        <v>8.3038106305143096</v>
      </c>
      <c r="M281" s="4">
        <v>7.8263859310946851</v>
      </c>
      <c r="N281" s="4">
        <v>5.0369999999999999</v>
      </c>
      <c r="O281" s="4">
        <v>-17.51879699248121</v>
      </c>
      <c r="P281" s="4">
        <v>0</v>
      </c>
      <c r="Q281" s="36" t="str">
        <f t="shared" si="98"/>
        <v xml:space="preserve"> </v>
      </c>
      <c r="R281" t="str">
        <f t="shared" si="99"/>
        <v xml:space="preserve"> </v>
      </c>
      <c r="S281" s="37">
        <f t="shared" si="100"/>
        <v>0.2454334136669678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>
        <f t="shared" si="105"/>
        <v>-0.28124683687333418</v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>
        <f t="shared" si="107"/>
        <v>88</v>
      </c>
      <c r="AC281">
        <f t="shared" si="91"/>
        <v>83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743</v>
      </c>
      <c r="AP281" t="s">
        <v>1028</v>
      </c>
      <c r="AQ281">
        <v>29.618288363876509</v>
      </c>
      <c r="AR281">
        <v>28.12468368733342</v>
      </c>
      <c r="AS281">
        <v>24.543341082696777</v>
      </c>
      <c r="AT281">
        <v>-29.618288363876509</v>
      </c>
      <c r="AU281">
        <v>-28.12468368733342</v>
      </c>
      <c r="AV281" t="s">
        <v>1402</v>
      </c>
    </row>
    <row r="282" spans="1:48" x14ac:dyDescent="0.25">
      <c r="A282">
        <v>2.8500000000000123E-9</v>
      </c>
      <c r="B282" t="s">
        <v>404</v>
      </c>
      <c r="C282" s="3">
        <v>11</v>
      </c>
      <c r="D282" s="3">
        <v>2</v>
      </c>
      <c r="E282" s="3">
        <v>13</v>
      </c>
      <c r="F282" s="3">
        <v>26</v>
      </c>
      <c r="G282" s="4">
        <v>30</v>
      </c>
      <c r="H282" s="4">
        <v>27.36</v>
      </c>
      <c r="I282" s="5">
        <v>21817.376398079999</v>
      </c>
      <c r="J282" s="4">
        <v>12.419428052655471</v>
      </c>
      <c r="K282" s="4">
        <v>12.181656277827248</v>
      </c>
      <c r="L282" s="4">
        <v>6.7759177746303418</v>
      </c>
      <c r="M282" s="4">
        <v>6.6468309006369086</v>
      </c>
      <c r="N282" s="4">
        <v>2.2029999999999998</v>
      </c>
      <c r="O282" s="4">
        <v>-1.1363636363636374</v>
      </c>
      <c r="P282" s="4">
        <v>1.9627192982456141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-0.41349670045400444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44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404</v>
      </c>
      <c r="AP282" t="s">
        <v>1020</v>
      </c>
      <c r="AQ282">
        <v>26.887334078682489</v>
      </c>
      <c r="AR282">
        <v>41.349670045400444</v>
      </c>
      <c r="AS282">
        <v>9.6491228070175517</v>
      </c>
      <c r="AT282">
        <v>-26.887334078682489</v>
      </c>
      <c r="AU282">
        <v>-41.349670045400444</v>
      </c>
      <c r="AV282" t="s">
        <v>1403</v>
      </c>
    </row>
    <row r="283" spans="1:48" x14ac:dyDescent="0.25">
      <c r="A283">
        <v>2.8600000000000125E-9</v>
      </c>
      <c r="B283" t="s">
        <v>402</v>
      </c>
      <c r="C283" s="3">
        <v>9</v>
      </c>
      <c r="D283" s="3">
        <v>2</v>
      </c>
      <c r="E283" s="3">
        <v>12</v>
      </c>
      <c r="F283" s="3">
        <v>23</v>
      </c>
      <c r="G283" s="4">
        <v>81</v>
      </c>
      <c r="H283" s="4">
        <v>71.45</v>
      </c>
      <c r="I283" s="5">
        <v>11911.63263235</v>
      </c>
      <c r="J283" s="4">
        <v>13.016942976862817</v>
      </c>
      <c r="K283" s="4">
        <v>12.2871883061049</v>
      </c>
      <c r="L283" s="4">
        <v>6.1064599173553722</v>
      </c>
      <c r="M283" s="4">
        <v>6.0236079283051387</v>
      </c>
      <c r="N283" s="4">
        <v>5.4889999999999999</v>
      </c>
      <c r="O283" s="4">
        <v>36.428571428571452</v>
      </c>
      <c r="P283" s="4">
        <v>3.4555633310006995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>
        <f t="shared" si="105"/>
        <v>-0.47144298245713612</v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>
        <f t="shared" si="107"/>
        <v>29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3.4555633338606992</v>
      </c>
      <c r="AH283" t="str">
        <f t="shared" si="110"/>
        <v xml:space="preserve"> </v>
      </c>
      <c r="AI283">
        <f t="shared" si="94"/>
        <v>81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402</v>
      </c>
      <c r="AP283" t="s">
        <v>1028</v>
      </c>
      <c r="AQ283">
        <v>23.369788113493517</v>
      </c>
      <c r="AR283">
        <v>47.144298245713614</v>
      </c>
      <c r="AS283">
        <v>13.365990202939116</v>
      </c>
      <c r="AT283">
        <v>-23.369788113493517</v>
      </c>
      <c r="AU283">
        <v>-47.144298245713614</v>
      </c>
      <c r="AV283" t="s">
        <v>1404</v>
      </c>
    </row>
    <row r="284" spans="1:48" x14ac:dyDescent="0.25">
      <c r="A284">
        <v>2.8700000000000126E-9</v>
      </c>
      <c r="B284" t="s">
        <v>329</v>
      </c>
      <c r="C284" s="3">
        <v>11</v>
      </c>
      <c r="D284" s="3">
        <v>0</v>
      </c>
      <c r="E284" s="3">
        <v>9</v>
      </c>
      <c r="F284" s="3">
        <v>20</v>
      </c>
      <c r="G284" s="4">
        <v>126</v>
      </c>
      <c r="H284" s="4">
        <v>102.68</v>
      </c>
      <c r="I284" s="5">
        <v>10489.701830040001</v>
      </c>
      <c r="J284" s="4">
        <v>14.733821208207777</v>
      </c>
      <c r="K284" s="4">
        <v>13.070264765784115</v>
      </c>
      <c r="L284" s="4">
        <v>9.1340083213042362</v>
      </c>
      <c r="M284" s="4">
        <v>8.5023092001264615</v>
      </c>
      <c r="N284" s="4">
        <v>6.0389999999999997</v>
      </c>
      <c r="O284" s="4">
        <v>16.148148148148145</v>
      </c>
      <c r="P284" s="4">
        <v>1.5124659135177247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0.22711336477105168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>
        <f t="shared" si="105"/>
        <v>-0.20938739271850582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>
        <f t="shared" si="107"/>
        <v>117</v>
      </c>
      <c r="AC284">
        <f t="shared" si="91"/>
        <v>97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329</v>
      </c>
      <c r="AP284" t="s">
        <v>1031</v>
      </c>
      <c r="AQ284">
        <v>13.262596057328956</v>
      </c>
      <c r="AR284">
        <v>20.938739271850583</v>
      </c>
      <c r="AS284">
        <v>22.711336190105168</v>
      </c>
      <c r="AT284">
        <v>-13.262596057328956</v>
      </c>
      <c r="AU284">
        <v>-20.938739271850583</v>
      </c>
      <c r="AV284" t="s">
        <v>1405</v>
      </c>
    </row>
    <row r="285" spans="1:48" x14ac:dyDescent="0.25">
      <c r="A285">
        <v>2.8800000000000128E-9</v>
      </c>
      <c r="B285" t="s">
        <v>412</v>
      </c>
      <c r="C285" s="3">
        <v>1</v>
      </c>
      <c r="D285" s="3">
        <v>0</v>
      </c>
      <c r="E285" s="3">
        <v>2</v>
      </c>
      <c r="F285" s="3">
        <v>3</v>
      </c>
      <c r="G285" s="4">
        <v>54</v>
      </c>
      <c r="H285" s="4">
        <v>46.75</v>
      </c>
      <c r="I285" s="5">
        <v>14772.1632685</v>
      </c>
      <c r="J285" s="4">
        <v>11.6875</v>
      </c>
      <c r="K285" s="4">
        <v>11.987179487179487</v>
      </c>
      <c r="L285" s="4" t="s">
        <v>1019</v>
      </c>
      <c r="M285" s="4" t="s">
        <v>1019</v>
      </c>
      <c r="N285" s="4">
        <v>3.4170000000000003</v>
      </c>
      <c r="O285" s="4">
        <v>165.60099375633357</v>
      </c>
      <c r="P285" s="4">
        <v>0.59893048128342252</v>
      </c>
      <c r="Q285" s="36" t="str">
        <f t="shared" si="98"/>
        <v xml:space="preserve"> </v>
      </c>
      <c r="R285" t="str">
        <f t="shared" si="99"/>
        <v xml:space="preserve"> </v>
      </c>
      <c r="S285" s="37">
        <f t="shared" si="100"/>
        <v>0.15508021678374326</v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 xml:space="preserve"> </v>
      </c>
      <c r="X285" s="37" t="str">
        <f t="shared" si="105"/>
        <v xml:space="preserve"> 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 t="str">
        <f t="shared" si="107"/>
        <v xml:space="preserve"> </v>
      </c>
      <c r="AC285">
        <f t="shared" si="91"/>
        <v>185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412</v>
      </c>
      <c r="AP285" t="s">
        <v>1024</v>
      </c>
      <c r="AQ285">
        <v>31.196164643613212</v>
      </c>
      <c r="AR285" t="e">
        <v>#VALUE!</v>
      </c>
      <c r="AS285">
        <v>15.508021390374328</v>
      </c>
      <c r="AT285">
        <v>-31.196164643613212</v>
      </c>
      <c r="AU285" t="e">
        <v>#VALUE!</v>
      </c>
      <c r="AV285" t="s">
        <v>1406</v>
      </c>
    </row>
    <row r="286" spans="1:48" x14ac:dyDescent="0.25">
      <c r="A286">
        <v>2.890000000000013E-9</v>
      </c>
      <c r="B286" t="s">
        <v>409</v>
      </c>
      <c r="C286" s="3">
        <v>7</v>
      </c>
      <c r="D286" s="3">
        <v>4</v>
      </c>
      <c r="E286" s="3">
        <v>17</v>
      </c>
      <c r="F286" s="3">
        <v>28</v>
      </c>
      <c r="G286" s="4">
        <v>32</v>
      </c>
      <c r="H286" s="4">
        <v>30.8</v>
      </c>
      <c r="I286" s="5">
        <v>8471.9537363999989</v>
      </c>
      <c r="J286" s="4">
        <v>12.10691823899371</v>
      </c>
      <c r="K286" s="4">
        <v>11.818879508825788</v>
      </c>
      <c r="L286" s="4">
        <v>7.1189362335877107</v>
      </c>
      <c r="M286" s="4">
        <v>7.1212464348500379</v>
      </c>
      <c r="N286" s="4">
        <v>2.544</v>
      </c>
      <c r="O286" s="4">
        <v>-85.333333333333343</v>
      </c>
      <c r="P286" s="4">
        <v>7.808441558441559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-0.38380604235054849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54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7.8084415613315592</v>
      </c>
      <c r="AH286" t="str">
        <f t="shared" si="110"/>
        <v xml:space="preserve"> </v>
      </c>
      <c r="AI286">
        <f t="shared" si="94"/>
        <v>2</v>
      </c>
      <c r="AJ286" t="str">
        <f t="shared" si="95"/>
        <v xml:space="preserve"> </v>
      </c>
      <c r="AK286" t="str">
        <f t="shared" si="111"/>
        <v xml:space="preserve"> </v>
      </c>
      <c r="AL286">
        <f t="shared" si="112"/>
        <v>-85.333333330443338</v>
      </c>
      <c r="AM286" t="str">
        <f t="shared" si="96"/>
        <v xml:space="preserve"> </v>
      </c>
      <c r="AN286">
        <f t="shared" si="97"/>
        <v>3</v>
      </c>
      <c r="AO286" t="s">
        <v>409</v>
      </c>
      <c r="AP286" t="s">
        <v>1028</v>
      </c>
      <c r="AQ286">
        <v>28.727066593458005</v>
      </c>
      <c r="AR286">
        <v>38.380604235054847</v>
      </c>
      <c r="AS286">
        <v>3.8961038961038863</v>
      </c>
      <c r="AT286">
        <v>-28.727066593458005</v>
      </c>
      <c r="AU286">
        <v>-38.380604235054847</v>
      </c>
      <c r="AV286" t="s">
        <v>1407</v>
      </c>
    </row>
    <row r="287" spans="1:48" x14ac:dyDescent="0.25">
      <c r="A287">
        <v>2.9000000000000131E-9</v>
      </c>
      <c r="B287" t="s">
        <v>405</v>
      </c>
      <c r="C287" s="3">
        <v>5</v>
      </c>
      <c r="D287" s="3">
        <v>0</v>
      </c>
      <c r="E287" s="3">
        <v>2</v>
      </c>
      <c r="F287" s="3">
        <v>7</v>
      </c>
      <c r="G287" s="4">
        <v>50.5</v>
      </c>
      <c r="H287" s="4">
        <v>38.61</v>
      </c>
      <c r="I287" s="5">
        <v>5025.4945111799998</v>
      </c>
      <c r="J287" s="4">
        <v>13.088135593220338</v>
      </c>
      <c r="K287" s="4">
        <v>12.394863563402888</v>
      </c>
      <c r="L287" s="4">
        <v>8.734532947139753</v>
      </c>
      <c r="M287" s="4">
        <v>8.3188896551724127</v>
      </c>
      <c r="N287" s="4">
        <v>2.613</v>
      </c>
      <c r="O287" s="4">
        <v>16.721311475409834</v>
      </c>
      <c r="P287" s="4">
        <v>4.0145040145040145</v>
      </c>
      <c r="Q287" s="36">
        <f t="shared" si="98"/>
        <v>71.428571431471426</v>
      </c>
      <c r="R287" t="str">
        <f t="shared" si="99"/>
        <v xml:space="preserve"> </v>
      </c>
      <c r="S287" s="37">
        <f t="shared" si="100"/>
        <v>0.30795131085130789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-0.24396479357069112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103</v>
      </c>
      <c r="AC287">
        <f t="shared" si="91"/>
        <v>43</v>
      </c>
      <c r="AD287" s="1" t="str">
        <f t="shared" si="108"/>
        <v xml:space="preserve"> </v>
      </c>
      <c r="AE287">
        <f t="shared" si="92"/>
        <v>70</v>
      </c>
      <c r="AF287" t="str">
        <f t="shared" si="93"/>
        <v xml:space="preserve"> </v>
      </c>
      <c r="AG287">
        <f t="shared" si="109"/>
        <v>4.0145040174040147</v>
      </c>
      <c r="AH287" t="str">
        <f t="shared" si="110"/>
        <v xml:space="preserve"> </v>
      </c>
      <c r="AI287">
        <f t="shared" si="94"/>
        <v>44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405</v>
      </c>
      <c r="AP287" t="s">
        <v>1028</v>
      </c>
      <c r="AQ287">
        <v>22.950680087444031</v>
      </c>
      <c r="AR287">
        <v>24.396479357069111</v>
      </c>
      <c r="AS287">
        <v>30.795130795130788</v>
      </c>
      <c r="AT287">
        <v>-22.950680087444031</v>
      </c>
      <c r="AU287">
        <v>-24.396479357069111</v>
      </c>
      <c r="AV287" t="s">
        <v>1408</v>
      </c>
    </row>
    <row r="288" spans="1:48" x14ac:dyDescent="0.25">
      <c r="A288">
        <v>2.9100000000000133E-9</v>
      </c>
      <c r="B288" t="s">
        <v>406</v>
      </c>
      <c r="C288" s="3">
        <v>16</v>
      </c>
      <c r="D288" s="3">
        <v>0</v>
      </c>
      <c r="E288" s="3">
        <v>4</v>
      </c>
      <c r="F288" s="3">
        <v>20</v>
      </c>
      <c r="G288" s="4">
        <v>61.5</v>
      </c>
      <c r="H288" s="4">
        <v>42.42</v>
      </c>
      <c r="I288" s="5">
        <v>13741.95886228</v>
      </c>
      <c r="J288" s="4">
        <v>6.3172002978406558</v>
      </c>
      <c r="K288" s="4">
        <v>6.092201637225334</v>
      </c>
      <c r="L288" s="4">
        <v>6.6176768094534708</v>
      </c>
      <c r="M288" s="4">
        <v>7.0799102402022758</v>
      </c>
      <c r="N288" s="4">
        <v>6.4450000000000003</v>
      </c>
      <c r="O288" s="4">
        <v>53.95348837209302</v>
      </c>
      <c r="P288" s="4">
        <v>0.37718057520037718</v>
      </c>
      <c r="Q288" s="36">
        <f t="shared" si="98"/>
        <v>80.000000002909999</v>
      </c>
      <c r="R288" t="str">
        <f t="shared" si="99"/>
        <v xml:space="preserve"> </v>
      </c>
      <c r="S288" s="37">
        <f t="shared" si="100"/>
        <v>0.44978783883644979</v>
      </c>
      <c r="T288" s="37" t="str">
        <f t="shared" si="101"/>
        <v/>
      </c>
      <c r="U288" s="37" t="str">
        <f t="shared" si="102"/>
        <v/>
      </c>
      <c r="V288" s="37">
        <f t="shared" si="103"/>
        <v>-0.62810899747084825</v>
      </c>
      <c r="W288" s="37" t="str">
        <f t="shared" si="104"/>
        <v/>
      </c>
      <c r="X288" s="37">
        <f t="shared" si="105"/>
        <v>-0.42719356799083652</v>
      </c>
      <c r="Y288" t="str">
        <f t="shared" si="89"/>
        <v xml:space="preserve"> </v>
      </c>
      <c r="Z288" s="1">
        <f t="shared" si="106"/>
        <v>13</v>
      </c>
      <c r="AA288" t="str">
        <f t="shared" si="90"/>
        <v xml:space="preserve"> </v>
      </c>
      <c r="AB288" s="1">
        <f t="shared" si="107"/>
        <v>40</v>
      </c>
      <c r="AC288">
        <f t="shared" si="91"/>
        <v>11</v>
      </c>
      <c r="AD288" s="1" t="str">
        <f t="shared" si="108"/>
        <v xml:space="preserve"> </v>
      </c>
      <c r="AE288">
        <f t="shared" si="92"/>
        <v>32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53.953488375003019</v>
      </c>
      <c r="AL288" t="str">
        <f t="shared" si="112"/>
        <v xml:space="preserve"> </v>
      </c>
      <c r="AM288">
        <f t="shared" si="96"/>
        <v>13</v>
      </c>
      <c r="AN288" t="str">
        <f t="shared" si="97"/>
        <v xml:space="preserve"> </v>
      </c>
      <c r="AO288" t="s">
        <v>406</v>
      </c>
      <c r="AP288" t="s">
        <v>1028</v>
      </c>
      <c r="AQ288">
        <v>62.810899747084825</v>
      </c>
      <c r="AR288">
        <v>42.719356799083656</v>
      </c>
      <c r="AS288">
        <v>44.97878359264498</v>
      </c>
      <c r="AT288">
        <v>-62.810899747084825</v>
      </c>
      <c r="AU288">
        <v>-42.719356799083656</v>
      </c>
      <c r="AV288" t="s">
        <v>1409</v>
      </c>
    </row>
    <row r="289" spans="1:48" x14ac:dyDescent="0.25">
      <c r="A289">
        <v>2.9200000000000135E-9</v>
      </c>
      <c r="B289" t="s">
        <v>425</v>
      </c>
      <c r="C289" s="3">
        <v>14</v>
      </c>
      <c r="D289" s="3">
        <v>0</v>
      </c>
      <c r="E289" s="3">
        <v>6</v>
      </c>
      <c r="F289" s="3">
        <v>20</v>
      </c>
      <c r="G289" s="4">
        <v>195</v>
      </c>
      <c r="H289" s="4">
        <v>172.4</v>
      </c>
      <c r="I289" s="5">
        <v>17567.560000000001</v>
      </c>
      <c r="J289" s="4">
        <v>14.336798336798337</v>
      </c>
      <c r="K289" s="4">
        <v>13.380937597019559</v>
      </c>
      <c r="L289" s="4">
        <v>11.023928546143349</v>
      </c>
      <c r="M289" s="4">
        <v>10.490763749351025</v>
      </c>
      <c r="N289" s="4">
        <v>11.528</v>
      </c>
      <c r="O289" s="4">
        <v>17.032520325203254</v>
      </c>
      <c r="P289" s="4">
        <v>0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425</v>
      </c>
      <c r="AP289" t="s">
        <v>1054</v>
      </c>
      <c r="AQ289">
        <v>15.59985349280918</v>
      </c>
      <c r="AR289">
        <v>4.5801516293474958</v>
      </c>
      <c r="AS289">
        <v>13.10904872389791</v>
      </c>
      <c r="AT289">
        <v>-15.59985349280918</v>
      </c>
      <c r="AU289">
        <v>-4.5801516293474958</v>
      </c>
      <c r="AV289" t="s">
        <v>1410</v>
      </c>
    </row>
    <row r="290" spans="1:48" x14ac:dyDescent="0.25">
      <c r="A290">
        <v>2.9300000000000137E-9</v>
      </c>
      <c r="B290" t="s">
        <v>749</v>
      </c>
      <c r="C290" s="3">
        <v>17</v>
      </c>
      <c r="D290" s="3">
        <v>0</v>
      </c>
      <c r="E290" s="3">
        <v>1</v>
      </c>
      <c r="F290" s="3">
        <v>18</v>
      </c>
      <c r="G290" s="4">
        <v>43</v>
      </c>
      <c r="H290" s="4">
        <v>27.98</v>
      </c>
      <c r="I290" s="5">
        <v>8899.9226363800008</v>
      </c>
      <c r="J290" s="4">
        <v>10.683466972126766</v>
      </c>
      <c r="K290" s="4">
        <v>9.9325523606673762</v>
      </c>
      <c r="L290" s="4">
        <v>9.0946146341463425</v>
      </c>
      <c r="M290" s="4">
        <v>8.6812249847505516</v>
      </c>
      <c r="N290" s="4">
        <v>2.2770000000000001</v>
      </c>
      <c r="O290" s="4">
        <v>24.8888888888889</v>
      </c>
      <c r="P290" s="4" t="s">
        <v>166</v>
      </c>
      <c r="Q290" s="36">
        <f t="shared" si="98"/>
        <v>94.444444447374437</v>
      </c>
      <c r="R290" t="str">
        <f t="shared" si="99"/>
        <v xml:space="preserve"> </v>
      </c>
      <c r="S290" s="37">
        <f t="shared" si="100"/>
        <v>0.53681201150755542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-0.21279719317179535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115</v>
      </c>
      <c r="AC290">
        <f t="shared" si="91"/>
        <v>5</v>
      </c>
      <c r="AD290" s="1" t="str">
        <f t="shared" si="108"/>
        <v xml:space="preserve"> </v>
      </c>
      <c r="AE290">
        <f t="shared" si="92"/>
        <v>4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749</v>
      </c>
      <c r="AP290" t="s">
        <v>1028</v>
      </c>
      <c r="AQ290">
        <v>37.106866088932101</v>
      </c>
      <c r="AR290">
        <v>21.279719317179534</v>
      </c>
      <c r="AS290">
        <v>53.681200857755542</v>
      </c>
      <c r="AT290">
        <v>-37.106866088932101</v>
      </c>
      <c r="AU290">
        <v>-21.279719317179534</v>
      </c>
      <c r="AV290" t="s">
        <v>1411</v>
      </c>
    </row>
    <row r="291" spans="1:48" x14ac:dyDescent="0.25">
      <c r="A291">
        <v>2.9400000000000138E-9</v>
      </c>
      <c r="B291" t="s">
        <v>616</v>
      </c>
      <c r="C291" s="3">
        <v>12</v>
      </c>
      <c r="D291" s="3">
        <v>0</v>
      </c>
      <c r="E291" s="3">
        <v>3</v>
      </c>
      <c r="F291" s="3">
        <v>15</v>
      </c>
      <c r="G291" s="4">
        <v>248</v>
      </c>
      <c r="H291" s="4">
        <v>218.23</v>
      </c>
      <c r="I291" s="5">
        <v>17156.952354099998</v>
      </c>
      <c r="J291" s="4">
        <v>18.899281198579715</v>
      </c>
      <c r="K291" s="4">
        <v>16.642263402730116</v>
      </c>
      <c r="L291" s="4">
        <v>12.919718261970337</v>
      </c>
      <c r="M291" s="4">
        <v>11.911751904112545</v>
      </c>
      <c r="N291" s="4">
        <v>10.108000000000001</v>
      </c>
      <c r="O291" s="4">
        <v>17.957446808510642</v>
      </c>
      <c r="P291" s="4">
        <v>1.6125189020757917</v>
      </c>
      <c r="Q291" s="36">
        <f t="shared" si="98"/>
        <v>80.000000002939998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>
        <f t="shared" si="104"/>
        <v>0.11829240582300948</v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>
        <f t="shared" si="90"/>
        <v>102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31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616</v>
      </c>
      <c r="AP291" t="s">
        <v>1031</v>
      </c>
      <c r="AQ291">
        <v>-11.259296850578405</v>
      </c>
      <c r="AR291">
        <v>-11.829240582300947</v>
      </c>
      <c r="AS291">
        <v>13.641570819777304</v>
      </c>
      <c r="AT291">
        <v>11.259296850578405</v>
      </c>
      <c r="AU291">
        <v>11.829240582300947</v>
      </c>
      <c r="AV291" t="s">
        <v>1412</v>
      </c>
    </row>
    <row r="292" spans="1:48" x14ac:dyDescent="0.25">
      <c r="A292">
        <v>2.950000000000014E-9</v>
      </c>
      <c r="B292" t="s">
        <v>408</v>
      </c>
      <c r="C292" s="3">
        <v>8</v>
      </c>
      <c r="D292" s="3">
        <v>0</v>
      </c>
      <c r="E292" s="3">
        <v>12</v>
      </c>
      <c r="F292" s="3">
        <v>20</v>
      </c>
      <c r="G292" s="4">
        <v>116</v>
      </c>
      <c r="H292" s="4">
        <v>113.31</v>
      </c>
      <c r="I292" s="5">
        <v>121693.56396335999</v>
      </c>
      <c r="J292" s="4">
        <v>19.702660406885759</v>
      </c>
      <c r="K292" s="4">
        <v>17.486111111111111</v>
      </c>
      <c r="L292" s="4">
        <v>14.829525292557173</v>
      </c>
      <c r="M292" s="4">
        <v>13.88988179595124</v>
      </c>
      <c r="N292" s="4">
        <v>5.4809999999999999</v>
      </c>
      <c r="O292" s="4">
        <v>27.333333333333325</v>
      </c>
      <c r="P292" s="4">
        <v>2.2081016679904688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>
        <f t="shared" si="104"/>
        <v>0.28359962503530678</v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>
        <f t="shared" si="90"/>
        <v>68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2.2081016709404686</v>
      </c>
      <c r="AH292" t="str">
        <f t="shared" si="110"/>
        <v xml:space="preserve"> </v>
      </c>
      <c r="AI292">
        <f t="shared" si="94"/>
        <v>179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408</v>
      </c>
      <c r="AP292" t="s">
        <v>1054</v>
      </c>
      <c r="AQ292">
        <v>-15.988757451821911</v>
      </c>
      <c r="AR292">
        <v>-28.359962503530678</v>
      </c>
      <c r="AS292">
        <v>2.3740181802135663</v>
      </c>
      <c r="AT292">
        <v>15.988757451821911</v>
      </c>
      <c r="AU292">
        <v>28.359962503530678</v>
      </c>
      <c r="AV292" t="s">
        <v>1413</v>
      </c>
    </row>
    <row r="293" spans="1:48" x14ac:dyDescent="0.25">
      <c r="A293">
        <v>2.9600000000000142E-9</v>
      </c>
      <c r="B293" t="s">
        <v>581</v>
      </c>
      <c r="C293" s="3">
        <v>13</v>
      </c>
      <c r="D293" s="3">
        <v>0</v>
      </c>
      <c r="E293" s="3">
        <v>11</v>
      </c>
      <c r="F293" s="3">
        <v>24</v>
      </c>
      <c r="G293" s="4">
        <v>380</v>
      </c>
      <c r="H293" s="4">
        <v>328</v>
      </c>
      <c r="I293" s="5">
        <v>93408.189648</v>
      </c>
      <c r="J293" s="4">
        <v>16.896764887698332</v>
      </c>
      <c r="K293" s="4">
        <v>13.663250853953178</v>
      </c>
      <c r="L293" s="4">
        <v>11.964607541152239</v>
      </c>
      <c r="M293" s="4">
        <v>10.493308445522548</v>
      </c>
      <c r="N293" s="4">
        <v>17.096</v>
      </c>
      <c r="O293" s="4">
        <v>33.179012345679013</v>
      </c>
      <c r="P293" s="4">
        <v>2.7054878048780489</v>
      </c>
      <c r="Q293" s="36" t="str">
        <f t="shared" si="98"/>
        <v xml:space="preserve"> </v>
      </c>
      <c r="R293" t="str">
        <f t="shared" si="99"/>
        <v xml:space="preserve"> </v>
      </c>
      <c r="S293" s="37">
        <f t="shared" si="100"/>
        <v>0.15853658832585357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178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2.7054878078380487</v>
      </c>
      <c r="AH293" t="str">
        <f t="shared" si="110"/>
        <v xml:space="preserve"> </v>
      </c>
      <c r="AI293">
        <f t="shared" si="94"/>
        <v>139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581</v>
      </c>
      <c r="AP293" t="s">
        <v>1031</v>
      </c>
      <c r="AQ293">
        <v>0.5294349186076297</v>
      </c>
      <c r="AR293">
        <v>-3.5620861122612091</v>
      </c>
      <c r="AS293">
        <v>15.853658536585357</v>
      </c>
      <c r="AT293">
        <v>-0.5294349186076297</v>
      </c>
      <c r="AU293">
        <v>3.5620861122612091</v>
      </c>
      <c r="AV293" t="s">
        <v>1414</v>
      </c>
    </row>
    <row r="294" spans="1:48" x14ac:dyDescent="0.25">
      <c r="A294">
        <v>2.9700000000000144E-9</v>
      </c>
      <c r="B294" t="s">
        <v>411</v>
      </c>
      <c r="C294" s="3">
        <v>8</v>
      </c>
      <c r="D294" s="3">
        <v>0</v>
      </c>
      <c r="E294" s="3">
        <v>7</v>
      </c>
      <c r="F294" s="3">
        <v>15</v>
      </c>
      <c r="G294" s="4">
        <v>78.5</v>
      </c>
      <c r="H294" s="4">
        <v>63.8</v>
      </c>
      <c r="I294" s="5">
        <v>13824.222662800001</v>
      </c>
      <c r="J294" s="4">
        <v>6.8550553346943159</v>
      </c>
      <c r="K294" s="4">
        <v>6.1654425976034011</v>
      </c>
      <c r="L294" s="4" t="s">
        <v>1019</v>
      </c>
      <c r="M294" s="4" t="s">
        <v>1019</v>
      </c>
      <c r="N294" s="4">
        <v>8.4</v>
      </c>
      <c r="O294" s="4">
        <v>6.748768472906427</v>
      </c>
      <c r="P294" s="4">
        <v>2.3072100313479624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0.23040752648097193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 xml:space="preserve"> </v>
      </c>
      <c r="X294" s="37" t="str">
        <f t="shared" si="105"/>
        <v xml:space="preserve"> 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96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2.3072100343179622</v>
      </c>
      <c r="AH294" t="str">
        <f t="shared" si="110"/>
        <v xml:space="preserve"> </v>
      </c>
      <c r="AI294">
        <f t="shared" si="94"/>
        <v>173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411</v>
      </c>
      <c r="AP294" t="s">
        <v>1024</v>
      </c>
      <c r="AQ294">
        <v>59.644569103124823</v>
      </c>
      <c r="AR294" t="e">
        <v>#VALUE!</v>
      </c>
      <c r="AS294">
        <v>23.040752351097193</v>
      </c>
      <c r="AT294">
        <v>-59.644569103124823</v>
      </c>
      <c r="AU294" t="e">
        <v>#VALUE!</v>
      </c>
      <c r="AV294" t="s">
        <v>1415</v>
      </c>
    </row>
    <row r="295" spans="1:48" x14ac:dyDescent="0.25">
      <c r="A295">
        <v>2.9800000000000145E-9</v>
      </c>
      <c r="B295" t="s">
        <v>715</v>
      </c>
      <c r="C295" s="3">
        <v>1</v>
      </c>
      <c r="D295" s="3">
        <v>1</v>
      </c>
      <c r="E295" s="3">
        <v>9</v>
      </c>
      <c r="F295" s="3">
        <v>11</v>
      </c>
      <c r="G295" s="4">
        <v>44</v>
      </c>
      <c r="H295" s="4">
        <v>43.32</v>
      </c>
      <c r="I295" s="5">
        <v>10308.98637456</v>
      </c>
      <c r="J295" s="4">
        <v>19.253333333333334</v>
      </c>
      <c r="K295" s="4">
        <v>18.155909471919529</v>
      </c>
      <c r="L295" s="4">
        <v>12.046541229385308</v>
      </c>
      <c r="M295" s="4">
        <v>10.999374401095141</v>
      </c>
      <c r="N295" s="4">
        <v>2.133</v>
      </c>
      <c r="O295" s="4">
        <v>11.466666666666663</v>
      </c>
      <c r="P295" s="4">
        <v>3.2779316712834716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>
        <f t="shared" si="109"/>
        <v>3.2779316742634714</v>
      </c>
      <c r="AH295" t="str">
        <f t="shared" si="110"/>
        <v xml:space="preserve"> </v>
      </c>
      <c r="AI295">
        <f t="shared" si="94"/>
        <v>95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715</v>
      </c>
      <c r="AP295" t="s">
        <v>1026</v>
      </c>
      <c r="AQ295">
        <v>-13.343587313651373</v>
      </c>
      <c r="AR295">
        <v>-4.2712797608705388</v>
      </c>
      <c r="AS295">
        <v>1.5697137580794163</v>
      </c>
      <c r="AT295">
        <v>13.343587313651373</v>
      </c>
      <c r="AU295">
        <v>4.2712797608705388</v>
      </c>
      <c r="AV295" t="s">
        <v>1416</v>
      </c>
    </row>
    <row r="296" spans="1:48" x14ac:dyDescent="0.25">
      <c r="A296">
        <v>2.9900000000000147E-9</v>
      </c>
      <c r="B296" t="s">
        <v>413</v>
      </c>
      <c r="C296" s="3">
        <v>27</v>
      </c>
      <c r="D296" s="3">
        <v>0</v>
      </c>
      <c r="E296" s="3">
        <v>7</v>
      </c>
      <c r="F296" s="3">
        <v>34</v>
      </c>
      <c r="G296" s="4">
        <v>120</v>
      </c>
      <c r="H296" s="4">
        <v>99.71</v>
      </c>
      <c r="I296" s="5">
        <v>80593.123083589991</v>
      </c>
      <c r="J296" s="4">
        <v>19.383748055987557</v>
      </c>
      <c r="K296" s="4">
        <v>16.57138108692039</v>
      </c>
      <c r="L296" s="4">
        <v>12.225166221605777</v>
      </c>
      <c r="M296" s="4">
        <v>11.059058730078991</v>
      </c>
      <c r="N296" s="4">
        <v>5.1440000000000001</v>
      </c>
      <c r="O296" s="4">
        <v>-4.4761904761904701</v>
      </c>
      <c r="P296" s="4">
        <v>1.8252933507170797</v>
      </c>
      <c r="Q296" s="36">
        <f t="shared" si="98"/>
        <v>79.411764708872354</v>
      </c>
      <c r="R296" t="str">
        <f t="shared" si="99"/>
        <v xml:space="preserve"> </v>
      </c>
      <c r="S296" s="37">
        <f t="shared" si="100"/>
        <v>0.20349012434192068</v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>
        <f t="shared" si="91"/>
        <v>124</v>
      </c>
      <c r="AD296" s="1" t="str">
        <f t="shared" si="108"/>
        <v xml:space="preserve"> </v>
      </c>
      <c r="AE296">
        <f t="shared" si="92"/>
        <v>38</v>
      </c>
      <c r="AF296" t="str">
        <f t="shared" si="93"/>
        <v xml:space="preserve"> </v>
      </c>
      <c r="AG296" t="str">
        <f t="shared" si="109"/>
        <v xml:space="preserve"> </v>
      </c>
      <c r="AH296" t="str">
        <f t="shared" si="110"/>
        <v xml:space="preserve"> </v>
      </c>
      <c r="AI296" t="str">
        <f t="shared" si="94"/>
        <v xml:space="preserve"> 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413</v>
      </c>
      <c r="AP296" t="s">
        <v>1028</v>
      </c>
      <c r="AQ296">
        <v>-14.111333461719822</v>
      </c>
      <c r="AR296">
        <v>-5.8174045930066143</v>
      </c>
      <c r="AS296">
        <v>20.349012135192069</v>
      </c>
      <c r="AT296">
        <v>14.111333461719822</v>
      </c>
      <c r="AU296">
        <v>5.8174045930066143</v>
      </c>
      <c r="AV296" t="s">
        <v>1417</v>
      </c>
    </row>
    <row r="297" spans="1:48" x14ac:dyDescent="0.25">
      <c r="A297">
        <v>3.0000000000000149E-9</v>
      </c>
      <c r="B297" t="s">
        <v>717</v>
      </c>
      <c r="C297" s="3">
        <v>17</v>
      </c>
      <c r="D297" s="3">
        <v>0</v>
      </c>
      <c r="E297" s="3">
        <v>6</v>
      </c>
      <c r="F297" s="3">
        <v>23</v>
      </c>
      <c r="G297" s="4">
        <v>200</v>
      </c>
      <c r="H297" s="4">
        <v>145.09</v>
      </c>
      <c r="I297" s="5">
        <v>22254.484559999997</v>
      </c>
      <c r="J297" s="4">
        <v>9.9540340285400664</v>
      </c>
      <c r="K297" s="4">
        <v>8.5765797718271557</v>
      </c>
      <c r="L297" s="4">
        <v>6.9160891707188865</v>
      </c>
      <c r="M297" s="4">
        <v>6.2031617257028353</v>
      </c>
      <c r="N297" s="4">
        <v>14.576000000000001</v>
      </c>
      <c r="O297" s="4">
        <v>-16.198156682027648</v>
      </c>
      <c r="P297" s="4">
        <v>3.0594803225584117</v>
      </c>
      <c r="Q297" s="36">
        <f t="shared" si="98"/>
        <v>73.913043481260871</v>
      </c>
      <c r="R297" t="str">
        <f t="shared" si="99"/>
        <v xml:space="preserve"> </v>
      </c>
      <c r="S297" s="37">
        <f t="shared" si="100"/>
        <v>0.37845475522275818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>
        <f t="shared" si="105"/>
        <v>-0.40136388110136922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>
        <f t="shared" si="107"/>
        <v>50</v>
      </c>
      <c r="AC297">
        <f t="shared" si="91"/>
        <v>23</v>
      </c>
      <c r="AD297" s="1" t="str">
        <f t="shared" si="108"/>
        <v xml:space="preserve"> </v>
      </c>
      <c r="AE297">
        <f t="shared" si="92"/>
        <v>64</v>
      </c>
      <c r="AF297" t="str">
        <f t="shared" si="93"/>
        <v xml:space="preserve"> </v>
      </c>
      <c r="AG297">
        <f t="shared" si="109"/>
        <v>3.0594803255584115</v>
      </c>
      <c r="AH297" t="str">
        <f t="shared" si="110"/>
        <v xml:space="preserve"> </v>
      </c>
      <c r="AI297">
        <f t="shared" si="94"/>
        <v>110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717</v>
      </c>
      <c r="AP297" t="s">
        <v>1033</v>
      </c>
      <c r="AQ297">
        <v>41.401008048638097</v>
      </c>
      <c r="AR297">
        <v>40.13638811013692</v>
      </c>
      <c r="AS297">
        <v>37.845475222275816</v>
      </c>
      <c r="AT297">
        <v>-41.401008048638097</v>
      </c>
      <c r="AU297">
        <v>-40.13638811013692</v>
      </c>
      <c r="AV297" t="s">
        <v>1418</v>
      </c>
    </row>
    <row r="298" spans="1:48" x14ac:dyDescent="0.25">
      <c r="A298">
        <v>3.010000000000015E-9</v>
      </c>
      <c r="B298" t="s">
        <v>407</v>
      </c>
      <c r="C298" s="3">
        <v>2</v>
      </c>
      <c r="D298" s="3">
        <v>0</v>
      </c>
      <c r="E298" s="3">
        <v>0</v>
      </c>
      <c r="F298" s="3">
        <v>2</v>
      </c>
      <c r="G298" s="4">
        <v>31</v>
      </c>
      <c r="H298" s="4" t="s">
        <v>161</v>
      </c>
      <c r="I298" s="5" t="s">
        <v>161</v>
      </c>
      <c r="J298" s="4" t="s">
        <v>1019</v>
      </c>
      <c r="K298" s="4" t="s">
        <v>1019</v>
      </c>
      <c r="L298" s="4" t="s">
        <v>1019</v>
      </c>
      <c r="M298" s="4" t="s">
        <v>1019</v>
      </c>
      <c r="N298" s="4">
        <v>3.44</v>
      </c>
      <c r="O298" s="4">
        <v>112.39096332343421</v>
      </c>
      <c r="P298" s="4" t="s">
        <v>166</v>
      </c>
      <c r="Q298" s="36">
        <f t="shared" si="98"/>
        <v>100.00000000301</v>
      </c>
      <c r="R298" t="str">
        <f t="shared" si="99"/>
        <v xml:space="preserve"> </v>
      </c>
      <c r="S298" s="37" t="str">
        <f t="shared" si="100"/>
        <v xml:space="preserve"> </v>
      </c>
      <c r="T298" s="37" t="str">
        <f t="shared" si="101"/>
        <v xml:space="preserve"> </v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407</v>
      </c>
      <c r="AP298" t="s">
        <v>1024</v>
      </c>
      <c r="AQ298" t="e">
        <v>#VALUE!</v>
      </c>
      <c r="AR298" t="e">
        <v>#VALUE!</v>
      </c>
      <c r="AS298" t="s">
        <v>166</v>
      </c>
      <c r="AT298" t="e">
        <v>#VALUE!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467</v>
      </c>
      <c r="C299" s="3">
        <v>14</v>
      </c>
      <c r="D299" s="3">
        <v>0</v>
      </c>
      <c r="E299" s="3">
        <v>6</v>
      </c>
      <c r="F299" s="3">
        <v>20</v>
      </c>
      <c r="G299" s="4">
        <v>68</v>
      </c>
      <c r="H299" s="4">
        <v>57.96</v>
      </c>
      <c r="I299" s="5">
        <v>33212.192252399997</v>
      </c>
      <c r="J299" s="4">
        <v>11.661971830985916</v>
      </c>
      <c r="K299" s="4">
        <v>10.538181818181819</v>
      </c>
      <c r="L299" s="4">
        <v>6.6776630029242723</v>
      </c>
      <c r="M299" s="4">
        <v>6.3605036738222163</v>
      </c>
      <c r="N299" s="4">
        <v>4.1280000000000001</v>
      </c>
      <c r="O299" s="4">
        <v>21.13636363636364</v>
      </c>
      <c r="P299" s="4">
        <v>1.1680469289164941</v>
      </c>
      <c r="Q299" s="36" t="str">
        <f t="shared" si="98"/>
        <v xml:space="preserve"> </v>
      </c>
      <c r="R299" t="str">
        <f t="shared" si="99"/>
        <v xml:space="preserve"> </v>
      </c>
      <c r="S299" s="37">
        <f t="shared" si="100"/>
        <v>0.17322291537334708</v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>
        <f t="shared" si="105"/>
        <v>-0.4220013414072209</v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>
        <f t="shared" si="107"/>
        <v>41</v>
      </c>
      <c r="AC299">
        <f t="shared" si="115"/>
        <v>163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467</v>
      </c>
      <c r="AP299" t="s">
        <v>1031</v>
      </c>
      <c r="AQ299">
        <v>31.346447932408505</v>
      </c>
      <c r="AR299">
        <v>42.200134140722092</v>
      </c>
      <c r="AS299">
        <v>17.32229123533471</v>
      </c>
      <c r="AT299">
        <v>-31.346447932408505</v>
      </c>
      <c r="AU299">
        <v>-42.200134140722092</v>
      </c>
      <c r="AV299" t="s">
        <v>1420</v>
      </c>
    </row>
    <row r="300" spans="1:48" x14ac:dyDescent="0.25">
      <c r="A300">
        <v>3.0300000000000154E-9</v>
      </c>
      <c r="B300" t="s">
        <v>252</v>
      </c>
      <c r="C300" s="3">
        <v>5</v>
      </c>
      <c r="D300" s="3">
        <v>1</v>
      </c>
      <c r="E300" s="3">
        <v>15</v>
      </c>
      <c r="F300" s="3">
        <v>21</v>
      </c>
      <c r="G300" s="4">
        <v>112</v>
      </c>
      <c r="H300" s="4">
        <v>94.79</v>
      </c>
      <c r="I300" s="5">
        <v>36904.021580840003</v>
      </c>
      <c r="J300" s="4">
        <v>8.3655458476745217</v>
      </c>
      <c r="K300" s="4">
        <v>7.2089132253403303</v>
      </c>
      <c r="L300" s="4">
        <v>5.9660702063027653</v>
      </c>
      <c r="M300" s="4">
        <v>5.5681742118828899</v>
      </c>
      <c r="N300" s="4">
        <v>11.603</v>
      </c>
      <c r="O300" s="4">
        <v>11.013590478971539</v>
      </c>
      <c r="P300" s="4">
        <v>4.4435066990188838</v>
      </c>
      <c r="Q300" s="36" t="str">
        <f t="shared" si="98"/>
        <v xml:space="preserve"> </v>
      </c>
      <c r="R300" t="str">
        <f t="shared" si="99"/>
        <v xml:space="preserve"> </v>
      </c>
      <c r="S300" s="37">
        <f t="shared" si="100"/>
        <v>0.18155923923635073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>
        <f t="shared" si="105"/>
        <v>-0.48359469850406744</v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>
        <f t="shared" si="107"/>
        <v>28</v>
      </c>
      <c r="AC300">
        <f t="shared" si="115"/>
        <v>156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>
        <f t="shared" si="109"/>
        <v>4.4435067020488841</v>
      </c>
      <c r="AH300" t="str">
        <f t="shared" si="110"/>
        <v xml:space="preserve"> </v>
      </c>
      <c r="AI300">
        <f t="shared" si="118"/>
        <v>31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252</v>
      </c>
      <c r="AP300" t="s">
        <v>1022</v>
      </c>
      <c r="AQ300">
        <v>50.752373119169803</v>
      </c>
      <c r="AR300">
        <v>48.359469850406747</v>
      </c>
      <c r="AS300">
        <v>18.155923620635072</v>
      </c>
      <c r="AT300">
        <v>-50.752373119169803</v>
      </c>
      <c r="AU300">
        <v>-48.359469850406747</v>
      </c>
      <c r="AV300" t="s">
        <v>1421</v>
      </c>
    </row>
    <row r="301" spans="1:48" x14ac:dyDescent="0.25">
      <c r="A301">
        <v>3.0400000000000156E-9</v>
      </c>
      <c r="B301" t="s">
        <v>366</v>
      </c>
      <c r="C301" s="3">
        <v>5</v>
      </c>
      <c r="D301" s="3">
        <v>3</v>
      </c>
      <c r="E301" s="3">
        <v>12</v>
      </c>
      <c r="F301" s="3">
        <v>20</v>
      </c>
      <c r="G301" s="4">
        <v>36</v>
      </c>
      <c r="H301" s="4">
        <v>32.409999999999997</v>
      </c>
      <c r="I301" s="5">
        <v>9948.9855959199995</v>
      </c>
      <c r="J301" s="4">
        <v>8.0782652043868381</v>
      </c>
      <c r="K301" s="4">
        <v>9.1995458416122613</v>
      </c>
      <c r="L301" s="4">
        <v>5.2859952020228906</v>
      </c>
      <c r="M301" s="4">
        <v>5.6663870537789665</v>
      </c>
      <c r="N301" s="4">
        <v>4.0120000000000005</v>
      </c>
      <c r="O301" s="4">
        <v>-40.869565217391305</v>
      </c>
      <c r="P301" s="4">
        <v>4.8009873495834618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-0.54245996918995076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13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4.8009873526234621</v>
      </c>
      <c r="AH301" t="str">
        <f t="shared" si="110"/>
        <v xml:space="preserve"> </v>
      </c>
      <c r="AI301">
        <f t="shared" si="118"/>
        <v>21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366</v>
      </c>
      <c r="AP301" t="s">
        <v>1028</v>
      </c>
      <c r="AQ301">
        <v>52.443582537937083</v>
      </c>
      <c r="AR301">
        <v>54.245996918995075</v>
      </c>
      <c r="AS301">
        <v>11.076828139463135</v>
      </c>
      <c r="AT301">
        <v>-52.443582537937083</v>
      </c>
      <c r="AU301">
        <v>-54.245996918995075</v>
      </c>
      <c r="AV301" t="s">
        <v>1422</v>
      </c>
    </row>
    <row r="302" spans="1:48" x14ac:dyDescent="0.25">
      <c r="A302">
        <v>3.0500000000000157E-9</v>
      </c>
      <c r="B302" t="s">
        <v>672</v>
      </c>
      <c r="C302" s="3">
        <v>39</v>
      </c>
      <c r="D302" s="3">
        <v>1</v>
      </c>
      <c r="E302" s="3">
        <v>5</v>
      </c>
      <c r="F302" s="3">
        <v>45</v>
      </c>
      <c r="G302" s="4">
        <v>230</v>
      </c>
      <c r="H302" s="4">
        <v>203.62</v>
      </c>
      <c r="I302" s="5">
        <v>211449.68970158001</v>
      </c>
      <c r="J302" s="4">
        <v>27.15295372716362</v>
      </c>
      <c r="K302" s="4">
        <v>23.186062400364381</v>
      </c>
      <c r="L302" s="4">
        <v>20.401190851383259</v>
      </c>
      <c r="M302" s="4">
        <v>17.8867155518526</v>
      </c>
      <c r="N302" s="4">
        <v>6.0389999999999997</v>
      </c>
      <c r="O302" s="4">
        <v>25.522388059701477</v>
      </c>
      <c r="P302" s="4">
        <v>0.54415086926628042</v>
      </c>
      <c r="Q302" s="36">
        <f t="shared" si="98"/>
        <v>86.666666669716676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>
        <f t="shared" si="104"/>
        <v>0.76586643270721</v>
      </c>
      <c r="X302" s="37" t="str">
        <f t="shared" si="105"/>
        <v/>
      </c>
      <c r="Y302" t="str">
        <f t="shared" si="113"/>
        <v xml:space="preserve"> </v>
      </c>
      <c r="Z302" s="1" t="str">
        <f t="shared" si="106"/>
        <v xml:space="preserve"> </v>
      </c>
      <c r="AA302">
        <f t="shared" si="114"/>
        <v>18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13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672</v>
      </c>
      <c r="AP302" t="s">
        <v>1033</v>
      </c>
      <c r="AQ302">
        <v>-59.848330069164035</v>
      </c>
      <c r="AR302">
        <v>-76.586643270720998</v>
      </c>
      <c r="AS302">
        <v>12.95550535310872</v>
      </c>
      <c r="AT302">
        <v>59.848330069164035</v>
      </c>
      <c r="AU302">
        <v>76.586643270720998</v>
      </c>
      <c r="AV302" t="s">
        <v>1423</v>
      </c>
    </row>
    <row r="303" spans="1:48" x14ac:dyDescent="0.25">
      <c r="A303">
        <v>3.0600000000000159E-9</v>
      </c>
      <c r="B303" t="s">
        <v>696</v>
      </c>
      <c r="C303" s="3">
        <v>7</v>
      </c>
      <c r="D303" s="3">
        <v>0</v>
      </c>
      <c r="E303" s="3">
        <v>10</v>
      </c>
      <c r="F303" s="3">
        <v>17</v>
      </c>
      <c r="G303" s="4">
        <v>105</v>
      </c>
      <c r="H303" s="4">
        <v>98.24</v>
      </c>
      <c r="I303" s="5">
        <v>11180.689880960001</v>
      </c>
      <c r="J303" s="4" t="s">
        <v>1019</v>
      </c>
      <c r="K303" s="4">
        <v>39.612903225806448</v>
      </c>
      <c r="L303" s="4">
        <v>17.011747283187727</v>
      </c>
      <c r="M303" s="4">
        <v>16.461057731958764</v>
      </c>
      <c r="N303" s="4">
        <v>1.825</v>
      </c>
      <c r="O303" s="4">
        <v>-23.557492449332209</v>
      </c>
      <c r="P303" s="4">
        <v>3.9169381107491859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 xml:space="preserve"> </v>
      </c>
      <c r="V303" s="37" t="str">
        <f t="shared" si="103"/>
        <v xml:space="preserve"> </v>
      </c>
      <c r="W303" s="37">
        <f t="shared" si="104"/>
        <v>0.47248627337077509</v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>
        <f t="shared" si="114"/>
        <v>45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3.9169381138091857</v>
      </c>
      <c r="AH303" t="str">
        <f t="shared" si="110"/>
        <v xml:space="preserve"> </v>
      </c>
      <c r="AI303">
        <f t="shared" si="118"/>
        <v>48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696</v>
      </c>
      <c r="AP303" t="s">
        <v>1035</v>
      </c>
      <c r="AQ303" t="e">
        <v>#VALUE!</v>
      </c>
      <c r="AR303">
        <v>-47.248627337077508</v>
      </c>
      <c r="AS303">
        <v>6.8811074918566861</v>
      </c>
      <c r="AT303" t="e">
        <v>#VALUE!</v>
      </c>
      <c r="AU303">
        <v>47.248627337077508</v>
      </c>
      <c r="AV303" t="s">
        <v>1424</v>
      </c>
    </row>
    <row r="304" spans="1:48" x14ac:dyDescent="0.25">
      <c r="A304">
        <v>3.0700000000000161E-9</v>
      </c>
      <c r="B304" t="s">
        <v>730</v>
      </c>
      <c r="C304" s="3">
        <v>6</v>
      </c>
      <c r="D304" s="3">
        <v>0</v>
      </c>
      <c r="E304" s="3">
        <v>13</v>
      </c>
      <c r="F304" s="3">
        <v>19</v>
      </c>
      <c r="G304" s="4">
        <v>62</v>
      </c>
      <c r="H304" s="4">
        <v>51.35</v>
      </c>
      <c r="I304" s="5">
        <v>7242.9638177000006</v>
      </c>
      <c r="J304" s="4" t="s">
        <v>1019</v>
      </c>
      <c r="K304" s="4" t="s">
        <v>1019</v>
      </c>
      <c r="L304" s="4">
        <v>13.500491400491402</v>
      </c>
      <c r="M304" s="4">
        <v>12.954676197930912</v>
      </c>
      <c r="N304" s="4">
        <v>0.504</v>
      </c>
      <c r="O304" s="4">
        <v>-7.0909353487700351</v>
      </c>
      <c r="P304" s="4">
        <v>6.0428432327166508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0.20740019781196681</v>
      </c>
      <c r="T304" s="37" t="str">
        <f t="shared" si="101"/>
        <v/>
      </c>
      <c r="U304" s="37" t="str">
        <f t="shared" si="102"/>
        <v xml:space="preserve"> </v>
      </c>
      <c r="V304" s="37" t="str">
        <f t="shared" si="103"/>
        <v xml:space="preserve"> </v>
      </c>
      <c r="W304" s="37">
        <f t="shared" si="104"/>
        <v>0.1685624022072072</v>
      </c>
      <c r="X304" s="37" t="str">
        <f t="shared" si="105"/>
        <v/>
      </c>
      <c r="Y304" t="str">
        <f t="shared" si="113"/>
        <v xml:space="preserve"> </v>
      </c>
      <c r="Z304" s="1" t="str">
        <f t="shared" si="106"/>
        <v xml:space="preserve"> </v>
      </c>
      <c r="AA304">
        <f t="shared" si="114"/>
        <v>87</v>
      </c>
      <c r="AB304" s="1" t="str">
        <f t="shared" si="107"/>
        <v xml:space="preserve"> </v>
      </c>
      <c r="AC304">
        <f t="shared" si="115"/>
        <v>120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6.0428432357866511</v>
      </c>
      <c r="AH304" t="str">
        <f t="shared" si="110"/>
        <v xml:space="preserve"> </v>
      </c>
      <c r="AI304">
        <f t="shared" si="118"/>
        <v>6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730</v>
      </c>
      <c r="AP304" t="s">
        <v>1035</v>
      </c>
      <c r="AQ304" t="e">
        <v>#VALUE!</v>
      </c>
      <c r="AR304">
        <v>-16.856240220720721</v>
      </c>
      <c r="AS304">
        <v>20.740019474196679</v>
      </c>
      <c r="AT304" t="e">
        <v>#VALUE!</v>
      </c>
      <c r="AU304">
        <v>16.856240220720721</v>
      </c>
      <c r="AV304" t="s">
        <v>1425</v>
      </c>
    </row>
    <row r="305" spans="1:48" x14ac:dyDescent="0.25">
      <c r="A305">
        <v>3.0800000000000162E-9</v>
      </c>
      <c r="B305" t="s">
        <v>505</v>
      </c>
      <c r="C305" s="3">
        <v>12</v>
      </c>
      <c r="D305" s="3">
        <v>0</v>
      </c>
      <c r="E305" s="3">
        <v>13</v>
      </c>
      <c r="F305" s="3">
        <v>25</v>
      </c>
      <c r="G305" s="4">
        <v>139</v>
      </c>
      <c r="H305" s="4">
        <v>115.29</v>
      </c>
      <c r="I305" s="5">
        <v>40004.262314730004</v>
      </c>
      <c r="J305" s="4">
        <v>17.902173913043477</v>
      </c>
      <c r="K305" s="4">
        <v>15.752151933324226</v>
      </c>
      <c r="L305" s="4">
        <v>12.892770712525293</v>
      </c>
      <c r="M305" s="4">
        <v>12.002533824433561</v>
      </c>
      <c r="N305" s="4">
        <v>5.8580000000000005</v>
      </c>
      <c r="O305" s="4">
        <v>18.818181818181802</v>
      </c>
      <c r="P305" s="4">
        <v>1.4684708127331079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0.20565530709595967</v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>
        <f t="shared" si="104"/>
        <v>0.11595990605104167</v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>
        <f t="shared" si="114"/>
        <v>103</v>
      </c>
      <c r="AB305" s="1" t="str">
        <f t="shared" si="107"/>
        <v xml:space="preserve"> </v>
      </c>
      <c r="AC305">
        <f t="shared" si="115"/>
        <v>123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505</v>
      </c>
      <c r="AP305" t="s">
        <v>1028</v>
      </c>
      <c r="AQ305">
        <v>-5.3893669676531308</v>
      </c>
      <c r="AR305">
        <v>-11.595990605104166</v>
      </c>
      <c r="AS305">
        <v>20.565530401595964</v>
      </c>
      <c r="AT305">
        <v>5.3893669676531308</v>
      </c>
      <c r="AU305">
        <v>11.595990605104166</v>
      </c>
      <c r="AV305" t="s">
        <v>1426</v>
      </c>
    </row>
    <row r="306" spans="1:48" x14ac:dyDescent="0.25">
      <c r="A306">
        <v>3.0900000000000164E-9</v>
      </c>
      <c r="B306" t="s">
        <v>416</v>
      </c>
      <c r="C306" s="3">
        <v>17</v>
      </c>
      <c r="D306" s="3">
        <v>0</v>
      </c>
      <c r="E306" s="3">
        <v>7</v>
      </c>
      <c r="F306" s="3">
        <v>24</v>
      </c>
      <c r="G306" s="4">
        <v>46</v>
      </c>
      <c r="H306" s="4">
        <v>31</v>
      </c>
      <c r="I306" s="5">
        <v>9531.777607</v>
      </c>
      <c r="J306" s="4">
        <v>10.704419889502763</v>
      </c>
      <c r="K306" s="4">
        <v>9.5502156500308075</v>
      </c>
      <c r="L306" s="4">
        <v>7.7717654504604292</v>
      </c>
      <c r="M306" s="4">
        <v>7.2551036263766777</v>
      </c>
      <c r="N306" s="4">
        <v>2.5009999999999999</v>
      </c>
      <c r="O306" s="4">
        <v>39.20000000000001</v>
      </c>
      <c r="P306" s="4">
        <v>1.5387096774193549</v>
      </c>
      <c r="Q306" s="36">
        <f t="shared" si="98"/>
        <v>70.833333336423323</v>
      </c>
      <c r="R306" t="str">
        <f t="shared" si="99"/>
        <v xml:space="preserve"> </v>
      </c>
      <c r="S306" s="37">
        <f t="shared" si="100"/>
        <v>0.48387097083193548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>
        <f t="shared" si="105"/>
        <v>-0.32729908602805002</v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>
        <f t="shared" si="107"/>
        <v>74</v>
      </c>
      <c r="AC306">
        <f t="shared" si="115"/>
        <v>7</v>
      </c>
      <c r="AD306" s="1" t="str">
        <f t="shared" si="108"/>
        <v xml:space="preserve"> </v>
      </c>
      <c r="AE306">
        <f t="shared" si="116"/>
        <v>76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416</v>
      </c>
      <c r="AP306" t="s">
        <v>1031</v>
      </c>
      <c r="AQ306">
        <v>36.983517119745017</v>
      </c>
      <c r="AR306">
        <v>32.729908602805004</v>
      </c>
      <c r="AS306">
        <v>48.387096774193552</v>
      </c>
      <c r="AT306">
        <v>-36.983517119745017</v>
      </c>
      <c r="AU306">
        <v>-32.729908602805004</v>
      </c>
      <c r="AV306" t="s">
        <v>1427</v>
      </c>
    </row>
    <row r="307" spans="1:48" x14ac:dyDescent="0.25">
      <c r="A307">
        <v>3.1000000000000166E-9</v>
      </c>
      <c r="B307" t="s">
        <v>417</v>
      </c>
      <c r="C307" s="3">
        <v>4</v>
      </c>
      <c r="D307" s="3">
        <v>1</v>
      </c>
      <c r="E307" s="3">
        <v>12</v>
      </c>
      <c r="F307" s="3">
        <v>17</v>
      </c>
      <c r="G307" s="4">
        <v>15</v>
      </c>
      <c r="H307" s="4">
        <v>14.19</v>
      </c>
      <c r="I307" s="5">
        <v>4883.5315098900001</v>
      </c>
      <c r="J307" s="4" t="s">
        <v>1019</v>
      </c>
      <c r="K307" s="4">
        <v>17.649253731343283</v>
      </c>
      <c r="L307" s="4">
        <v>12.787694772344013</v>
      </c>
      <c r="M307" s="4">
        <v>9.7011937308342304</v>
      </c>
      <c r="N307" s="4">
        <v>-0.88400000000000001</v>
      </c>
      <c r="O307" s="4">
        <v>137.77777777777777</v>
      </c>
      <c r="P307" s="4">
        <v>0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0.10686484503215565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107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417</v>
      </c>
      <c r="AP307" t="s">
        <v>1028</v>
      </c>
      <c r="AQ307" t="e">
        <v>#VALUE!</v>
      </c>
      <c r="AR307">
        <v>-10.686484503215565</v>
      </c>
      <c r="AS307">
        <v>5.7082452431289621</v>
      </c>
      <c r="AT307" t="e">
        <v>#VALUE!</v>
      </c>
      <c r="AU307">
        <v>10.686484503215565</v>
      </c>
      <c r="AV307" t="s">
        <v>1428</v>
      </c>
    </row>
    <row r="308" spans="1:48" x14ac:dyDescent="0.25">
      <c r="A308">
        <v>3.1100000000000168E-9</v>
      </c>
      <c r="B308" t="s">
        <v>272</v>
      </c>
      <c r="C308" s="3">
        <v>26</v>
      </c>
      <c r="D308" s="3">
        <v>0</v>
      </c>
      <c r="E308" s="3">
        <v>9</v>
      </c>
      <c r="F308" s="3">
        <v>35</v>
      </c>
      <c r="G308" s="4">
        <v>189</v>
      </c>
      <c r="H308" s="4">
        <v>166.81</v>
      </c>
      <c r="I308" s="5">
        <v>129411.26622528999</v>
      </c>
      <c r="J308" s="4">
        <v>20.357578716133755</v>
      </c>
      <c r="K308" s="4">
        <v>18.8763154916827</v>
      </c>
      <c r="L308" s="4">
        <v>14.69560717343515</v>
      </c>
      <c r="M308" s="4">
        <v>14.098019481960982</v>
      </c>
      <c r="N308" s="4">
        <v>7.6440000000000001</v>
      </c>
      <c r="O308" s="4">
        <v>13.352272727272732</v>
      </c>
      <c r="P308" s="4">
        <v>2.6719021641388405</v>
      </c>
      <c r="Q308" s="36">
        <f t="shared" si="98"/>
        <v>74.285714288824295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0.27200807074754163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73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>
        <f t="shared" si="116"/>
        <v>61</v>
      </c>
      <c r="AF308" t="str">
        <f t="shared" si="117"/>
        <v xml:space="preserve"> </v>
      </c>
      <c r="AG308">
        <f t="shared" si="109"/>
        <v>2.6719021672488403</v>
      </c>
      <c r="AH308" t="str">
        <f t="shared" si="110"/>
        <v xml:space="preserve"> </v>
      </c>
      <c r="AI308">
        <f t="shared" si="118"/>
        <v>142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272</v>
      </c>
      <c r="AP308" t="s">
        <v>1028</v>
      </c>
      <c r="AQ308">
        <v>-19.844234801244998</v>
      </c>
      <c r="AR308">
        <v>-27.200807074754163</v>
      </c>
      <c r="AS308">
        <v>13.30255979857322</v>
      </c>
      <c r="AT308">
        <v>19.844234801244998</v>
      </c>
      <c r="AU308">
        <v>27.200807074754163</v>
      </c>
      <c r="AV308" t="s">
        <v>1429</v>
      </c>
    </row>
    <row r="309" spans="1:48" x14ac:dyDescent="0.25">
      <c r="A309">
        <v>3.1200000000000169E-9</v>
      </c>
      <c r="B309" t="s">
        <v>561</v>
      </c>
      <c r="C309" s="3">
        <v>16</v>
      </c>
      <c r="D309" s="3">
        <v>0</v>
      </c>
      <c r="E309" s="3">
        <v>4</v>
      </c>
      <c r="F309" s="3">
        <v>20</v>
      </c>
      <c r="G309" s="4">
        <v>112</v>
      </c>
      <c r="H309" s="4">
        <v>67.55</v>
      </c>
      <c r="I309" s="5">
        <v>15911.931281399999</v>
      </c>
      <c r="J309" s="4">
        <v>10.082089552238806</v>
      </c>
      <c r="K309" s="4">
        <v>8.9222031435741638</v>
      </c>
      <c r="L309" s="4">
        <v>11.473089458935116</v>
      </c>
      <c r="M309" s="4">
        <v>10.059282177282178</v>
      </c>
      <c r="N309" s="4">
        <v>6.7</v>
      </c>
      <c r="O309" s="4">
        <v>23.333333333333346</v>
      </c>
      <c r="P309" s="4">
        <v>2.1598815692079945</v>
      </c>
      <c r="Q309" s="36">
        <f t="shared" si="98"/>
        <v>80.000000003119993</v>
      </c>
      <c r="R309" t="str">
        <f t="shared" si="99"/>
        <v xml:space="preserve"> </v>
      </c>
      <c r="S309" s="37">
        <f t="shared" si="100"/>
        <v>0.65803109120290171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2</v>
      </c>
      <c r="AD309" s="1" t="str">
        <f t="shared" si="108"/>
        <v xml:space="preserve"> </v>
      </c>
      <c r="AE309">
        <f t="shared" si="116"/>
        <v>30</v>
      </c>
      <c r="AF309" t="str">
        <f t="shared" si="117"/>
        <v xml:space="preserve"> </v>
      </c>
      <c r="AG309">
        <f t="shared" si="109"/>
        <v>2.1598815723279943</v>
      </c>
      <c r="AH309" t="str">
        <f t="shared" si="110"/>
        <v xml:space="preserve"> </v>
      </c>
      <c r="AI309">
        <f t="shared" si="118"/>
        <v>184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561</v>
      </c>
      <c r="AP309" t="s">
        <v>1033</v>
      </c>
      <c r="AQ309">
        <v>40.647150408505993</v>
      </c>
      <c r="AR309">
        <v>0.69234829197842851</v>
      </c>
      <c r="AS309">
        <v>65.803108808290162</v>
      </c>
      <c r="AT309">
        <v>-40.647150408505993</v>
      </c>
      <c r="AU309">
        <v>-0.69234829197842851</v>
      </c>
      <c r="AV309" t="s">
        <v>1430</v>
      </c>
    </row>
    <row r="310" spans="1:48" x14ac:dyDescent="0.25">
      <c r="A310">
        <v>3.1300000000000171E-9</v>
      </c>
      <c r="B310" t="s">
        <v>580</v>
      </c>
      <c r="C310" s="3">
        <v>8</v>
      </c>
      <c r="D310" s="3">
        <v>1</v>
      </c>
      <c r="E310" s="3">
        <v>11</v>
      </c>
      <c r="F310" s="3">
        <v>20</v>
      </c>
      <c r="G310" s="4">
        <v>150</v>
      </c>
      <c r="H310" s="4">
        <v>132.69999999999999</v>
      </c>
      <c r="I310" s="5">
        <v>26509.607851699999</v>
      </c>
      <c r="J310" s="4">
        <v>9.9774436090225542</v>
      </c>
      <c r="K310" s="4">
        <v>9.2590008372871875</v>
      </c>
      <c r="L310" s="4">
        <v>8.2611996850419196</v>
      </c>
      <c r="M310" s="4">
        <v>8.2602159587504929</v>
      </c>
      <c r="N310" s="4">
        <v>13.3</v>
      </c>
      <c r="O310" s="4">
        <v>0.33536585365854032</v>
      </c>
      <c r="P310" s="4">
        <v>1.1379050489826679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>
        <f t="shared" si="105"/>
        <v>-0.28493511364226165</v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>
        <f t="shared" si="107"/>
        <v>85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580</v>
      </c>
      <c r="AP310" t="s">
        <v>1054</v>
      </c>
      <c r="AQ310">
        <v>41.263196804036674</v>
      </c>
      <c r="AR310">
        <v>28.493511364226165</v>
      </c>
      <c r="AS310">
        <v>13.03692539562924</v>
      </c>
      <c r="AT310">
        <v>-41.263196804036674</v>
      </c>
      <c r="AU310">
        <v>-28.493511364226165</v>
      </c>
      <c r="AV310" t="s">
        <v>1431</v>
      </c>
    </row>
    <row r="311" spans="1:48" x14ac:dyDescent="0.25">
      <c r="A311">
        <v>3.1400000000000173E-9</v>
      </c>
      <c r="B311" t="s">
        <v>641</v>
      </c>
      <c r="C311" s="3">
        <v>5</v>
      </c>
      <c r="D311" s="3">
        <v>0</v>
      </c>
      <c r="E311" s="3">
        <v>9</v>
      </c>
      <c r="F311" s="3">
        <v>14</v>
      </c>
      <c r="G311" s="4">
        <v>188.5</v>
      </c>
      <c r="H311" s="4">
        <v>158.27000000000001</v>
      </c>
      <c r="I311" s="5">
        <v>30372.013000000003</v>
      </c>
      <c r="J311" s="4">
        <v>18.615619854151966</v>
      </c>
      <c r="K311" s="4">
        <v>16.88033276450512</v>
      </c>
      <c r="L311" s="4">
        <v>14.278115947487512</v>
      </c>
      <c r="M311" s="4">
        <v>13.30614556815552</v>
      </c>
      <c r="N311" s="4">
        <v>7.7039999999999997</v>
      </c>
      <c r="O311" s="4">
        <v>17.368421052631579</v>
      </c>
      <c r="P311" s="4">
        <v>1.2750363303216024</v>
      </c>
      <c r="Q311" s="36" t="str">
        <f t="shared" si="98"/>
        <v xml:space="preserve"> </v>
      </c>
      <c r="R311" t="str">
        <f t="shared" si="99"/>
        <v xml:space="preserve"> </v>
      </c>
      <c r="S311" s="37">
        <f t="shared" si="100"/>
        <v>0.19100272001622406</v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0.23587127132140773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76</v>
      </c>
      <c r="AB311" s="1" t="str">
        <f t="shared" si="107"/>
        <v xml:space="preserve"> </v>
      </c>
      <c r="AC311">
        <f t="shared" si="115"/>
        <v>139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641</v>
      </c>
      <c r="AP311" t="s">
        <v>1024</v>
      </c>
      <c r="AQ311">
        <v>-9.5893940964412394</v>
      </c>
      <c r="AR311">
        <v>-23.587127132140772</v>
      </c>
      <c r="AS311">
        <v>19.100271687622406</v>
      </c>
      <c r="AT311">
        <v>9.5893940964412394</v>
      </c>
      <c r="AU311">
        <v>23.587127132140772</v>
      </c>
      <c r="AV311" t="s">
        <v>1432</v>
      </c>
    </row>
    <row r="312" spans="1:48" x14ac:dyDescent="0.25">
      <c r="A312">
        <v>3.1500000000000175E-9</v>
      </c>
      <c r="B312" t="s">
        <v>387</v>
      </c>
      <c r="C312" s="3">
        <v>18</v>
      </c>
      <c r="D312" s="3">
        <v>0</v>
      </c>
      <c r="E312" s="3">
        <v>5</v>
      </c>
      <c r="F312" s="3">
        <v>23</v>
      </c>
      <c r="G312" s="4">
        <v>49.5</v>
      </c>
      <c r="H312" s="4">
        <v>41.04</v>
      </c>
      <c r="I312" s="5">
        <v>60187.663398960001</v>
      </c>
      <c r="J312" s="4">
        <v>16.409436225509797</v>
      </c>
      <c r="K312" s="4">
        <v>15.071612192434815</v>
      </c>
      <c r="L312" s="4">
        <v>14.731884430821665</v>
      </c>
      <c r="M312" s="4">
        <v>14.211824544215016</v>
      </c>
      <c r="N312" s="4">
        <v>2.419</v>
      </c>
      <c r="O312" s="4">
        <v>6.3157894736842159</v>
      </c>
      <c r="P312" s="4">
        <v>2.5852826510721245</v>
      </c>
      <c r="Q312" s="36">
        <f t="shared" si="98"/>
        <v>78.260869568367397</v>
      </c>
      <c r="R312" t="str">
        <f t="shared" si="99"/>
        <v xml:space="preserve"> </v>
      </c>
      <c r="S312" s="37">
        <f t="shared" si="100"/>
        <v>0.20614035402719308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0.27514812230414898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71</v>
      </c>
      <c r="AB312" s="1" t="str">
        <f t="shared" si="107"/>
        <v xml:space="preserve"> </v>
      </c>
      <c r="AC312">
        <f t="shared" si="115"/>
        <v>122</v>
      </c>
      <c r="AD312" s="1" t="str">
        <f t="shared" si="108"/>
        <v xml:space="preserve"> </v>
      </c>
      <c r="AE312">
        <f t="shared" si="116"/>
        <v>41</v>
      </c>
      <c r="AF312" t="str">
        <f t="shared" si="117"/>
        <v xml:space="preserve"> </v>
      </c>
      <c r="AG312">
        <f t="shared" si="109"/>
        <v>2.5852826542221243</v>
      </c>
      <c r="AH312" t="str">
        <f t="shared" si="110"/>
        <v xml:space="preserve"> </v>
      </c>
      <c r="AI312">
        <f t="shared" si="118"/>
        <v>147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387</v>
      </c>
      <c r="AP312" t="s">
        <v>1020</v>
      </c>
      <c r="AQ312">
        <v>3.3983188576594547</v>
      </c>
      <c r="AR312">
        <v>-27.514812230414897</v>
      </c>
      <c r="AS312">
        <v>20.614035087719309</v>
      </c>
      <c r="AT312">
        <v>-3.3983188576594547</v>
      </c>
      <c r="AU312">
        <v>27.514812230414897</v>
      </c>
      <c r="AV312" t="s">
        <v>1433</v>
      </c>
    </row>
    <row r="313" spans="1:48" x14ac:dyDescent="0.25">
      <c r="A313">
        <v>3.1600000000000176E-9</v>
      </c>
      <c r="B313" t="s">
        <v>419</v>
      </c>
      <c r="C313" s="3">
        <v>15</v>
      </c>
      <c r="D313" s="3">
        <v>0</v>
      </c>
      <c r="E313" s="3">
        <v>14</v>
      </c>
      <c r="F313" s="3">
        <v>29</v>
      </c>
      <c r="G313" s="4">
        <v>105</v>
      </c>
      <c r="H313" s="4">
        <v>95.92</v>
      </c>
      <c r="I313" s="5">
        <v>129541.03363256001</v>
      </c>
      <c r="J313" s="4">
        <v>18.727059742288169</v>
      </c>
      <c r="K313" s="4">
        <v>17.270435722002158</v>
      </c>
      <c r="L313" s="4">
        <v>14.538763508596478</v>
      </c>
      <c r="M313" s="4">
        <v>13.663693988033053</v>
      </c>
      <c r="N313" s="4">
        <v>5.1219999999999999</v>
      </c>
      <c r="O313" s="4">
        <v>7.1028037383177631</v>
      </c>
      <c r="P313" s="4">
        <v>2.0642201834862384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>
        <f t="shared" si="104"/>
        <v>0.2584321493741768</v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>
        <f t="shared" si="114"/>
        <v>75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>
        <f t="shared" si="109"/>
        <v>2.0642201866462382</v>
      </c>
      <c r="AH313" t="str">
        <f t="shared" si="110"/>
        <v xml:space="preserve"> </v>
      </c>
      <c r="AI313">
        <f t="shared" si="118"/>
        <v>192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419</v>
      </c>
      <c r="AP313" t="s">
        <v>1054</v>
      </c>
      <c r="AQ313">
        <v>-10.245436168352029</v>
      </c>
      <c r="AR313">
        <v>-25.843214937417681</v>
      </c>
      <c r="AS313">
        <v>9.4662218515429544</v>
      </c>
      <c r="AT313">
        <v>10.245436168352029</v>
      </c>
      <c r="AU313">
        <v>25.843214937417681</v>
      </c>
      <c r="AV313" t="s">
        <v>1434</v>
      </c>
    </row>
    <row r="314" spans="1:48" x14ac:dyDescent="0.25">
      <c r="A314">
        <v>3.1700000000000178E-9</v>
      </c>
      <c r="B314" t="s">
        <v>659</v>
      </c>
      <c r="C314" s="3">
        <v>10</v>
      </c>
      <c r="D314" s="3">
        <v>1</v>
      </c>
      <c r="E314" s="3">
        <v>8</v>
      </c>
      <c r="F314" s="3">
        <v>19</v>
      </c>
      <c r="G314" s="4">
        <v>52</v>
      </c>
      <c r="H314" s="4">
        <v>43.62</v>
      </c>
      <c r="I314" s="5">
        <v>43394.830986419998</v>
      </c>
      <c r="J314" s="4">
        <v>7.9598540145985393</v>
      </c>
      <c r="K314" s="4">
        <v>7.3261672824991599</v>
      </c>
      <c r="L314" s="4" t="s">
        <v>1019</v>
      </c>
      <c r="M314" s="4" t="s">
        <v>1019</v>
      </c>
      <c r="N314" s="4">
        <v>5.2270000000000003</v>
      </c>
      <c r="O314" s="4">
        <v>15.96330275229357</v>
      </c>
      <c r="P314" s="4">
        <v>4.0027510316368637</v>
      </c>
      <c r="Q314" s="36" t="str">
        <f t="shared" si="98"/>
        <v xml:space="preserve"> </v>
      </c>
      <c r="R314" t="str">
        <f t="shared" si="99"/>
        <v xml:space="preserve"> </v>
      </c>
      <c r="S314" s="37">
        <f t="shared" si="100"/>
        <v>0.19211371247765704</v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 xml:space="preserve"> </v>
      </c>
      <c r="X314" s="37" t="str">
        <f t="shared" si="105"/>
        <v xml:space="preserve"> </v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>
        <f t="shared" si="115"/>
        <v>137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>
        <f t="shared" si="109"/>
        <v>4.002751034806864</v>
      </c>
      <c r="AH314" t="str">
        <f t="shared" si="110"/>
        <v xml:space="preserve"> </v>
      </c>
      <c r="AI314">
        <f t="shared" si="118"/>
        <v>45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659</v>
      </c>
      <c r="AP314" t="s">
        <v>1024</v>
      </c>
      <c r="AQ314">
        <v>53.140664378069538</v>
      </c>
      <c r="AR314" t="e">
        <v>#VALUE!</v>
      </c>
      <c r="AS314">
        <v>19.211370930765703</v>
      </c>
      <c r="AT314">
        <v>-53.140664378069538</v>
      </c>
      <c r="AU314" t="e">
        <v>#VALUE!</v>
      </c>
      <c r="AV314" t="s">
        <v>1435</v>
      </c>
    </row>
    <row r="315" spans="1:48" x14ac:dyDescent="0.25">
      <c r="A315">
        <v>3.180000000000018E-9</v>
      </c>
      <c r="B315" t="s">
        <v>713</v>
      </c>
      <c r="C315" s="3">
        <v>14</v>
      </c>
      <c r="D315" s="3">
        <v>0</v>
      </c>
      <c r="E315" s="3">
        <v>6</v>
      </c>
      <c r="F315" s="3">
        <v>20</v>
      </c>
      <c r="G315" s="4">
        <v>36</v>
      </c>
      <c r="H315" s="4">
        <v>27.33</v>
      </c>
      <c r="I315" s="5">
        <v>14700.864830279999</v>
      </c>
      <c r="J315" s="4">
        <v>19.125262421273614</v>
      </c>
      <c r="K315" s="4">
        <v>15.45814479638009</v>
      </c>
      <c r="L315" s="4">
        <v>9.5132063887715042</v>
      </c>
      <c r="M315" s="4">
        <v>8.7762442685548603</v>
      </c>
      <c r="N315" s="4">
        <v>1.0070000000000001</v>
      </c>
      <c r="O315" s="4">
        <v>-42.695281416643901</v>
      </c>
      <c r="P315" s="4">
        <v>1.8294914013904136</v>
      </c>
      <c r="Q315" s="36" t="str">
        <f t="shared" si="98"/>
        <v xml:space="preserve"> </v>
      </c>
      <c r="R315" t="str">
        <f t="shared" si="99"/>
        <v xml:space="preserve"> </v>
      </c>
      <c r="S315" s="37">
        <f t="shared" si="100"/>
        <v>0.31723381218109775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>
        <f t="shared" si="105"/>
        <v>-0.17656513525491802</v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>
        <f t="shared" si="107"/>
        <v>128</v>
      </c>
      <c r="AC315">
        <f t="shared" si="115"/>
        <v>37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713</v>
      </c>
      <c r="AP315" t="s">
        <v>1028</v>
      </c>
      <c r="AQ315">
        <v>-12.589639082866411</v>
      </c>
      <c r="AR315">
        <v>17.656513525491803</v>
      </c>
      <c r="AS315">
        <v>31.723380900109778</v>
      </c>
      <c r="AT315">
        <v>12.589639082866411</v>
      </c>
      <c r="AU315">
        <v>-17.656513525491803</v>
      </c>
      <c r="AV315" t="s">
        <v>1436</v>
      </c>
    </row>
    <row r="316" spans="1:48" x14ac:dyDescent="0.25">
      <c r="A316">
        <v>3.1900000000000181E-9</v>
      </c>
      <c r="B316" t="s">
        <v>718</v>
      </c>
      <c r="C316">
        <v>17</v>
      </c>
      <c r="D316" s="2">
        <v>1</v>
      </c>
      <c r="E316">
        <v>4</v>
      </c>
      <c r="F316">
        <v>22</v>
      </c>
      <c r="G316">
        <v>212</v>
      </c>
      <c r="H316">
        <v>152.29</v>
      </c>
      <c r="I316">
        <v>11361.274270389998</v>
      </c>
      <c r="J316">
        <v>10.194122765914718</v>
      </c>
      <c r="K316">
        <v>9.2837112899292844</v>
      </c>
      <c r="L316">
        <v>6.8576503824538069</v>
      </c>
      <c r="M316">
        <v>6.3170311621625794</v>
      </c>
      <c r="N316">
        <v>13.637</v>
      </c>
      <c r="O316">
        <v>-4.5066666666666677</v>
      </c>
      <c r="P316" t="s">
        <v>166</v>
      </c>
      <c r="Q316" s="36">
        <f t="shared" si="98"/>
        <v>77.272727275917262</v>
      </c>
      <c r="R316" t="str">
        <f t="shared" si="99"/>
        <v xml:space="preserve"> </v>
      </c>
      <c r="S316" s="37">
        <f t="shared" si="100"/>
        <v>0.39208090147616453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>
        <f t="shared" si="105"/>
        <v>-0.40642216889040739</v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>
        <f t="shared" si="107"/>
        <v>47</v>
      </c>
      <c r="AC316">
        <f t="shared" si="115"/>
        <v>20</v>
      </c>
      <c r="AD316" s="1" t="str">
        <f t="shared" si="108"/>
        <v xml:space="preserve"> </v>
      </c>
      <c r="AE316">
        <f t="shared" si="116"/>
        <v>45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718</v>
      </c>
      <c r="AP316" t="s">
        <v>1028</v>
      </c>
      <c r="AQ316">
        <v>39.987615453365507</v>
      </c>
      <c r="AR316">
        <v>40.642216889040739</v>
      </c>
      <c r="AS316">
        <v>39.208089828616451</v>
      </c>
      <c r="AT316">
        <v>-39.987615453365507</v>
      </c>
      <c r="AU316">
        <v>-40.642216889040739</v>
      </c>
      <c r="AV316" t="s">
        <v>1437</v>
      </c>
    </row>
    <row r="317" spans="1:48" x14ac:dyDescent="0.25">
      <c r="A317">
        <v>3.2000000000000183E-9</v>
      </c>
      <c r="B317" t="s">
        <v>506</v>
      </c>
      <c r="C317">
        <v>4</v>
      </c>
      <c r="D317" s="2">
        <v>2</v>
      </c>
      <c r="E317">
        <v>8</v>
      </c>
      <c r="F317">
        <v>14</v>
      </c>
      <c r="G317">
        <v>129</v>
      </c>
      <c r="H317">
        <v>137.47</v>
      </c>
      <c r="I317">
        <v>18102.587674930001</v>
      </c>
      <c r="J317">
        <v>25.528319405756733</v>
      </c>
      <c r="K317">
        <v>23.567632436139206</v>
      </c>
      <c r="L317">
        <v>19.119774133277975</v>
      </c>
      <c r="M317">
        <v>18.408945032980213</v>
      </c>
      <c r="N317">
        <v>4.9939999999999998</v>
      </c>
      <c r="O317">
        <v>9.805194805194807</v>
      </c>
      <c r="P317">
        <v>1.6330835818724085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>
        <f t="shared" si="104"/>
        <v>0.65495081090376361</v>
      </c>
      <c r="X317" s="37" t="str">
        <f t="shared" si="105"/>
        <v/>
      </c>
      <c r="Y317" t="str">
        <f t="shared" si="113"/>
        <v xml:space="preserve"> </v>
      </c>
      <c r="Z317" s="1" t="str">
        <f t="shared" si="106"/>
        <v xml:space="preserve"> </v>
      </c>
      <c r="AA317">
        <f t="shared" si="114"/>
        <v>27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 t="str">
        <f t="shared" si="109"/>
        <v xml:space="preserve"> </v>
      </c>
      <c r="AH317" t="str">
        <f t="shared" si="110"/>
        <v xml:space="preserve"> </v>
      </c>
      <c r="AI317" t="str">
        <f t="shared" si="118"/>
        <v xml:space="preserve"> 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506</v>
      </c>
      <c r="AP317" t="s">
        <v>1020</v>
      </c>
      <c r="AQ317">
        <v>-50.284174144936046</v>
      </c>
      <c r="AR317">
        <v>-65.49508109037636</v>
      </c>
      <c r="AS317">
        <v>-6.1613442933003526</v>
      </c>
      <c r="AT317">
        <v>50.284174144936046</v>
      </c>
      <c r="AU317">
        <v>65.49508109037636</v>
      </c>
      <c r="AV317" t="s">
        <v>1438</v>
      </c>
    </row>
    <row r="318" spans="1:48" x14ac:dyDescent="0.25">
      <c r="A318">
        <v>3.2100000000000185E-9</v>
      </c>
      <c r="B318" t="s">
        <v>731</v>
      </c>
      <c r="C318">
        <v>9</v>
      </c>
      <c r="D318" s="2">
        <v>0</v>
      </c>
      <c r="E318">
        <v>5</v>
      </c>
      <c r="F318">
        <v>14</v>
      </c>
      <c r="G318">
        <v>225</v>
      </c>
      <c r="H318">
        <v>162.75</v>
      </c>
      <c r="I318">
        <v>10255.198442999999</v>
      </c>
      <c r="J318">
        <v>15.117035110533159</v>
      </c>
      <c r="K318">
        <v>13.692579505300353</v>
      </c>
      <c r="L318">
        <v>10.218922271590234</v>
      </c>
      <c r="M318">
        <v>9.3581655652173907</v>
      </c>
      <c r="N318">
        <v>8.9640000000000004</v>
      </c>
      <c r="O318">
        <v>19.482160822822177</v>
      </c>
      <c r="P318">
        <v>1.1201228878648233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0.38248848247267281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>
        <f t="shared" si="105"/>
        <v>-0.11548046634631692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>
        <f t="shared" si="107"/>
        <v>150</v>
      </c>
      <c r="AC318">
        <f t="shared" si="115"/>
        <v>21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731</v>
      </c>
      <c r="AP318" t="s">
        <v>1022</v>
      </c>
      <c r="AQ318">
        <v>11.006631459093741</v>
      </c>
      <c r="AR318">
        <v>11.548046634631692</v>
      </c>
      <c r="AS318">
        <v>38.248847926267281</v>
      </c>
      <c r="AT318">
        <v>-11.006631459093741</v>
      </c>
      <c r="AU318">
        <v>-11.548046634631692</v>
      </c>
      <c r="AV318" t="s">
        <v>1439</v>
      </c>
    </row>
    <row r="319" spans="1:48" x14ac:dyDescent="0.25">
      <c r="A319">
        <v>3.2200000000000187E-9</v>
      </c>
      <c r="B319" t="s">
        <v>415</v>
      </c>
      <c r="C319">
        <v>6</v>
      </c>
      <c r="D319" s="2">
        <v>1</v>
      </c>
      <c r="E319">
        <v>10</v>
      </c>
      <c r="F319">
        <v>17</v>
      </c>
      <c r="G319">
        <v>90.5</v>
      </c>
      <c r="H319">
        <v>80.05</v>
      </c>
      <c r="I319">
        <v>40423.6126573</v>
      </c>
      <c r="J319">
        <v>17.12665810868635</v>
      </c>
      <c r="K319">
        <v>15.583025111933033</v>
      </c>
      <c r="L319">
        <v>11.77621195867048</v>
      </c>
      <c r="M319">
        <v>11.024985049433324</v>
      </c>
      <c r="N319">
        <v>4.2850000000000001</v>
      </c>
      <c r="O319">
        <v>-6.0759493670886133</v>
      </c>
      <c r="P319">
        <v>2.1861336664584634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>
        <f t="shared" si="109"/>
        <v>2.1861336696784632</v>
      </c>
      <c r="AH319" t="str">
        <f t="shared" si="110"/>
        <v xml:space="preserve"> </v>
      </c>
      <c r="AI319">
        <f t="shared" si="118"/>
        <v>181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415</v>
      </c>
      <c r="AP319" t="s">
        <v>1024</v>
      </c>
      <c r="AQ319">
        <v>-0.82393708793004894</v>
      </c>
      <c r="AR319">
        <v>-1.9313899553635716</v>
      </c>
      <c r="AS319">
        <v>13.054341036851969</v>
      </c>
      <c r="AT319">
        <v>0.82393708793004894</v>
      </c>
      <c r="AU319">
        <v>1.9313899553635716</v>
      </c>
      <c r="AV319" t="s">
        <v>1440</v>
      </c>
    </row>
    <row r="320" spans="1:48" x14ac:dyDescent="0.25">
      <c r="A320">
        <v>3.2300000000000188E-9</v>
      </c>
      <c r="B320" t="s">
        <v>274</v>
      </c>
      <c r="C320">
        <v>7</v>
      </c>
      <c r="D320" s="2">
        <v>4</v>
      </c>
      <c r="E320">
        <v>11</v>
      </c>
      <c r="F320">
        <v>22</v>
      </c>
      <c r="G320">
        <v>220</v>
      </c>
      <c r="H320">
        <v>200.38</v>
      </c>
      <c r="I320">
        <v>117545.60832088</v>
      </c>
      <c r="J320">
        <v>17.908660291357585</v>
      </c>
      <c r="K320">
        <v>16.695550741543077</v>
      </c>
      <c r="L320">
        <v>12.770288996731702</v>
      </c>
      <c r="M320">
        <v>12.210507894543209</v>
      </c>
      <c r="N320">
        <v>10.287000000000001</v>
      </c>
      <c r="O320">
        <v>15.808429447326674</v>
      </c>
      <c r="P320">
        <v>2.9024852779718535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>
        <f t="shared" si="104"/>
        <v>0.10535825283795885</v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>
        <f t="shared" si="114"/>
        <v>108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>
        <f t="shared" si="109"/>
        <v>2.9024852812018533</v>
      </c>
      <c r="AH320" t="str">
        <f t="shared" si="110"/>
        <v xml:space="preserve"> </v>
      </c>
      <c r="AI320">
        <f t="shared" si="118"/>
        <v>119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274</v>
      </c>
      <c r="AP320" t="s">
        <v>1031</v>
      </c>
      <c r="AQ320">
        <v>-5.4275520119811071</v>
      </c>
      <c r="AR320">
        <v>-10.535825283795885</v>
      </c>
      <c r="AS320">
        <v>9.7913963469408181</v>
      </c>
      <c r="AT320">
        <v>5.4275520119811071</v>
      </c>
      <c r="AU320">
        <v>10.535825283795885</v>
      </c>
      <c r="AV320" t="s">
        <v>1441</v>
      </c>
    </row>
    <row r="321" spans="1:48" x14ac:dyDescent="0.25">
      <c r="A321">
        <v>3.240000000000019E-9</v>
      </c>
      <c r="B321" t="s">
        <v>681</v>
      </c>
      <c r="C321">
        <v>12</v>
      </c>
      <c r="D321" s="2">
        <v>1</v>
      </c>
      <c r="E321">
        <v>6</v>
      </c>
      <c r="F321">
        <v>19</v>
      </c>
      <c r="G321">
        <v>68</v>
      </c>
      <c r="H321">
        <v>51.83</v>
      </c>
      <c r="I321">
        <v>28637.2738279</v>
      </c>
      <c r="J321">
        <v>26.150353178607467</v>
      </c>
      <c r="K321">
        <v>23.336334984241333</v>
      </c>
      <c r="L321">
        <v>18.405288294230136</v>
      </c>
      <c r="M321">
        <v>16.694621212121209</v>
      </c>
      <c r="N321">
        <v>1.7310000000000001</v>
      </c>
      <c r="O321">
        <v>15.385293665649707</v>
      </c>
      <c r="P321">
        <v>0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0.31198148114854724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>
        <f t="shared" si="104"/>
        <v>0.59310704065475006</v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>
        <f t="shared" si="114"/>
        <v>36</v>
      </c>
      <c r="AB321" s="1" t="str">
        <f t="shared" si="107"/>
        <v xml:space="preserve"> </v>
      </c>
      <c r="AC321">
        <f t="shared" si="115"/>
        <v>39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681</v>
      </c>
      <c r="AP321" t="s">
        <v>1020</v>
      </c>
      <c r="AQ321">
        <v>-53.946061571103662</v>
      </c>
      <c r="AR321">
        <v>-59.310704065475008</v>
      </c>
      <c r="AS321">
        <v>31.198147790854726</v>
      </c>
      <c r="AT321">
        <v>53.946061571103662</v>
      </c>
      <c r="AU321">
        <v>59.310704065475008</v>
      </c>
      <c r="AV321" t="s">
        <v>1442</v>
      </c>
    </row>
    <row r="322" spans="1:48" x14ac:dyDescent="0.25">
      <c r="A322">
        <v>3.2500000000000192E-9</v>
      </c>
      <c r="B322" t="s">
        <v>296</v>
      </c>
      <c r="C322">
        <v>11</v>
      </c>
      <c r="D322" s="2">
        <v>0</v>
      </c>
      <c r="E322">
        <v>9</v>
      </c>
      <c r="F322">
        <v>20</v>
      </c>
      <c r="G322">
        <v>66.5</v>
      </c>
      <c r="H322">
        <v>60.93</v>
      </c>
      <c r="I322">
        <v>114863.7097035</v>
      </c>
      <c r="J322">
        <v>14.074844074844076</v>
      </c>
      <c r="K322">
        <v>13.100408514298001</v>
      </c>
      <c r="L322">
        <v>12.247375961538463</v>
      </c>
      <c r="M322">
        <v>11.66723931437993</v>
      </c>
      <c r="N322">
        <v>3.992</v>
      </c>
      <c r="O322">
        <v>18.44444444444445</v>
      </c>
      <c r="P322">
        <v>5.439028393238142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5.4390283964881423</v>
      </c>
      <c r="AH322" t="str">
        <f t="shared" si="110"/>
        <v xml:space="preserve"> </v>
      </c>
      <c r="AI322">
        <f t="shared" si="118"/>
        <v>12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296</v>
      </c>
      <c r="AP322" t="s">
        <v>1020</v>
      </c>
      <c r="AQ322">
        <v>17.141967538619205</v>
      </c>
      <c r="AR322">
        <v>-6.009645499490901</v>
      </c>
      <c r="AS322">
        <v>9.141637945182989</v>
      </c>
      <c r="AT322">
        <v>-17.141967538619205</v>
      </c>
      <c r="AU322">
        <v>6.009645499490901</v>
      </c>
      <c r="AV322" t="s">
        <v>1443</v>
      </c>
    </row>
    <row r="323" spans="1:48" x14ac:dyDescent="0.25">
      <c r="A323">
        <v>3.2600000000000193E-9</v>
      </c>
      <c r="B323" t="s">
        <v>661</v>
      </c>
      <c r="C323">
        <v>0</v>
      </c>
      <c r="D323" s="2">
        <v>0</v>
      </c>
      <c r="E323">
        <v>4</v>
      </c>
      <c r="F323">
        <v>4</v>
      </c>
      <c r="G323" t="s">
        <v>161</v>
      </c>
      <c r="H323" t="s">
        <v>161</v>
      </c>
      <c r="I323" t="s">
        <v>161</v>
      </c>
      <c r="J323" t="s">
        <v>1019</v>
      </c>
      <c r="K323" t="s">
        <v>1019</v>
      </c>
      <c r="L323" t="s">
        <v>1019</v>
      </c>
      <c r="M323" t="s">
        <v>1019</v>
      </c>
      <c r="N323">
        <v>5.7220000000000004</v>
      </c>
      <c r="O323">
        <v>10.932642487046637</v>
      </c>
      <c r="P323" t="s">
        <v>166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 xml:space="preserve"> </v>
      </c>
      <c r="T323" s="37" t="str">
        <f t="shared" si="101"/>
        <v xml:space="preserve"> </v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 xml:space="preserve"> </v>
      </c>
      <c r="X323" s="37" t="str">
        <f t="shared" si="105"/>
        <v xml:space="preserve"> </v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661</v>
      </c>
      <c r="AP323" t="s">
        <v>1022</v>
      </c>
      <c r="AQ323" t="e">
        <v>#VALUE!</v>
      </c>
      <c r="AR323" t="e">
        <v>#VALUE!</v>
      </c>
      <c r="AS323" t="s">
        <v>166</v>
      </c>
      <c r="AT323" t="e">
        <v>#VALUE!</v>
      </c>
      <c r="AU323" t="e">
        <v>#VALUE!</v>
      </c>
      <c r="AV323" t="s">
        <v>1444</v>
      </c>
    </row>
    <row r="324" spans="1:48" x14ac:dyDescent="0.25">
      <c r="A324">
        <v>3.2700000000000195E-9</v>
      </c>
      <c r="B324" t="s">
        <v>683</v>
      </c>
      <c r="C324">
        <v>10</v>
      </c>
      <c r="D324" s="2">
        <v>1</v>
      </c>
      <c r="E324">
        <v>8</v>
      </c>
      <c r="F324">
        <v>19</v>
      </c>
      <c r="G324">
        <v>37</v>
      </c>
      <c r="H324">
        <v>32.85</v>
      </c>
      <c r="I324">
        <v>12662.2914237</v>
      </c>
      <c r="J324">
        <v>14.239271781534461</v>
      </c>
      <c r="K324">
        <v>12.166666666666666</v>
      </c>
      <c r="L324">
        <v>7.6356547169238942</v>
      </c>
      <c r="M324">
        <v>7.2415797835795246</v>
      </c>
      <c r="N324">
        <v>1.7570000000000001</v>
      </c>
      <c r="O324">
        <v>51.395348837209312</v>
      </c>
      <c r="P324">
        <v>0.35312024353120247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>
        <f t="shared" si="105"/>
        <v>-0.33908042650146786</v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>
        <f t="shared" si="107"/>
        <v>69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51.395348840479315</v>
      </c>
      <c r="AL324" t="str">
        <f t="shared" si="112"/>
        <v xml:space="preserve"> </v>
      </c>
      <c r="AM324">
        <f t="shared" si="120"/>
        <v>15</v>
      </c>
      <c r="AN324" t="str">
        <f t="shared" si="121"/>
        <v xml:space="preserve"> </v>
      </c>
      <c r="AO324" t="s">
        <v>683</v>
      </c>
      <c r="AP324" t="s">
        <v>1022</v>
      </c>
      <c r="AQ324">
        <v>16.1739883421141</v>
      </c>
      <c r="AR324">
        <v>33.908042650146783</v>
      </c>
      <c r="AS324">
        <v>12.633181126331806</v>
      </c>
      <c r="AT324">
        <v>-16.1739883421141</v>
      </c>
      <c r="AU324">
        <v>-33.908042650146783</v>
      </c>
      <c r="AV324" t="s">
        <v>1445</v>
      </c>
    </row>
    <row r="325" spans="1:48" x14ac:dyDescent="0.25">
      <c r="A325">
        <v>3.2800000000000197E-9</v>
      </c>
      <c r="B325" t="s">
        <v>698</v>
      </c>
      <c r="C325">
        <v>18</v>
      </c>
      <c r="D325" s="2">
        <v>0</v>
      </c>
      <c r="E325">
        <v>1</v>
      </c>
      <c r="F325">
        <v>19</v>
      </c>
      <c r="G325">
        <v>108</v>
      </c>
      <c r="H325">
        <v>78.819999999999993</v>
      </c>
      <c r="I325">
        <v>54464.985094239993</v>
      </c>
      <c r="J325">
        <v>10.052289248820303</v>
      </c>
      <c r="K325">
        <v>7.6103118663705693</v>
      </c>
      <c r="L325">
        <v>5.4078376500268135</v>
      </c>
      <c r="M325">
        <v>4.7225345470136206</v>
      </c>
      <c r="N325">
        <v>5.194</v>
      </c>
      <c r="O325">
        <v>-2.4293785310734424</v>
      </c>
      <c r="P325">
        <v>2.547576757168232</v>
      </c>
      <c r="Q325" s="36">
        <f t="shared" si="98"/>
        <v>94.736842108543158</v>
      </c>
      <c r="R325" t="str">
        <f t="shared" si="99"/>
        <v xml:space="preserve"> </v>
      </c>
      <c r="S325" s="37">
        <f t="shared" si="100"/>
        <v>0.37021060972506475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>
        <f t="shared" si="105"/>
        <v>-0.53191364909636607</v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>
        <f t="shared" si="107"/>
        <v>16</v>
      </c>
      <c r="AC325">
        <f t="shared" si="115"/>
        <v>24</v>
      </c>
      <c r="AD325" s="1" t="str">
        <f t="shared" si="108"/>
        <v xml:space="preserve"> </v>
      </c>
      <c r="AE325">
        <f t="shared" si="116"/>
        <v>3</v>
      </c>
      <c r="AF325" t="str">
        <f t="shared" si="117"/>
        <v xml:space="preserve"> </v>
      </c>
      <c r="AG325">
        <f t="shared" si="109"/>
        <v>2.5475767604482318</v>
      </c>
      <c r="AH325" t="str">
        <f t="shared" si="110"/>
        <v xml:space="preserve"> </v>
      </c>
      <c r="AI325">
        <f t="shared" si="118"/>
        <v>151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698</v>
      </c>
      <c r="AP325" t="s">
        <v>1078</v>
      </c>
      <c r="AQ325">
        <v>40.822583578129702</v>
      </c>
      <c r="AR325">
        <v>53.191364909636604</v>
      </c>
      <c r="AS325">
        <v>37.021060644506477</v>
      </c>
      <c r="AT325">
        <v>-40.822583578129702</v>
      </c>
      <c r="AU325">
        <v>-53.191364909636604</v>
      </c>
      <c r="AV325" t="s">
        <v>1446</v>
      </c>
    </row>
    <row r="326" spans="1:48" x14ac:dyDescent="0.25">
      <c r="A326">
        <v>3.2900000000000199E-9</v>
      </c>
      <c r="B326" t="s">
        <v>273</v>
      </c>
      <c r="C326">
        <v>16</v>
      </c>
      <c r="D326" s="2">
        <v>0</v>
      </c>
      <c r="E326">
        <v>4</v>
      </c>
      <c r="F326">
        <v>20</v>
      </c>
      <c r="G326">
        <v>78.5</v>
      </c>
      <c r="H326">
        <v>72.209999999999994</v>
      </c>
      <c r="I326">
        <v>192044.32270730997</v>
      </c>
      <c r="J326">
        <v>15.449293966623873</v>
      </c>
      <c r="K326">
        <v>13.934774218448473</v>
      </c>
      <c r="L326">
        <v>12.324943300312825</v>
      </c>
      <c r="M326">
        <v>11.6590248446554</v>
      </c>
      <c r="N326">
        <v>4.2910000000000004</v>
      </c>
      <c r="O326">
        <v>2.1621621621621641</v>
      </c>
      <c r="P326">
        <v>2.7669297881179897</v>
      </c>
      <c r="Q326" s="36">
        <f t="shared" si="98"/>
        <v>80.000000003289998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>
        <f t="shared" si="116"/>
        <v>29</v>
      </c>
      <c r="AF326" t="str">
        <f t="shared" si="117"/>
        <v xml:space="preserve"> </v>
      </c>
      <c r="AG326">
        <f t="shared" si="109"/>
        <v>2.7669297914079896</v>
      </c>
      <c r="AH326" t="str">
        <f t="shared" si="110"/>
        <v xml:space="preserve"> </v>
      </c>
      <c r="AI326">
        <f t="shared" si="118"/>
        <v>134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273</v>
      </c>
      <c r="AP326" t="s">
        <v>1054</v>
      </c>
      <c r="AQ326">
        <v>9.0506371377960466</v>
      </c>
      <c r="AR326">
        <v>-6.6810453251868074</v>
      </c>
      <c r="AS326">
        <v>8.710704888519615</v>
      </c>
      <c r="AT326">
        <v>-9.0506371377960466</v>
      </c>
      <c r="AU326">
        <v>6.6810453251868074</v>
      </c>
      <c r="AV326" t="s">
        <v>1447</v>
      </c>
    </row>
    <row r="327" spans="1:48" x14ac:dyDescent="0.25">
      <c r="A327">
        <v>3.30000000000002E-9</v>
      </c>
      <c r="B327" t="s">
        <v>485</v>
      </c>
      <c r="C327">
        <v>19</v>
      </c>
      <c r="D327" s="2">
        <v>0</v>
      </c>
      <c r="E327">
        <v>10</v>
      </c>
      <c r="F327">
        <v>29</v>
      </c>
      <c r="G327">
        <v>26</v>
      </c>
      <c r="H327">
        <v>20.55</v>
      </c>
      <c r="I327">
        <v>17552.731083900002</v>
      </c>
      <c r="J327">
        <v>16.181102362204726</v>
      </c>
      <c r="K327">
        <v>15.370231862378461</v>
      </c>
      <c r="L327">
        <v>4.9739739464977628</v>
      </c>
      <c r="M327">
        <v>4.8246234205776171</v>
      </c>
      <c r="N327">
        <v>0.8</v>
      </c>
      <c r="O327">
        <v>375</v>
      </c>
      <c r="P327">
        <v>0.97323600973236002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0.26520681595206813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-0.56946760151086617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9</v>
      </c>
      <c r="AC327">
        <f t="shared" si="115"/>
        <v>73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485</v>
      </c>
      <c r="AP327" t="s">
        <v>1078</v>
      </c>
      <c r="AQ327">
        <v>4.7425109891785837</v>
      </c>
      <c r="AR327">
        <v>56.946760151086615</v>
      </c>
      <c r="AS327">
        <v>26.520681265206814</v>
      </c>
      <c r="AT327">
        <v>-4.7425109891785837</v>
      </c>
      <c r="AU327">
        <v>-56.946760151086615</v>
      </c>
      <c r="AV327" t="s">
        <v>1448</v>
      </c>
    </row>
    <row r="328" spans="1:48" x14ac:dyDescent="0.25">
      <c r="A328">
        <v>3.3100000000000202E-9</v>
      </c>
      <c r="B328" t="s">
        <v>560</v>
      </c>
      <c r="C328">
        <v>20</v>
      </c>
      <c r="D328" s="2">
        <v>0</v>
      </c>
      <c r="E328">
        <v>11</v>
      </c>
      <c r="F328">
        <v>31</v>
      </c>
      <c r="G328">
        <v>58.5</v>
      </c>
      <c r="H328">
        <v>46.03</v>
      </c>
      <c r="I328">
        <v>80312.670305270003</v>
      </c>
      <c r="J328">
        <v>8.8912497585474206</v>
      </c>
      <c r="K328">
        <v>8.2996754417598275</v>
      </c>
      <c r="L328" t="s">
        <v>1019</v>
      </c>
      <c r="M328" t="s">
        <v>1019</v>
      </c>
      <c r="N328">
        <v>4.9249999999999998</v>
      </c>
      <c r="O328">
        <v>23.452380952380945</v>
      </c>
      <c r="P328">
        <v>2.8307625461655439</v>
      </c>
      <c r="Q328" s="36" t="str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 xml:space="preserve"> 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0.27091027921701721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 xml:space="preserve"> </v>
      </c>
      <c r="X328" s="37" t="str">
        <f t="shared" ref="X328:X391" si="129">IF(ISERROR((IF(((L328/$L$6-1))&lt;($X$5/100),((L328/$L$6-1)),"")))=TRUE," ",((IF(((L328/$L$6-1))&lt;($X$5/100),((L328/$L$6-1)),""))))</f>
        <v xml:space="preserve"> 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70</v>
      </c>
      <c r="AD328" s="1" t="str">
        <f t="shared" ref="AD328:AD391" si="132">IF(ISERROR((RANK(T328,T$7:T$391,1)))=TRUE," ",((RANK(T328,T$7:T$391,1))))</f>
        <v xml:space="preserve"> </v>
      </c>
      <c r="AE328" t="str">
        <f t="shared" si="116"/>
        <v xml:space="preserve"> 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2.8307625494755437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130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560</v>
      </c>
      <c r="AP328" t="s">
        <v>1024</v>
      </c>
      <c r="AQ328">
        <v>47.657575657787334</v>
      </c>
      <c r="AR328" t="e">
        <v>#VALUE!</v>
      </c>
      <c r="AS328">
        <v>27.091027590701721</v>
      </c>
      <c r="AT328">
        <v>-47.657575657787334</v>
      </c>
      <c r="AU328" t="e">
        <v>#VALUE!</v>
      </c>
      <c r="AV328" t="s">
        <v>1449</v>
      </c>
    </row>
    <row r="329" spans="1:48" x14ac:dyDescent="0.25">
      <c r="A329">
        <v>3.3200000000000204E-9</v>
      </c>
      <c r="B329" t="s">
        <v>290</v>
      </c>
      <c r="C329">
        <v>34</v>
      </c>
      <c r="D329" s="2">
        <v>2</v>
      </c>
      <c r="E329">
        <v>1</v>
      </c>
      <c r="F329">
        <v>37</v>
      </c>
      <c r="G329">
        <v>125.5</v>
      </c>
      <c r="H329">
        <v>108.5</v>
      </c>
      <c r="I329">
        <v>833010.0225965</v>
      </c>
      <c r="J329">
        <v>25.22082752208275</v>
      </c>
      <c r="K329">
        <v>21.923620933521924</v>
      </c>
      <c r="L329">
        <v>14.891284787855595</v>
      </c>
      <c r="M329">
        <v>13.137090024731238</v>
      </c>
      <c r="N329">
        <v>4.3020000000000005</v>
      </c>
      <c r="O329">
        <v>13.972615736760025</v>
      </c>
      <c r="P329">
        <v>1.6663594470046084</v>
      </c>
      <c r="Q329" s="36">
        <f t="shared" si="122"/>
        <v>91.891891895211884</v>
      </c>
      <c r="R329" t="str">
        <f t="shared" si="123"/>
        <v xml:space="preserve"> </v>
      </c>
      <c r="S329" s="37">
        <f t="shared" si="124"/>
        <v>0.15668203096976957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>
        <f t="shared" si="128"/>
        <v>0.28894534335356004</v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>
        <f t="shared" si="114"/>
        <v>66</v>
      </c>
      <c r="AB329" s="1" t="str">
        <f t="shared" si="131"/>
        <v xml:space="preserve"> </v>
      </c>
      <c r="AC329">
        <f t="shared" si="115"/>
        <v>183</v>
      </c>
      <c r="AD329" s="1" t="str">
        <f t="shared" si="132"/>
        <v xml:space="preserve"> </v>
      </c>
      <c r="AE329">
        <f t="shared" si="116"/>
        <v>6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290</v>
      </c>
      <c r="AP329" t="s">
        <v>1033</v>
      </c>
      <c r="AQ329">
        <v>-48.473981979140966</v>
      </c>
      <c r="AR329">
        <v>-28.894534335356003</v>
      </c>
      <c r="AS329">
        <v>15.668202764976957</v>
      </c>
      <c r="AT329">
        <v>48.473981979140966</v>
      </c>
      <c r="AU329">
        <v>28.894534335356003</v>
      </c>
      <c r="AV329" t="s">
        <v>1450</v>
      </c>
    </row>
    <row r="330" spans="1:48" x14ac:dyDescent="0.25">
      <c r="A330">
        <v>3.3300000000000206E-9</v>
      </c>
      <c r="B330" t="s">
        <v>423</v>
      </c>
      <c r="C330">
        <v>12</v>
      </c>
      <c r="D330" s="2">
        <v>1</v>
      </c>
      <c r="E330">
        <v>1</v>
      </c>
      <c r="F330">
        <v>14</v>
      </c>
      <c r="G330">
        <v>137</v>
      </c>
      <c r="H330">
        <v>123.85</v>
      </c>
      <c r="I330">
        <v>20096.743303849998</v>
      </c>
      <c r="J330">
        <v>16.347676874340021</v>
      </c>
      <c r="K330">
        <v>14.812821432842959</v>
      </c>
      <c r="L330">
        <v>11.332214175093378</v>
      </c>
      <c r="M330">
        <v>10.448863082738345</v>
      </c>
      <c r="N330">
        <v>6.86</v>
      </c>
      <c r="O330">
        <v>12.745098039215691</v>
      </c>
      <c r="P330">
        <v>1.8433589018974565</v>
      </c>
      <c r="Q330" s="36">
        <f t="shared" si="122"/>
        <v>85.714285717615709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 t="str">
        <f t="shared" si="129"/>
        <v/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>
        <f t="shared" si="116"/>
        <v>15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423</v>
      </c>
      <c r="AP330" t="s">
        <v>1033</v>
      </c>
      <c r="AQ330">
        <v>3.761893636662883</v>
      </c>
      <c r="AR330">
        <v>1.9117228703862232</v>
      </c>
      <c r="AS330">
        <v>10.617682680662099</v>
      </c>
      <c r="AT330">
        <v>-3.761893636662883</v>
      </c>
      <c r="AU330">
        <v>-1.9117228703862232</v>
      </c>
      <c r="AV330" t="s">
        <v>1451</v>
      </c>
    </row>
    <row r="331" spans="1:48" x14ac:dyDescent="0.25">
      <c r="A331">
        <v>3.3400000000000207E-9</v>
      </c>
      <c r="B331" t="s">
        <v>525</v>
      </c>
      <c r="C331">
        <v>8</v>
      </c>
      <c r="D331" s="2">
        <v>3</v>
      </c>
      <c r="E331">
        <v>12</v>
      </c>
      <c r="F331">
        <v>23</v>
      </c>
      <c r="G331">
        <v>190</v>
      </c>
      <c r="H331">
        <v>160.77000000000001</v>
      </c>
      <c r="I331">
        <v>23117.256883740003</v>
      </c>
      <c r="J331">
        <v>11.449223757299531</v>
      </c>
      <c r="K331">
        <v>10.60628051194089</v>
      </c>
      <c r="L331" t="s">
        <v>1019</v>
      </c>
      <c r="M331" t="s">
        <v>1019</v>
      </c>
      <c r="N331">
        <v>12.714</v>
      </c>
      <c r="O331">
        <v>29.96240601503758</v>
      </c>
      <c r="P331">
        <v>2.6708963115009019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0.1818125305527884</v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155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2.6708963148409017</v>
      </c>
      <c r="AH331" t="str">
        <f t="shared" si="134"/>
        <v xml:space="preserve"> </v>
      </c>
      <c r="AI331">
        <f t="shared" si="118"/>
        <v>143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525</v>
      </c>
      <c r="AP331" t="s">
        <v>1024</v>
      </c>
      <c r="AQ331">
        <v>32.598887156734193</v>
      </c>
      <c r="AR331" t="e">
        <v>#VALUE!</v>
      </c>
      <c r="AS331">
        <v>18.181252721278838</v>
      </c>
      <c r="AT331">
        <v>-32.598887156734193</v>
      </c>
      <c r="AU331" t="e">
        <v>#VALUE!</v>
      </c>
      <c r="AV331" t="s">
        <v>1452</v>
      </c>
    </row>
    <row r="332" spans="1:48" x14ac:dyDescent="0.25">
      <c r="A332">
        <v>3.3500000000000209E-9</v>
      </c>
      <c r="B332" t="s">
        <v>701</v>
      </c>
      <c r="C332">
        <v>2</v>
      </c>
      <c r="D332" s="2">
        <v>1</v>
      </c>
      <c r="E332">
        <v>12</v>
      </c>
      <c r="F332">
        <v>15</v>
      </c>
      <c r="G332">
        <v>625</v>
      </c>
      <c r="H332">
        <v>566.35</v>
      </c>
      <c r="I332">
        <v>14279.851487800001</v>
      </c>
      <c r="J332">
        <v>25.105279489339065</v>
      </c>
      <c r="K332">
        <v>22.616908270436486</v>
      </c>
      <c r="L332">
        <v>18.061179342164014</v>
      </c>
      <c r="M332">
        <v>16.664798681680857</v>
      </c>
      <c r="N332">
        <v>20.190999999999999</v>
      </c>
      <c r="O332">
        <v>14.633027522935777</v>
      </c>
      <c r="P332">
        <v>0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0.5633219927095503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40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701</v>
      </c>
      <c r="AP332" t="s">
        <v>1054</v>
      </c>
      <c r="AQ332">
        <v>-47.793755427641436</v>
      </c>
      <c r="AR332">
        <v>-56.33219927095503</v>
      </c>
      <c r="AS332">
        <v>10.355787057473286</v>
      </c>
      <c r="AT332">
        <v>47.793755427641436</v>
      </c>
      <c r="AU332">
        <v>56.33219927095503</v>
      </c>
      <c r="AV332" t="s">
        <v>1453</v>
      </c>
    </row>
    <row r="333" spans="1:48" x14ac:dyDescent="0.25">
      <c r="A333">
        <v>3.3600000000000211E-9</v>
      </c>
      <c r="B333" t="s">
        <v>422</v>
      </c>
      <c r="C333">
        <v>23</v>
      </c>
      <c r="D333" s="2">
        <v>0</v>
      </c>
      <c r="E333">
        <v>10</v>
      </c>
      <c r="F333">
        <v>33</v>
      </c>
      <c r="G333">
        <v>65</v>
      </c>
      <c r="H333">
        <v>41.3</v>
      </c>
      <c r="I333">
        <v>46844.746987499995</v>
      </c>
      <c r="J333">
        <v>3.9243633599391861</v>
      </c>
      <c r="K333">
        <v>4.1312393718115432</v>
      </c>
      <c r="L333">
        <v>2.2771199355246763</v>
      </c>
      <c r="M333">
        <v>2.3839919372458751</v>
      </c>
      <c r="N333">
        <v>10.524000000000001</v>
      </c>
      <c r="O333">
        <v>20.163265306122437</v>
      </c>
      <c r="P333">
        <v>0.34624697336561749</v>
      </c>
      <c r="Q333" s="36" t="str">
        <f t="shared" si="122"/>
        <v xml:space="preserve"> </v>
      </c>
      <c r="R333" t="str">
        <f t="shared" si="123"/>
        <v xml:space="preserve"> </v>
      </c>
      <c r="S333" s="37">
        <f t="shared" si="124"/>
        <v>0.57384988229462486</v>
      </c>
      <c r="T333" s="37" t="str">
        <f t="shared" si="125"/>
        <v/>
      </c>
      <c r="U333" s="37" t="str">
        <f t="shared" si="126"/>
        <v/>
      </c>
      <c r="V333" s="37">
        <f t="shared" si="127"/>
        <v>-0.76897433112650893</v>
      </c>
      <c r="W333" s="37" t="str">
        <f t="shared" si="128"/>
        <v/>
      </c>
      <c r="X333" s="37">
        <f t="shared" si="129"/>
        <v>-0.80289926766119191</v>
      </c>
      <c r="Y333" t="str">
        <f t="shared" si="113"/>
        <v xml:space="preserve"> </v>
      </c>
      <c r="Z333" s="1">
        <f t="shared" si="130"/>
        <v>1</v>
      </c>
      <c r="AA333" t="str">
        <f t="shared" si="114"/>
        <v xml:space="preserve"> </v>
      </c>
      <c r="AB333" s="1">
        <f t="shared" si="131"/>
        <v>1</v>
      </c>
      <c r="AC333">
        <f t="shared" si="115"/>
        <v>4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422</v>
      </c>
      <c r="AP333" t="s">
        <v>1033</v>
      </c>
      <c r="AQ333">
        <v>76.897433112650887</v>
      </c>
      <c r="AR333">
        <v>80.289926766119194</v>
      </c>
      <c r="AS333">
        <v>57.384987893462494</v>
      </c>
      <c r="AT333">
        <v>-76.897433112650887</v>
      </c>
      <c r="AU333">
        <v>-80.289926766119194</v>
      </c>
      <c r="AV333" t="s">
        <v>1454</v>
      </c>
    </row>
    <row r="334" spans="1:48" x14ac:dyDescent="0.25">
      <c r="A334">
        <v>3.3700000000000212E-9</v>
      </c>
      <c r="B334" t="s">
        <v>424</v>
      </c>
      <c r="C334">
        <v>11</v>
      </c>
      <c r="D334" s="2">
        <v>0</v>
      </c>
      <c r="E334">
        <v>8</v>
      </c>
      <c r="F334">
        <v>19</v>
      </c>
      <c r="G334">
        <v>44</v>
      </c>
      <c r="H334">
        <v>32.42</v>
      </c>
      <c r="I334">
        <v>16714.690374680002</v>
      </c>
      <c r="J334">
        <v>6.1646700893706026</v>
      </c>
      <c r="K334">
        <v>5.7523066004258343</v>
      </c>
      <c r="L334">
        <v>7.5470671180366899</v>
      </c>
      <c r="M334">
        <v>7.2207856429781998</v>
      </c>
      <c r="N334">
        <v>4.6539999999999999</v>
      </c>
      <c r="O334">
        <v>8.1818181818181674</v>
      </c>
      <c r="P334">
        <v>0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0.35718692502330035</v>
      </c>
      <c r="T334" s="37" t="str">
        <f t="shared" si="125"/>
        <v/>
      </c>
      <c r="U334" s="37" t="str">
        <f t="shared" si="126"/>
        <v/>
      </c>
      <c r="V334" s="37">
        <f t="shared" si="127"/>
        <v>-0.63708838857283667</v>
      </c>
      <c r="W334" s="37" t="str">
        <f t="shared" si="128"/>
        <v/>
      </c>
      <c r="X334" s="37">
        <f t="shared" si="129"/>
        <v>-0.34674830571345205</v>
      </c>
      <c r="Y334" t="str">
        <f t="shared" si="113"/>
        <v xml:space="preserve"> </v>
      </c>
      <c r="Z334" s="1">
        <f t="shared" si="130"/>
        <v>9</v>
      </c>
      <c r="AA334" t="str">
        <f t="shared" si="114"/>
        <v xml:space="preserve"> </v>
      </c>
      <c r="AB334" s="1">
        <f t="shared" si="131"/>
        <v>65</v>
      </c>
      <c r="AC334">
        <f t="shared" si="115"/>
        <v>28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424</v>
      </c>
      <c r="AP334" t="s">
        <v>1054</v>
      </c>
      <c r="AQ334">
        <v>63.708838857283666</v>
      </c>
      <c r="AR334">
        <v>34.674830571345204</v>
      </c>
      <c r="AS334">
        <v>35.718692165330033</v>
      </c>
      <c r="AT334">
        <v>-63.708838857283666</v>
      </c>
      <c r="AU334">
        <v>-34.674830571345204</v>
      </c>
      <c r="AV334" t="s">
        <v>1455</v>
      </c>
    </row>
    <row r="335" spans="1:48" x14ac:dyDescent="0.25">
      <c r="A335">
        <v>3.3800000000000214E-9</v>
      </c>
      <c r="B335" t="s">
        <v>725</v>
      </c>
      <c r="C335">
        <v>6</v>
      </c>
      <c r="D335" s="2">
        <v>1</v>
      </c>
      <c r="E335">
        <v>3</v>
      </c>
      <c r="F335">
        <v>10</v>
      </c>
      <c r="G335">
        <v>16</v>
      </c>
      <c r="H335">
        <v>12.48</v>
      </c>
      <c r="I335">
        <v>3302.5487788799996</v>
      </c>
      <c r="J335">
        <v>6.3125948406676784</v>
      </c>
      <c r="K335">
        <v>5.7300275482093666</v>
      </c>
      <c r="L335" t="s">
        <v>1019</v>
      </c>
      <c r="M335" t="s">
        <v>1019</v>
      </c>
      <c r="N335">
        <v>1.899</v>
      </c>
      <c r="O335">
        <v>-10.363636363636372</v>
      </c>
      <c r="P335">
        <v>5.2884615384615383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0.28205128543128194</v>
      </c>
      <c r="T335" s="37" t="str">
        <f t="shared" si="125"/>
        <v/>
      </c>
      <c r="U335" s="37" t="str">
        <f t="shared" si="126"/>
        <v/>
      </c>
      <c r="V335" s="37">
        <f t="shared" si="127"/>
        <v>-0.62838011885443801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12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59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5.2884615418415386</v>
      </c>
      <c r="AH335" t="str">
        <f t="shared" si="134"/>
        <v xml:space="preserve"> </v>
      </c>
      <c r="AI335">
        <f t="shared" si="118"/>
        <v>15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725</v>
      </c>
      <c r="AP335" t="s">
        <v>1024</v>
      </c>
      <c r="AQ335">
        <v>62.838011885443798</v>
      </c>
      <c r="AR335" t="e">
        <v>#VALUE!</v>
      </c>
      <c r="AS335">
        <v>28.205128205128194</v>
      </c>
      <c r="AT335">
        <v>-62.838011885443798</v>
      </c>
      <c r="AU335" t="e">
        <v>#VALUE!</v>
      </c>
      <c r="AV335" t="s">
        <v>1456</v>
      </c>
    </row>
    <row r="336" spans="1:48" x14ac:dyDescent="0.25">
      <c r="A336">
        <v>3.3900000000000216E-9</v>
      </c>
      <c r="B336" t="s">
        <v>431</v>
      </c>
      <c r="C336">
        <v>19</v>
      </c>
      <c r="D336" s="2">
        <v>2</v>
      </c>
      <c r="E336">
        <v>12</v>
      </c>
      <c r="F336">
        <v>33</v>
      </c>
      <c r="G336">
        <v>42</v>
      </c>
      <c r="H336">
        <v>30.7</v>
      </c>
      <c r="I336">
        <v>14831.746852999999</v>
      </c>
      <c r="J336">
        <v>21.319444444444446</v>
      </c>
      <c r="K336">
        <v>11.771472392638037</v>
      </c>
      <c r="L336">
        <v>6.1264102373343636</v>
      </c>
      <c r="M336">
        <v>4.5569620595501235</v>
      </c>
      <c r="N336">
        <v>1.0170000000000001</v>
      </c>
      <c r="O336">
        <v>1019.9999999999999</v>
      </c>
      <c r="P336">
        <v>1.4267100977198697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0.36807817928576542</v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>
        <f t="shared" si="129"/>
        <v>-0.46971614206682233</v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>
        <f t="shared" si="131"/>
        <v>30</v>
      </c>
      <c r="AC336">
        <f t="shared" si="115"/>
        <v>25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431</v>
      </c>
      <c r="AP336" t="s">
        <v>1078</v>
      </c>
      <c r="AQ336">
        <v>-25.506699075524342</v>
      </c>
      <c r="AR336">
        <v>46.971614206682233</v>
      </c>
      <c r="AS336">
        <v>36.807817589576544</v>
      </c>
      <c r="AT336">
        <v>25.506699075524342</v>
      </c>
      <c r="AU336">
        <v>-46.971614206682233</v>
      </c>
      <c r="AV336" t="s">
        <v>1457</v>
      </c>
    </row>
    <row r="337" spans="1:48" x14ac:dyDescent="0.25">
      <c r="A337">
        <v>3.4000000000000218E-9</v>
      </c>
      <c r="B337" t="s">
        <v>745</v>
      </c>
      <c r="C337">
        <v>17</v>
      </c>
      <c r="D337" s="2">
        <v>1</v>
      </c>
      <c r="E337">
        <v>4</v>
      </c>
      <c r="F337">
        <v>22</v>
      </c>
      <c r="G337">
        <v>67</v>
      </c>
      <c r="H337" t="s">
        <v>161</v>
      </c>
      <c r="I337" t="s">
        <v>161</v>
      </c>
      <c r="J337" t="s">
        <v>1019</v>
      </c>
      <c r="K337" t="s">
        <v>1019</v>
      </c>
      <c r="L337">
        <v>8.5573349473429374</v>
      </c>
      <c r="M337">
        <v>7.7859688958379314</v>
      </c>
      <c r="N337">
        <v>4.819</v>
      </c>
      <c r="O337">
        <v>18.602150537634401</v>
      </c>
      <c r="P337" t="s">
        <v>166</v>
      </c>
      <c r="Q337" s="36">
        <f t="shared" si="122"/>
        <v>77.27272727612727</v>
      </c>
      <c r="R337" t="str">
        <f t="shared" si="123"/>
        <v xml:space="preserve"> </v>
      </c>
      <c r="S337" s="37" t="str">
        <f t="shared" si="124"/>
        <v xml:space="preserve"> </v>
      </c>
      <c r="T337" s="37" t="str">
        <f t="shared" si="125"/>
        <v xml:space="preserve"> </v>
      </c>
      <c r="U337" s="37" t="str">
        <f t="shared" si="126"/>
        <v xml:space="preserve"> </v>
      </c>
      <c r="V337" s="37" t="str">
        <f t="shared" si="127"/>
        <v xml:space="preserve"> </v>
      </c>
      <c r="W337" s="37" t="str">
        <f t="shared" si="128"/>
        <v/>
      </c>
      <c r="X337" s="37">
        <f t="shared" si="129"/>
        <v>-0.25930252566993472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96</v>
      </c>
      <c r="AC337" t="str">
        <f t="shared" si="115"/>
        <v xml:space="preserve"> </v>
      </c>
      <c r="AD337" s="1" t="str">
        <f t="shared" si="132"/>
        <v xml:space="preserve"> </v>
      </c>
      <c r="AE337">
        <f t="shared" si="116"/>
        <v>44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745</v>
      </c>
      <c r="AP337" t="s">
        <v>1028</v>
      </c>
      <c r="AQ337" t="e">
        <v>#VALUE!</v>
      </c>
      <c r="AR337">
        <v>25.930252566993474</v>
      </c>
      <c r="AS337" t="s">
        <v>166</v>
      </c>
      <c r="AT337" t="e">
        <v>#VALUE!</v>
      </c>
      <c r="AU337">
        <v>-25.930252566993474</v>
      </c>
      <c r="AV337" t="s">
        <v>1458</v>
      </c>
    </row>
    <row r="338" spans="1:48" x14ac:dyDescent="0.25">
      <c r="A338">
        <v>3.4100000000000219E-9</v>
      </c>
      <c r="B338" t="s">
        <v>656</v>
      </c>
      <c r="C338">
        <v>6</v>
      </c>
      <c r="D338" s="2">
        <v>0</v>
      </c>
      <c r="E338">
        <v>10</v>
      </c>
      <c r="F338">
        <v>16</v>
      </c>
      <c r="G338">
        <v>96</v>
      </c>
      <c r="H338">
        <v>79.959999999999994</v>
      </c>
      <c r="I338">
        <v>13154.10021972</v>
      </c>
      <c r="J338">
        <v>15.520186335403725</v>
      </c>
      <c r="K338">
        <v>14.102292768959435</v>
      </c>
      <c r="L338">
        <v>11.912545587162656</v>
      </c>
      <c r="M338">
        <v>11.091409168081494</v>
      </c>
      <c r="N338">
        <v>4.7409999999999997</v>
      </c>
      <c r="O338">
        <v>7.547169811320761</v>
      </c>
      <c r="P338">
        <v>2.3436718359179594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0.20060030356007513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>
        <f t="shared" si="115"/>
        <v>127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2.3436718393279592</v>
      </c>
      <c r="AH338" t="str">
        <f t="shared" si="134"/>
        <v xml:space="preserve"> </v>
      </c>
      <c r="AI338">
        <f t="shared" si="118"/>
        <v>170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656</v>
      </c>
      <c r="AP338" t="s">
        <v>1024</v>
      </c>
      <c r="AQ338">
        <v>8.6332966569786613</v>
      </c>
      <c r="AR338">
        <v>-3.1114533151805679</v>
      </c>
      <c r="AS338">
        <v>20.060030015007513</v>
      </c>
      <c r="AT338">
        <v>-8.6332966569786613</v>
      </c>
      <c r="AU338">
        <v>3.1114533151805679</v>
      </c>
      <c r="AV338" t="s">
        <v>1459</v>
      </c>
    </row>
    <row r="339" spans="1:48" x14ac:dyDescent="0.25">
      <c r="A339">
        <v>3.4200000000000221E-9</v>
      </c>
      <c r="B339" t="s">
        <v>369</v>
      </c>
      <c r="C339">
        <v>15</v>
      </c>
      <c r="D339" s="2">
        <v>0</v>
      </c>
      <c r="E339">
        <v>5</v>
      </c>
      <c r="F339">
        <v>20</v>
      </c>
      <c r="G339">
        <v>181.5</v>
      </c>
      <c r="H339">
        <v>171.57</v>
      </c>
      <c r="I339">
        <v>80913.215633879998</v>
      </c>
      <c r="J339">
        <v>20.495759168558116</v>
      </c>
      <c r="K339">
        <v>19.099409996660356</v>
      </c>
      <c r="L339">
        <v>11.433542607959524</v>
      </c>
      <c r="M339">
        <v>10.728895722572952</v>
      </c>
      <c r="N339">
        <v>7.7670000000000003</v>
      </c>
      <c r="O339">
        <v>14.594594594594595</v>
      </c>
      <c r="P339">
        <v>2.8985253832255058</v>
      </c>
      <c r="Q339" s="36">
        <f t="shared" si="122"/>
        <v>75.000000003419999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 t="str">
        <f t="shared" si="131"/>
        <v xml:space="preserve"> 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57</v>
      </c>
      <c r="AF339" t="str">
        <f t="shared" si="117"/>
        <v xml:space="preserve"> </v>
      </c>
      <c r="AG339">
        <f t="shared" si="133"/>
        <v>2.8985253866455056</v>
      </c>
      <c r="AH339" t="str">
        <f t="shared" si="134"/>
        <v xml:space="preserve"> </v>
      </c>
      <c r="AI339">
        <f t="shared" si="118"/>
        <v>121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369</v>
      </c>
      <c r="AP339" t="s">
        <v>1026</v>
      </c>
      <c r="AQ339">
        <v>-20.657697483433381</v>
      </c>
      <c r="AR339">
        <v>1.0346540777817936</v>
      </c>
      <c r="AS339">
        <v>5.7877251267704155</v>
      </c>
      <c r="AT339">
        <v>20.657697483433381</v>
      </c>
      <c r="AU339">
        <v>-1.0346540777817936</v>
      </c>
      <c r="AV339" t="s">
        <v>1460</v>
      </c>
    </row>
    <row r="340" spans="1:48" x14ac:dyDescent="0.25">
      <c r="A340">
        <v>3.4300000000000223E-9</v>
      </c>
      <c r="B340" t="s">
        <v>427</v>
      </c>
      <c r="C340">
        <v>12</v>
      </c>
      <c r="D340" s="2">
        <v>2</v>
      </c>
      <c r="E340">
        <v>7</v>
      </c>
      <c r="F340">
        <v>21</v>
      </c>
      <c r="G340">
        <v>40</v>
      </c>
      <c r="H340">
        <v>32.369999999999997</v>
      </c>
      <c r="I340">
        <v>17266.11698721</v>
      </c>
      <c r="J340">
        <v>23.039145907473308</v>
      </c>
      <c r="K340">
        <v>21.945762711864404</v>
      </c>
      <c r="L340">
        <v>7.3320802000216627</v>
      </c>
      <c r="M340">
        <v>7.4429358974358983</v>
      </c>
      <c r="N340">
        <v>1.1480000000000001</v>
      </c>
      <c r="O340">
        <v>-45.142857142857139</v>
      </c>
      <c r="P340">
        <v>1.7330861909175166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0.23571208251557313</v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>
        <f t="shared" si="129"/>
        <v>-0.36535693423712345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58</v>
      </c>
      <c r="AC340">
        <f t="shared" si="115"/>
        <v>90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427</v>
      </c>
      <c r="AP340" t="s">
        <v>1022</v>
      </c>
      <c r="AQ340">
        <v>-35.630511381353244</v>
      </c>
      <c r="AR340">
        <v>36.535693423712345</v>
      </c>
      <c r="AS340">
        <v>23.571207908557312</v>
      </c>
      <c r="AT340">
        <v>35.630511381353244</v>
      </c>
      <c r="AU340">
        <v>-36.535693423712345</v>
      </c>
      <c r="AV340" t="s">
        <v>1461</v>
      </c>
    </row>
    <row r="341" spans="1:48" x14ac:dyDescent="0.25">
      <c r="A341">
        <v>3.4400000000000224E-9</v>
      </c>
      <c r="B341" t="s">
        <v>649</v>
      </c>
      <c r="C341">
        <v>27</v>
      </c>
      <c r="D341" s="2">
        <v>4</v>
      </c>
      <c r="E341">
        <v>13</v>
      </c>
      <c r="F341">
        <v>44</v>
      </c>
      <c r="G341">
        <v>420</v>
      </c>
      <c r="H341">
        <v>346.71</v>
      </c>
      <c r="I341">
        <v>151195.02861645</v>
      </c>
      <c r="J341" t="s">
        <v>1019</v>
      </c>
      <c r="K341" t="s">
        <v>1019</v>
      </c>
      <c r="L341" t="s">
        <v>1019</v>
      </c>
      <c r="M341">
        <v>34.663240975020564</v>
      </c>
      <c r="N341">
        <v>3.1019999999999999</v>
      </c>
      <c r="O341">
        <v>-15.612533669746668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>
        <f t="shared" si="124"/>
        <v>0.21138704159869176</v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115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649</v>
      </c>
      <c r="AP341" t="s">
        <v>1047</v>
      </c>
      <c r="AQ341" t="e">
        <v>#VALUE!</v>
      </c>
      <c r="AR341" t="e">
        <v>#VALUE!</v>
      </c>
      <c r="AS341">
        <v>21.138703815869174</v>
      </c>
      <c r="AT341" t="e">
        <v>#VALUE!</v>
      </c>
      <c r="AU341" t="e">
        <v>#VALUE!</v>
      </c>
      <c r="AV341" t="s">
        <v>1462</v>
      </c>
    </row>
    <row r="342" spans="1:48" x14ac:dyDescent="0.25">
      <c r="A342">
        <v>3.4500000000000226E-9</v>
      </c>
      <c r="B342" t="s">
        <v>571</v>
      </c>
      <c r="C342">
        <v>19</v>
      </c>
      <c r="D342" s="2">
        <v>0</v>
      </c>
      <c r="E342">
        <v>11</v>
      </c>
      <c r="F342">
        <v>30</v>
      </c>
      <c r="G342">
        <v>38.5</v>
      </c>
      <c r="H342">
        <v>23.94</v>
      </c>
      <c r="I342">
        <v>4784.5872093600001</v>
      </c>
      <c r="J342">
        <v>5.2009558983271784</v>
      </c>
      <c r="K342">
        <v>4.2522202486678511</v>
      </c>
      <c r="L342">
        <v>3.6674361584751591</v>
      </c>
      <c r="M342">
        <v>3.0969835792854679</v>
      </c>
      <c r="N342">
        <v>3.581</v>
      </c>
      <c r="O342">
        <v>66.538461538461533</v>
      </c>
      <c r="P342">
        <v>0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0.6081871379529239</v>
      </c>
      <c r="T342" s="37" t="str">
        <f t="shared" si="125"/>
        <v/>
      </c>
      <c r="U342" s="37" t="str">
        <f t="shared" si="126"/>
        <v/>
      </c>
      <c r="V342" s="37">
        <f t="shared" si="127"/>
        <v>-0.69382184956206894</v>
      </c>
      <c r="W342" s="37" t="str">
        <f t="shared" si="128"/>
        <v/>
      </c>
      <c r="X342" s="37">
        <f t="shared" si="129"/>
        <v>-0.68255762844800505</v>
      </c>
      <c r="Y342" t="str">
        <f t="shared" si="113"/>
        <v xml:space="preserve"> </v>
      </c>
      <c r="Z342" s="1">
        <f t="shared" si="130"/>
        <v>4</v>
      </c>
      <c r="AA342" t="str">
        <f t="shared" si="114"/>
        <v xml:space="preserve"> </v>
      </c>
      <c r="AB342" s="1">
        <f t="shared" si="131"/>
        <v>4</v>
      </c>
      <c r="AC342">
        <f t="shared" si="115"/>
        <v>3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>
        <f t="shared" si="135"/>
        <v>66.538461541911531</v>
      </c>
      <c r="AL342" t="str">
        <f t="shared" si="136"/>
        <v xml:space="preserve"> </v>
      </c>
      <c r="AM342">
        <f t="shared" si="120"/>
        <v>6</v>
      </c>
      <c r="AN342" t="str">
        <f t="shared" si="121"/>
        <v xml:space="preserve"> </v>
      </c>
      <c r="AO342" t="s">
        <v>571</v>
      </c>
      <c r="AP342" t="s">
        <v>1078</v>
      </c>
      <c r="AQ342">
        <v>69.382184956206899</v>
      </c>
      <c r="AR342">
        <v>68.2557628448005</v>
      </c>
      <c r="AS342">
        <v>60.818713450292393</v>
      </c>
      <c r="AT342">
        <v>-69.382184956206899</v>
      </c>
      <c r="AU342">
        <v>-68.2557628448005</v>
      </c>
      <c r="AV342" t="s">
        <v>1463</v>
      </c>
    </row>
    <row r="343" spans="1:48" x14ac:dyDescent="0.25">
      <c r="A343">
        <v>3.4600000000000228E-9</v>
      </c>
      <c r="B343" t="s">
        <v>430</v>
      </c>
      <c r="C343">
        <v>6</v>
      </c>
      <c r="D343" s="2">
        <v>1</v>
      </c>
      <c r="E343">
        <v>9</v>
      </c>
      <c r="F343">
        <v>16</v>
      </c>
      <c r="G343">
        <v>26.5</v>
      </c>
      <c r="H343">
        <v>25.24</v>
      </c>
      <c r="I343">
        <v>9163.0459293999993</v>
      </c>
      <c r="J343">
        <v>18.79374534623976</v>
      </c>
      <c r="K343">
        <v>17.552155771905422</v>
      </c>
      <c r="L343">
        <v>10.636261917234155</v>
      </c>
      <c r="M343">
        <v>10.067457713557163</v>
      </c>
      <c r="N343">
        <v>1.2650000000000001</v>
      </c>
      <c r="O343">
        <v>-15.714285714285717</v>
      </c>
      <c r="P343">
        <v>3.240887480190175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3.2408874836501749</v>
      </c>
      <c r="AH343" t="str">
        <f t="shared" si="134"/>
        <v xml:space="preserve"> </v>
      </c>
      <c r="AI343">
        <f t="shared" si="118"/>
        <v>98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430</v>
      </c>
      <c r="AP343" t="s">
        <v>1026</v>
      </c>
      <c r="AQ343">
        <v>-10.638011596367125</v>
      </c>
      <c r="AR343">
        <v>7.9356787260664197</v>
      </c>
      <c r="AS343">
        <v>4.9920760697305999</v>
      </c>
      <c r="AT343">
        <v>10.638011596367125</v>
      </c>
      <c r="AU343">
        <v>-7.9356787260664197</v>
      </c>
      <c r="AV343" t="s">
        <v>1464</v>
      </c>
    </row>
    <row r="344" spans="1:48" x14ac:dyDescent="0.25">
      <c r="A344">
        <v>3.470000000000023E-9</v>
      </c>
      <c r="B344" t="s">
        <v>429</v>
      </c>
      <c r="C344">
        <v>22</v>
      </c>
      <c r="D344" s="2">
        <v>2</v>
      </c>
      <c r="E344">
        <v>15</v>
      </c>
      <c r="F344">
        <v>39</v>
      </c>
      <c r="G344">
        <v>90</v>
      </c>
      <c r="H344">
        <v>75.599999999999994</v>
      </c>
      <c r="I344">
        <v>120060.9914112</v>
      </c>
      <c r="J344">
        <v>28.453142642077527</v>
      </c>
      <c r="K344">
        <v>24.091778202676863</v>
      </c>
      <c r="L344">
        <v>20.028678534966822</v>
      </c>
      <c r="M344">
        <v>17.562369104551451</v>
      </c>
      <c r="N344">
        <v>2.657</v>
      </c>
      <c r="O344">
        <v>-1.0869565217391313</v>
      </c>
      <c r="P344">
        <v>1.1269841269841272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0.19047619394619048</v>
      </c>
      <c r="T344" s="37" t="str">
        <f t="shared" si="125"/>
        <v/>
      </c>
      <c r="U344" s="37">
        <f t="shared" si="126"/>
        <v>0.67502489130891163</v>
      </c>
      <c r="V344" s="37" t="str">
        <f t="shared" si="127"/>
        <v/>
      </c>
      <c r="W344" s="37">
        <f t="shared" si="128"/>
        <v>0.73362287397959824</v>
      </c>
      <c r="X344" s="37" t="str">
        <f t="shared" si="129"/>
        <v/>
      </c>
      <c r="Y344">
        <f t="shared" si="113"/>
        <v>16</v>
      </c>
      <c r="Z344" s="1" t="str">
        <f t="shared" si="130"/>
        <v xml:space="preserve"> </v>
      </c>
      <c r="AA344">
        <f t="shared" si="114"/>
        <v>21</v>
      </c>
      <c r="AB344" s="1" t="str">
        <f t="shared" si="131"/>
        <v xml:space="preserve"> </v>
      </c>
      <c r="AC344">
        <f t="shared" si="115"/>
        <v>140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429</v>
      </c>
      <c r="AP344" t="s">
        <v>1028</v>
      </c>
      <c r="AQ344">
        <v>-67.502489130891163</v>
      </c>
      <c r="AR344">
        <v>-73.362287397959818</v>
      </c>
      <c r="AS344">
        <v>19.047619047619047</v>
      </c>
      <c r="AT344">
        <v>67.502489130891163</v>
      </c>
      <c r="AU344">
        <v>73.362287397959818</v>
      </c>
      <c r="AV344" t="s">
        <v>1465</v>
      </c>
    </row>
    <row r="345" spans="1:48" x14ac:dyDescent="0.25">
      <c r="A345">
        <v>3.4800000000000231E-9</v>
      </c>
      <c r="B345" t="s">
        <v>750</v>
      </c>
      <c r="C345">
        <v>11</v>
      </c>
      <c r="D345" s="2">
        <v>1</v>
      </c>
      <c r="E345">
        <v>5</v>
      </c>
      <c r="F345">
        <v>17</v>
      </c>
      <c r="G345">
        <v>28</v>
      </c>
      <c r="H345">
        <v>26.96</v>
      </c>
      <c r="I345">
        <v>9576.3971386400008</v>
      </c>
      <c r="J345">
        <v>15.300794551645858</v>
      </c>
      <c r="K345">
        <v>11.546038543897216</v>
      </c>
      <c r="L345">
        <v>9.4558310461193535</v>
      </c>
      <c r="M345">
        <v>8.7843846659821221</v>
      </c>
      <c r="N345">
        <v>1.6600000000000001</v>
      </c>
      <c r="O345">
        <v>0.89622265495997666</v>
      </c>
      <c r="P345">
        <v>4.8553412462908012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>
        <f t="shared" si="129"/>
        <v>-0.18153137435304589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>
        <f t="shared" si="131"/>
        <v>124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4.8553412497708015</v>
      </c>
      <c r="AH345" t="str">
        <f t="shared" si="134"/>
        <v xml:space="preserve"> </v>
      </c>
      <c r="AI345">
        <f t="shared" si="118"/>
        <v>19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750</v>
      </c>
      <c r="AP345" t="s">
        <v>1031</v>
      </c>
      <c r="AQ345">
        <v>9.9248471312648903</v>
      </c>
      <c r="AR345">
        <v>18.15313743530459</v>
      </c>
      <c r="AS345">
        <v>3.8575667655786239</v>
      </c>
      <c r="AT345">
        <v>-9.9248471312648903</v>
      </c>
      <c r="AU345">
        <v>-18.15313743530459</v>
      </c>
      <c r="AV345" t="s">
        <v>1466</v>
      </c>
    </row>
    <row r="346" spans="1:48" x14ac:dyDescent="0.25">
      <c r="A346">
        <v>3.4900000000000233E-9</v>
      </c>
      <c r="B346" t="s">
        <v>434</v>
      </c>
      <c r="C346">
        <v>14</v>
      </c>
      <c r="D346" s="2">
        <v>0</v>
      </c>
      <c r="E346">
        <v>8</v>
      </c>
      <c r="F346">
        <v>22</v>
      </c>
      <c r="G346">
        <v>365</v>
      </c>
      <c r="H346">
        <v>308.2</v>
      </c>
      <c r="I346">
        <v>53664.8377358</v>
      </c>
      <c r="J346">
        <v>16.262994037253971</v>
      </c>
      <c r="K346">
        <v>14.758415936407605</v>
      </c>
      <c r="L346">
        <v>13.277650783736068</v>
      </c>
      <c r="M346">
        <v>12.484331297681585</v>
      </c>
      <c r="N346">
        <v>16.927</v>
      </c>
      <c r="O346">
        <v>18.252751054721593</v>
      </c>
      <c r="P346">
        <v>1.6839714471122649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0.18429591523561978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>
        <f t="shared" si="128"/>
        <v>0.14927398086756094</v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>
        <f t="shared" si="114"/>
        <v>94</v>
      </c>
      <c r="AB346" s="1" t="str">
        <f t="shared" si="131"/>
        <v xml:space="preserve"> </v>
      </c>
      <c r="AC346">
        <f t="shared" si="115"/>
        <v>151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434</v>
      </c>
      <c r="AP346" t="s">
        <v>1031</v>
      </c>
      <c r="AQ346">
        <v>4.2604180414012927</v>
      </c>
      <c r="AR346">
        <v>-14.927398086756094</v>
      </c>
      <c r="AS346">
        <v>18.429591174561978</v>
      </c>
      <c r="AT346">
        <v>-4.2604180414012927</v>
      </c>
      <c r="AU346">
        <v>14.927398086756094</v>
      </c>
      <c r="AV346" t="s">
        <v>1467</v>
      </c>
    </row>
    <row r="347" spans="1:48" x14ac:dyDescent="0.25">
      <c r="A347">
        <v>3.5000000000000235E-9</v>
      </c>
      <c r="B347" t="s">
        <v>601</v>
      </c>
      <c r="C347">
        <v>7</v>
      </c>
      <c r="D347" s="2">
        <v>2</v>
      </c>
      <c r="E347">
        <v>22</v>
      </c>
      <c r="F347">
        <v>31</v>
      </c>
      <c r="G347">
        <v>47</v>
      </c>
      <c r="H347">
        <v>40.75</v>
      </c>
      <c r="I347">
        <v>15591.7429135</v>
      </c>
      <c r="J347" t="s">
        <v>1019</v>
      </c>
      <c r="K347">
        <v>21.733333333333334</v>
      </c>
      <c r="L347">
        <v>13.595292289734367</v>
      </c>
      <c r="M347">
        <v>10.17309689786148</v>
      </c>
      <c r="N347">
        <v>0.13600000000000001</v>
      </c>
      <c r="O347">
        <v>263.84885305802862</v>
      </c>
      <c r="P347">
        <v>0.54233128834355837</v>
      </c>
      <c r="Q347" s="36" t="str">
        <f t="shared" si="122"/>
        <v xml:space="preserve"> </v>
      </c>
      <c r="R347" t="str">
        <f t="shared" si="123"/>
        <v xml:space="preserve"> </v>
      </c>
      <c r="S347" s="37">
        <f t="shared" si="124"/>
        <v>0.15337423662883437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>
        <f t="shared" si="128"/>
        <v>0.1767680853619038</v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>
        <f t="shared" si="114"/>
        <v>84</v>
      </c>
      <c r="AB347" s="1" t="str">
        <f t="shared" si="131"/>
        <v xml:space="preserve"> </v>
      </c>
      <c r="AC347">
        <f t="shared" si="115"/>
        <v>188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601</v>
      </c>
      <c r="AP347" t="s">
        <v>1078</v>
      </c>
      <c r="AQ347" t="e">
        <v>#VALUE!</v>
      </c>
      <c r="AR347">
        <v>-17.676808536190379</v>
      </c>
      <c r="AS347">
        <v>15.337423312883436</v>
      </c>
      <c r="AT347" t="e">
        <v>#VALUE!</v>
      </c>
      <c r="AU347">
        <v>17.676808536190379</v>
      </c>
      <c r="AV347" t="s">
        <v>1468</v>
      </c>
    </row>
    <row r="348" spans="1:48" x14ac:dyDescent="0.25">
      <c r="A348">
        <v>3.5100000000000237E-9</v>
      </c>
      <c r="B348" t="s">
        <v>680</v>
      </c>
      <c r="C348">
        <v>8</v>
      </c>
      <c r="D348" s="2">
        <v>0</v>
      </c>
      <c r="E348">
        <v>2</v>
      </c>
      <c r="F348">
        <v>10</v>
      </c>
      <c r="G348">
        <v>42</v>
      </c>
      <c r="H348">
        <v>36.86</v>
      </c>
      <c r="I348">
        <v>11184.404182300001</v>
      </c>
      <c r="J348">
        <v>11.878826941669351</v>
      </c>
      <c r="K348">
        <v>11.723918575063612</v>
      </c>
      <c r="L348">
        <v>14.986004386881026</v>
      </c>
      <c r="M348">
        <v>15.804042199739664</v>
      </c>
      <c r="N348">
        <v>2.427</v>
      </c>
      <c r="O348">
        <v>89.255760296822857</v>
      </c>
      <c r="P348">
        <v>0.32555615843733043</v>
      </c>
      <c r="Q348" s="36">
        <f t="shared" si="122"/>
        <v>80.000000003509996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>
        <f t="shared" si="128"/>
        <v>0.29714399026868143</v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>
        <f t="shared" si="114"/>
        <v>63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>
        <f t="shared" si="116"/>
        <v>28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>
        <f t="shared" si="135"/>
        <v>89.255760300332852</v>
      </c>
      <c r="AL348" t="str">
        <f t="shared" si="136"/>
        <v xml:space="preserve"> </v>
      </c>
      <c r="AM348">
        <f t="shared" si="120"/>
        <v>2</v>
      </c>
      <c r="AN348" t="str">
        <f t="shared" si="121"/>
        <v xml:space="preserve"> </v>
      </c>
      <c r="AO348" t="s">
        <v>680</v>
      </c>
      <c r="AP348" t="s">
        <v>1026</v>
      </c>
      <c r="AQ348">
        <v>30.069830748951475</v>
      </c>
      <c r="AR348">
        <v>-29.714399026868143</v>
      </c>
      <c r="AS348">
        <v>13.944655453065646</v>
      </c>
      <c r="AT348">
        <v>-30.069830748951475</v>
      </c>
      <c r="AU348">
        <v>29.714399026868143</v>
      </c>
      <c r="AV348" t="s">
        <v>1469</v>
      </c>
    </row>
    <row r="349" spans="1:48" x14ac:dyDescent="0.25">
      <c r="A349">
        <v>3.5200000000000238E-9</v>
      </c>
      <c r="B349" t="s">
        <v>432</v>
      </c>
      <c r="C349">
        <v>10</v>
      </c>
      <c r="D349" s="2">
        <v>1</v>
      </c>
      <c r="E349">
        <v>16</v>
      </c>
      <c r="F349">
        <v>27</v>
      </c>
      <c r="G349">
        <v>188</v>
      </c>
      <c r="H349">
        <v>164.16</v>
      </c>
      <c r="I349">
        <v>45969.686058239997</v>
      </c>
      <c r="J349">
        <v>16.213333333333335</v>
      </c>
      <c r="K349">
        <v>14.506892895015906</v>
      </c>
      <c r="L349">
        <v>10.525292238444445</v>
      </c>
      <c r="M349">
        <v>9.9353111891259349</v>
      </c>
      <c r="N349">
        <v>9.16</v>
      </c>
      <c r="O349">
        <v>47.804015745602925</v>
      </c>
      <c r="P349">
        <v>1.9505360623781676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432</v>
      </c>
      <c r="AP349" t="s">
        <v>1031</v>
      </c>
      <c r="AQ349">
        <v>4.5527685779777949</v>
      </c>
      <c r="AR349">
        <v>8.8961992772957359</v>
      </c>
      <c r="AS349">
        <v>14.522417153996114</v>
      </c>
      <c r="AT349">
        <v>-4.5527685779777949</v>
      </c>
      <c r="AU349">
        <v>-8.8961992772957359</v>
      </c>
      <c r="AV349" t="s">
        <v>1470</v>
      </c>
    </row>
    <row r="350" spans="1:48" x14ac:dyDescent="0.25">
      <c r="A350">
        <v>3.530000000000024E-9</v>
      </c>
      <c r="B350" t="s">
        <v>587</v>
      </c>
      <c r="C350">
        <v>18</v>
      </c>
      <c r="D350" s="2">
        <v>1</v>
      </c>
      <c r="E350">
        <v>11</v>
      </c>
      <c r="F350">
        <v>30</v>
      </c>
      <c r="G350">
        <v>90</v>
      </c>
      <c r="H350">
        <v>78.040000000000006</v>
      </c>
      <c r="I350">
        <v>20233.294386080004</v>
      </c>
      <c r="J350">
        <v>17.600360847992786</v>
      </c>
      <c r="K350">
        <v>15.781597573306371</v>
      </c>
      <c r="L350">
        <v>10.888748760572799</v>
      </c>
      <c r="M350">
        <v>10.229019070321813</v>
      </c>
      <c r="N350">
        <v>4.4340000000000002</v>
      </c>
      <c r="O350">
        <v>22.098765432098759</v>
      </c>
      <c r="P350">
        <v>2.0476678626345466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0.15325474468838021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190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>
        <f t="shared" si="133"/>
        <v>2.0476678661645464</v>
      </c>
      <c r="AH350" t="str">
        <f t="shared" si="134"/>
        <v xml:space="preserve"> </v>
      </c>
      <c r="AI350">
        <f t="shared" si="118"/>
        <v>193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587</v>
      </c>
      <c r="AP350" t="s">
        <v>1033</v>
      </c>
      <c r="AQ350">
        <v>-3.6126057752549068</v>
      </c>
      <c r="AR350">
        <v>5.7502276678421111</v>
      </c>
      <c r="AS350">
        <v>15.325474115838023</v>
      </c>
      <c r="AT350">
        <v>3.6126057752549068</v>
      </c>
      <c r="AU350">
        <v>-5.7502276678421111</v>
      </c>
      <c r="AV350" t="s">
        <v>1471</v>
      </c>
    </row>
    <row r="351" spans="1:48" x14ac:dyDescent="0.25">
      <c r="A351">
        <v>3.5400000000000242E-9</v>
      </c>
      <c r="B351" t="s">
        <v>534</v>
      </c>
      <c r="C351">
        <v>9</v>
      </c>
      <c r="D351" s="2">
        <v>1</v>
      </c>
      <c r="E351">
        <v>12</v>
      </c>
      <c r="F351">
        <v>22</v>
      </c>
      <c r="G351">
        <v>115</v>
      </c>
      <c r="H351">
        <v>93.11</v>
      </c>
      <c r="I351">
        <v>20789.767094459999</v>
      </c>
      <c r="J351">
        <v>13.018736017897091</v>
      </c>
      <c r="K351">
        <v>11.843042482828796</v>
      </c>
      <c r="L351" t="s">
        <v>1019</v>
      </c>
      <c r="M351" t="s">
        <v>1019</v>
      </c>
      <c r="N351">
        <v>6.5720000000000001</v>
      </c>
      <c r="O351">
        <v>24.007918490401561</v>
      </c>
      <c r="P351">
        <v>2.4916765116528832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0.23509827440242073</v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 xml:space="preserve"> </v>
      </c>
      <c r="X351" s="37" t="str">
        <f t="shared" si="129"/>
        <v xml:space="preserve"> 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91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>
        <f t="shared" si="133"/>
        <v>2.491676515192883</v>
      </c>
      <c r="AH351" t="str">
        <f t="shared" si="134"/>
        <v xml:space="preserve"> </v>
      </c>
      <c r="AI351">
        <f t="shared" si="118"/>
        <v>156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534</v>
      </c>
      <c r="AP351" t="s">
        <v>1024</v>
      </c>
      <c r="AQ351">
        <v>23.359232554125864</v>
      </c>
      <c r="AR351" t="e">
        <v>#VALUE!</v>
      </c>
      <c r="AS351">
        <v>23.509827086242076</v>
      </c>
      <c r="AT351">
        <v>-23.359232554125864</v>
      </c>
      <c r="AU351" t="e">
        <v>#VALUE!</v>
      </c>
      <c r="AV351" t="s">
        <v>1472</v>
      </c>
    </row>
    <row r="352" spans="1:48" x14ac:dyDescent="0.25">
      <c r="A352">
        <v>3.5500000000000243E-9</v>
      </c>
      <c r="B352" t="s">
        <v>436</v>
      </c>
      <c r="C352">
        <v>11</v>
      </c>
      <c r="D352" s="2">
        <v>0</v>
      </c>
      <c r="E352">
        <v>5</v>
      </c>
      <c r="F352">
        <v>16</v>
      </c>
      <c r="G352">
        <v>75</v>
      </c>
      <c r="H352">
        <v>58.3</v>
      </c>
      <c r="I352">
        <v>18442.825350399999</v>
      </c>
      <c r="J352">
        <v>8.9664718548139035</v>
      </c>
      <c r="K352">
        <v>10.734671331246547</v>
      </c>
      <c r="L352">
        <v>5.7897632786202253</v>
      </c>
      <c r="M352">
        <v>6.3891825929557289</v>
      </c>
      <c r="N352">
        <v>7.55</v>
      </c>
      <c r="O352">
        <v>205.72178091370029</v>
      </c>
      <c r="P352">
        <v>2.6243567753001718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0.28644940320694684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>
        <f t="shared" si="129"/>
        <v>-0.49885530205002293</v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>
        <f t="shared" si="131"/>
        <v>26</v>
      </c>
      <c r="AC352">
        <f t="shared" si="115"/>
        <v>57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2.6243567788501716</v>
      </c>
      <c r="AH352" t="str">
        <f t="shared" si="134"/>
        <v xml:space="preserve"> </v>
      </c>
      <c r="AI352">
        <f t="shared" si="118"/>
        <v>145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436</v>
      </c>
      <c r="AP352" t="s">
        <v>1022</v>
      </c>
      <c r="AQ352">
        <v>47.214746248017804</v>
      </c>
      <c r="AR352">
        <v>49.88553020500229</v>
      </c>
      <c r="AS352">
        <v>28.644939965694682</v>
      </c>
      <c r="AT352">
        <v>-47.214746248017804</v>
      </c>
      <c r="AU352">
        <v>-49.88553020500229</v>
      </c>
      <c r="AV352" t="s">
        <v>1473</v>
      </c>
    </row>
    <row r="353" spans="1:48" x14ac:dyDescent="0.25">
      <c r="A353">
        <v>3.5600000000000245E-9</v>
      </c>
      <c r="B353" t="s">
        <v>629</v>
      </c>
      <c r="C353">
        <v>30</v>
      </c>
      <c r="D353" s="2">
        <v>1</v>
      </c>
      <c r="E353">
        <v>11</v>
      </c>
      <c r="F353">
        <v>42</v>
      </c>
      <c r="G353">
        <v>300</v>
      </c>
      <c r="H353">
        <v>239.53</v>
      </c>
      <c r="I353">
        <v>145634.23999999999</v>
      </c>
      <c r="J353">
        <v>30.201740007565249</v>
      </c>
      <c r="K353">
        <v>27.080836630864894</v>
      </c>
      <c r="L353">
        <v>26.257179773367458</v>
      </c>
      <c r="M353">
        <v>22.915393700787401</v>
      </c>
      <c r="N353">
        <v>7.931</v>
      </c>
      <c r="O353">
        <v>45.864661654135325</v>
      </c>
      <c r="P353">
        <v>0.25633532334154385</v>
      </c>
      <c r="Q353" s="36">
        <f t="shared" si="122"/>
        <v>71.428571432131434</v>
      </c>
      <c r="R353" t="str">
        <f t="shared" si="123"/>
        <v xml:space="preserve"> </v>
      </c>
      <c r="S353" s="37">
        <f t="shared" si="124"/>
        <v>0.25245272346982345</v>
      </c>
      <c r="T353" s="37" t="str">
        <f t="shared" si="125"/>
        <v/>
      </c>
      <c r="U353" s="37">
        <f t="shared" si="126"/>
        <v>0.77796410434816621</v>
      </c>
      <c r="V353" s="37" t="str">
        <f t="shared" si="127"/>
        <v/>
      </c>
      <c r="W353" s="37">
        <f t="shared" si="128"/>
        <v>1.2727434254753081</v>
      </c>
      <c r="X353" s="37" t="str">
        <f t="shared" si="129"/>
        <v/>
      </c>
      <c r="Y353">
        <f t="shared" si="113"/>
        <v>13</v>
      </c>
      <c r="Z353" s="1" t="str">
        <f t="shared" si="130"/>
        <v xml:space="preserve"> </v>
      </c>
      <c r="AA353">
        <f t="shared" si="114"/>
        <v>7</v>
      </c>
      <c r="AB353" s="1" t="str">
        <f t="shared" si="131"/>
        <v xml:space="preserve"> </v>
      </c>
      <c r="AC353">
        <f t="shared" si="115"/>
        <v>78</v>
      </c>
      <c r="AD353" s="1" t="str">
        <f t="shared" si="132"/>
        <v xml:space="preserve"> </v>
      </c>
      <c r="AE353">
        <f t="shared" si="116"/>
        <v>69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629</v>
      </c>
      <c r="AP353" t="s">
        <v>1033</v>
      </c>
      <c r="AQ353">
        <v>-77.796410434816622</v>
      </c>
      <c r="AR353">
        <v>-127.27434254753081</v>
      </c>
      <c r="AS353">
        <v>25.245271990982342</v>
      </c>
      <c r="AT353">
        <v>77.796410434816622</v>
      </c>
      <c r="AU353">
        <v>127.27434254753081</v>
      </c>
      <c r="AV353" t="s">
        <v>1474</v>
      </c>
    </row>
    <row r="354" spans="1:48" x14ac:dyDescent="0.25">
      <c r="A354">
        <v>3.5700000000000247E-9</v>
      </c>
      <c r="B354" t="s">
        <v>426</v>
      </c>
      <c r="C354">
        <v>2</v>
      </c>
      <c r="D354" s="2">
        <v>0</v>
      </c>
      <c r="E354">
        <v>11</v>
      </c>
      <c r="F354">
        <v>13</v>
      </c>
      <c r="G354">
        <v>24</v>
      </c>
      <c r="H354">
        <v>16.61</v>
      </c>
      <c r="I354">
        <v>7848.2249999999995</v>
      </c>
      <c r="J354">
        <v>6.98192517864649</v>
      </c>
      <c r="K354">
        <v>6.170133729569093</v>
      </c>
      <c r="L354">
        <v>12.115572691367312</v>
      </c>
      <c r="M354">
        <v>9.953414709517924</v>
      </c>
      <c r="N354">
        <v>2.4790000000000001</v>
      </c>
      <c r="O354">
        <v>-24.883720930232556</v>
      </c>
      <c r="P354">
        <v>5.6170981336544257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0.44491270676084888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/>
      </c>
      <c r="X354" s="37" t="str">
        <f t="shared" si="129"/>
        <v/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>
        <f t="shared" si="115"/>
        <v>13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5.617098137224426</v>
      </c>
      <c r="AH354" t="str">
        <f t="shared" si="134"/>
        <v xml:space="preserve"> </v>
      </c>
      <c r="AI354">
        <f t="shared" si="118"/>
        <v>9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426</v>
      </c>
      <c r="AP354" t="s">
        <v>1028</v>
      </c>
      <c r="AQ354">
        <v>58.897691511255232</v>
      </c>
      <c r="AR354">
        <v>-4.868795574544027</v>
      </c>
      <c r="AS354">
        <v>44.491270319084883</v>
      </c>
      <c r="AT354">
        <v>-58.897691511255232</v>
      </c>
      <c r="AU354">
        <v>4.868795574544027</v>
      </c>
      <c r="AV354" t="s">
        <v>1475</v>
      </c>
    </row>
    <row r="355" spans="1:48" x14ac:dyDescent="0.25">
      <c r="A355">
        <v>3.5800000000000249E-9</v>
      </c>
      <c r="B355" t="s">
        <v>727</v>
      </c>
      <c r="C355">
        <v>0</v>
      </c>
      <c r="D355" s="2">
        <v>1</v>
      </c>
      <c r="E355">
        <v>1</v>
      </c>
      <c r="F355">
        <v>2</v>
      </c>
      <c r="G355">
        <v>14.649999618530273</v>
      </c>
      <c r="H355">
        <v>13.42</v>
      </c>
      <c r="I355">
        <v>7740.5980663600003</v>
      </c>
      <c r="J355">
        <v>33.718592964824118</v>
      </c>
      <c r="K355">
        <v>25.513307984790874</v>
      </c>
      <c r="L355">
        <v>6.8284259881314453</v>
      </c>
      <c r="M355">
        <v>6.4433889430433258</v>
      </c>
      <c r="N355">
        <v>0.39800000000000002</v>
      </c>
      <c r="O355">
        <v>-31.428571428571434</v>
      </c>
      <c r="P355">
        <v>1.5648286140089418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>
        <f t="shared" si="126"/>
        <v>0.98499980218248595</v>
      </c>
      <c r="V355" s="37" t="str">
        <f t="shared" si="127"/>
        <v/>
      </c>
      <c r="W355" s="37" t="str">
        <f t="shared" si="128"/>
        <v/>
      </c>
      <c r="X355" s="37">
        <f t="shared" si="129"/>
        <v>-0.40895174558649316</v>
      </c>
      <c r="Y355">
        <f t="shared" si="113"/>
        <v>8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45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 t="str">
        <f t="shared" si="133"/>
        <v xml:space="preserve"> </v>
      </c>
      <c r="AH355" t="str">
        <f t="shared" si="134"/>
        <v xml:space="preserve"> </v>
      </c>
      <c r="AI355" t="str">
        <f t="shared" si="118"/>
        <v xml:space="preserve"> 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727</v>
      </c>
      <c r="AP355" t="s">
        <v>1047</v>
      </c>
      <c r="AQ355">
        <v>-98.499980218248595</v>
      </c>
      <c r="AR355">
        <v>40.895174558649316</v>
      </c>
      <c r="AS355">
        <v>9.1654218966488408</v>
      </c>
      <c r="AT355">
        <v>98.499980218248595</v>
      </c>
      <c r="AU355">
        <v>-40.895174558649316</v>
      </c>
      <c r="AV355" t="s">
        <v>1476</v>
      </c>
    </row>
    <row r="356" spans="1:48" x14ac:dyDescent="0.25">
      <c r="A356">
        <v>3.590000000000025E-9</v>
      </c>
      <c r="B356" t="s">
        <v>738</v>
      </c>
      <c r="C356">
        <v>4</v>
      </c>
      <c r="D356" s="2">
        <v>1</v>
      </c>
      <c r="E356">
        <v>4</v>
      </c>
      <c r="F356">
        <v>9</v>
      </c>
      <c r="G356">
        <v>16.25</v>
      </c>
      <c r="H356">
        <v>13.14</v>
      </c>
      <c r="I356">
        <v>7740.5980663600003</v>
      </c>
      <c r="J356">
        <v>33.015075376884425</v>
      </c>
      <c r="K356">
        <v>24.980988593155892</v>
      </c>
      <c r="L356">
        <v>6.8284259881314453</v>
      </c>
      <c r="M356">
        <v>6.4433889430433258</v>
      </c>
      <c r="N356">
        <v>0.39800000000000002</v>
      </c>
      <c r="O356">
        <v>-31.428571428571434</v>
      </c>
      <c r="P356">
        <v>1.628614916286149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0.23668189095681882</v>
      </c>
      <c r="T356" s="37" t="str">
        <f t="shared" si="125"/>
        <v/>
      </c>
      <c r="U356" s="37">
        <f t="shared" si="126"/>
        <v>0.9435840089923897</v>
      </c>
      <c r="V356" s="37" t="str">
        <f t="shared" si="127"/>
        <v/>
      </c>
      <c r="W356" s="37" t="str">
        <f t="shared" si="128"/>
        <v/>
      </c>
      <c r="X356" s="37">
        <f t="shared" si="129"/>
        <v>-0.40895174558649316</v>
      </c>
      <c r="Y356">
        <f t="shared" si="113"/>
        <v>10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45</v>
      </c>
      <c r="AC356">
        <f t="shared" si="115"/>
        <v>89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738</v>
      </c>
      <c r="AP356" t="s">
        <v>1047</v>
      </c>
      <c r="AQ356">
        <v>-94.358400899238973</v>
      </c>
      <c r="AR356">
        <v>40.895174558649316</v>
      </c>
      <c r="AS356">
        <v>23.668188736681884</v>
      </c>
      <c r="AT356">
        <v>94.358400899238973</v>
      </c>
      <c r="AU356">
        <v>-40.895174558649316</v>
      </c>
      <c r="AV356" t="s">
        <v>1476</v>
      </c>
    </row>
    <row r="357" spans="1:48" x14ac:dyDescent="0.25">
      <c r="A357">
        <v>3.6000000000000252E-9</v>
      </c>
      <c r="B357" t="s">
        <v>705</v>
      </c>
      <c r="C357">
        <v>5</v>
      </c>
      <c r="D357" s="2">
        <v>2</v>
      </c>
      <c r="E357">
        <v>13</v>
      </c>
      <c r="F357">
        <v>20</v>
      </c>
      <c r="G357">
        <v>59.5</v>
      </c>
      <c r="H357">
        <v>57.91</v>
      </c>
      <c r="I357">
        <v>16796.407502999999</v>
      </c>
      <c r="J357" t="s">
        <v>1019</v>
      </c>
      <c r="K357" t="s">
        <v>1019</v>
      </c>
      <c r="L357">
        <v>18.14286646976527</v>
      </c>
      <c r="M357">
        <v>16.681241705869869</v>
      </c>
      <c r="N357">
        <v>1.288</v>
      </c>
      <c r="O357">
        <v>7.5053834631810448</v>
      </c>
      <c r="P357">
        <v>4.6917630806423762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>
        <f t="shared" si="128"/>
        <v>0.57039258764031375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39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4.6917630842423765</v>
      </c>
      <c r="AH357" t="str">
        <f t="shared" si="134"/>
        <v xml:space="preserve"> </v>
      </c>
      <c r="AI357">
        <f t="shared" si="118"/>
        <v>24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705</v>
      </c>
      <c r="AP357" t="s">
        <v>1035</v>
      </c>
      <c r="AQ357" t="e">
        <v>#VALUE!</v>
      </c>
      <c r="AR357">
        <v>-57.039258764031374</v>
      </c>
      <c r="AS357">
        <v>2.7456397858746318</v>
      </c>
      <c r="AT357" t="e">
        <v>#VALUE!</v>
      </c>
      <c r="AU357">
        <v>57.039258764031374</v>
      </c>
      <c r="AV357" t="s">
        <v>1477</v>
      </c>
    </row>
    <row r="358" spans="1:48" x14ac:dyDescent="0.25">
      <c r="A358">
        <v>3.6100000000000254E-9</v>
      </c>
      <c r="B358" t="s">
        <v>440</v>
      </c>
      <c r="C358">
        <v>8</v>
      </c>
      <c r="D358" s="2">
        <v>0</v>
      </c>
      <c r="E358">
        <v>12</v>
      </c>
      <c r="F358">
        <v>20</v>
      </c>
      <c r="G358">
        <v>73.5</v>
      </c>
      <c r="H358">
        <v>66.92</v>
      </c>
      <c r="I358">
        <v>27520.814800080003</v>
      </c>
      <c r="J358">
        <v>23.823424706301175</v>
      </c>
      <c r="K358">
        <v>20.114217012323415</v>
      </c>
      <c r="L358">
        <v>13.928204126292503</v>
      </c>
      <c r="M358">
        <v>11.919570657924085</v>
      </c>
      <c r="N358">
        <v>2.7240000000000002</v>
      </c>
      <c r="O358">
        <v>50.837340621656132</v>
      </c>
      <c r="P358">
        <v>5.3855349671249257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>
        <f t="shared" si="128"/>
        <v>0.2055839442748193</v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>
        <f t="shared" si="114"/>
        <v>81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5.385534970734926</v>
      </c>
      <c r="AH358" t="str">
        <f t="shared" si="134"/>
        <v xml:space="preserve"> </v>
      </c>
      <c r="AI358">
        <f t="shared" si="118"/>
        <v>13</v>
      </c>
      <c r="AJ358" t="str">
        <f t="shared" si="119"/>
        <v xml:space="preserve"> </v>
      </c>
      <c r="AK358">
        <f t="shared" si="135"/>
        <v>50.83734062526613</v>
      </c>
      <c r="AL358" t="str">
        <f t="shared" si="136"/>
        <v xml:space="preserve"> </v>
      </c>
      <c r="AM358">
        <f t="shared" si="120"/>
        <v>16</v>
      </c>
      <c r="AN358" t="str">
        <f t="shared" si="121"/>
        <v xml:space="preserve"> </v>
      </c>
      <c r="AO358" t="s">
        <v>440</v>
      </c>
      <c r="AP358" t="s">
        <v>1078</v>
      </c>
      <c r="AQ358">
        <v>-40.247528651775255</v>
      </c>
      <c r="AR358">
        <v>-20.558394427481929</v>
      </c>
      <c r="AS358">
        <v>9.8326359832636037</v>
      </c>
      <c r="AT358">
        <v>40.247528651775255</v>
      </c>
      <c r="AU358">
        <v>20.558394427481929</v>
      </c>
      <c r="AV358" t="s">
        <v>1478</v>
      </c>
    </row>
    <row r="359" spans="1:48" x14ac:dyDescent="0.25">
      <c r="A359">
        <v>3.6200000000000255E-9</v>
      </c>
      <c r="B359" t="s">
        <v>439</v>
      </c>
      <c r="C359">
        <v>5</v>
      </c>
      <c r="D359" s="2">
        <v>5</v>
      </c>
      <c r="E359">
        <v>9</v>
      </c>
      <c r="F359">
        <v>19</v>
      </c>
      <c r="G359">
        <v>76</v>
      </c>
      <c r="H359">
        <v>76.17</v>
      </c>
      <c r="I359">
        <v>17070.129264750001</v>
      </c>
      <c r="J359">
        <v>13.107898812596799</v>
      </c>
      <c r="K359">
        <v>12.161903241258184</v>
      </c>
      <c r="L359">
        <v>8.5404915733277509</v>
      </c>
      <c r="M359">
        <v>8.1947886701486539</v>
      </c>
      <c r="N359">
        <v>5.6319999999999997</v>
      </c>
      <c r="O359">
        <v>7.1612903225806432</v>
      </c>
      <c r="P359">
        <v>3.3792831823552576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-0.26076043805375682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95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>
        <f t="shared" si="133"/>
        <v>3.3792831859752575</v>
      </c>
      <c r="AH359" t="str">
        <f t="shared" si="134"/>
        <v xml:space="preserve"> </v>
      </c>
      <c r="AI359">
        <f t="shared" si="118"/>
        <v>84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439</v>
      </c>
      <c r="AP359" t="s">
        <v>1047</v>
      </c>
      <c r="AQ359">
        <v>22.834334821810643</v>
      </c>
      <c r="AR359">
        <v>26.076043805375683</v>
      </c>
      <c r="AS359">
        <v>-0.22318498096363104</v>
      </c>
      <c r="AT359">
        <v>-22.834334821810643</v>
      </c>
      <c r="AU359">
        <v>-26.076043805375683</v>
      </c>
      <c r="AV359" t="s">
        <v>1479</v>
      </c>
    </row>
    <row r="360" spans="1:48" x14ac:dyDescent="0.25">
      <c r="A360">
        <v>3.6300000000000257E-9</v>
      </c>
      <c r="B360" t="s">
        <v>403</v>
      </c>
      <c r="C360">
        <v>17</v>
      </c>
      <c r="D360" s="2">
        <v>1</v>
      </c>
      <c r="E360">
        <v>19</v>
      </c>
      <c r="F360">
        <v>37</v>
      </c>
      <c r="G360">
        <v>53.5</v>
      </c>
      <c r="H360">
        <v>47.38</v>
      </c>
      <c r="I360">
        <v>179505.67583128001</v>
      </c>
      <c r="J360">
        <v>13.931196706850926</v>
      </c>
      <c r="K360">
        <v>12.998628257887518</v>
      </c>
      <c r="L360">
        <v>9.4881949464736568</v>
      </c>
      <c r="M360">
        <v>9.053415339240539</v>
      </c>
      <c r="N360">
        <v>3.4010000000000002</v>
      </c>
      <c r="O360">
        <v>12.000000000000012</v>
      </c>
      <c r="P360">
        <v>1.561840439003799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-0.1787300513477631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125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403</v>
      </c>
      <c r="AP360" t="s">
        <v>1033</v>
      </c>
      <c r="AQ360">
        <v>17.987613729573571</v>
      </c>
      <c r="AR360">
        <v>17.87300513477631</v>
      </c>
      <c r="AS360">
        <v>12.916842549598972</v>
      </c>
      <c r="AT360">
        <v>-17.987613729573571</v>
      </c>
      <c r="AU360">
        <v>-17.87300513477631</v>
      </c>
      <c r="AV360" t="s">
        <v>1480</v>
      </c>
    </row>
    <row r="361" spans="1:48" x14ac:dyDescent="0.25">
      <c r="A361">
        <v>3.6400000000000259E-9</v>
      </c>
      <c r="B361" t="s">
        <v>566</v>
      </c>
      <c r="C361">
        <v>16</v>
      </c>
      <c r="D361" s="2">
        <v>0</v>
      </c>
      <c r="E361">
        <v>9</v>
      </c>
      <c r="F361">
        <v>25</v>
      </c>
      <c r="G361">
        <v>345</v>
      </c>
      <c r="H361">
        <v>338.45</v>
      </c>
      <c r="I361">
        <v>27266.550396049995</v>
      </c>
      <c r="J361">
        <v>19.179984132381275</v>
      </c>
      <c r="K361">
        <v>17.580904888057763</v>
      </c>
      <c r="L361">
        <v>14.025868736705474</v>
      </c>
      <c r="M361">
        <v>13.286310226109288</v>
      </c>
      <c r="N361">
        <v>15.917</v>
      </c>
      <c r="O361">
        <v>33.309176151152812</v>
      </c>
      <c r="P361">
        <v>0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0.21403750262089982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79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566</v>
      </c>
      <c r="AP361" t="s">
        <v>1028</v>
      </c>
      <c r="AQ361">
        <v>-12.911783562136669</v>
      </c>
      <c r="AR361">
        <v>-21.403750262089982</v>
      </c>
      <c r="AS361">
        <v>1.9352932486334851</v>
      </c>
      <c r="AT361">
        <v>12.911783562136669</v>
      </c>
      <c r="AU361">
        <v>21.403750262089982</v>
      </c>
      <c r="AV361" t="s">
        <v>1481</v>
      </c>
    </row>
    <row r="362" spans="1:48" x14ac:dyDescent="0.25">
      <c r="A362">
        <v>3.6500000000000261E-9</v>
      </c>
      <c r="B362" t="s">
        <v>438</v>
      </c>
      <c r="C362">
        <v>16</v>
      </c>
      <c r="D362" s="2">
        <v>0</v>
      </c>
      <c r="E362">
        <v>9</v>
      </c>
      <c r="F362">
        <v>25</v>
      </c>
      <c r="G362">
        <v>93</v>
      </c>
      <c r="H362">
        <v>71.900000000000006</v>
      </c>
      <c r="I362">
        <v>54983.472470700006</v>
      </c>
      <c r="J362">
        <v>12.192640325589283</v>
      </c>
      <c r="K362">
        <v>14.089751126788165</v>
      </c>
      <c r="L362">
        <v>5.6958859637400332</v>
      </c>
      <c r="M362">
        <v>6.1747606722039796</v>
      </c>
      <c r="N362">
        <v>5.117</v>
      </c>
      <c r="O362">
        <v>743.33333333333348</v>
      </c>
      <c r="P362">
        <v>4.364394993045897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0.29346314690452008</v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-0.50698104335342231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24</v>
      </c>
      <c r="AC362">
        <f t="shared" ref="AC362:AC425" si="139">IF(ISERROR((RANK(S362,S$7:S$391,0)))=TRUE," ",((RANK(S362,S$7:S$391,0))))</f>
        <v>50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4.3643949966958973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438</v>
      </c>
      <c r="AP362" t="s">
        <v>1078</v>
      </c>
      <c r="AQ362">
        <v>28.222424169284523</v>
      </c>
      <c r="AR362">
        <v>50.698104335342229</v>
      </c>
      <c r="AS362">
        <v>29.346314325452006</v>
      </c>
      <c r="AT362">
        <v>-28.222424169284523</v>
      </c>
      <c r="AU362">
        <v>-50.698104335342229</v>
      </c>
      <c r="AV362" t="s">
        <v>1482</v>
      </c>
    </row>
    <row r="363" spans="1:48" x14ac:dyDescent="0.25">
      <c r="A363">
        <v>3.6600000000000262E-9</v>
      </c>
      <c r="B363" t="s">
        <v>536</v>
      </c>
      <c r="C363">
        <v>2</v>
      </c>
      <c r="D363" s="2">
        <v>3</v>
      </c>
      <c r="E363">
        <v>17</v>
      </c>
      <c r="F363">
        <v>22</v>
      </c>
      <c r="G363">
        <v>75</v>
      </c>
      <c r="H363">
        <v>68.03</v>
      </c>
      <c r="I363">
        <v>24428.344378199999</v>
      </c>
      <c r="J363">
        <v>23.89532841587636</v>
      </c>
      <c r="K363">
        <v>22.137975919297105</v>
      </c>
      <c r="L363">
        <v>16.026933117340452</v>
      </c>
      <c r="M363">
        <v>14.9903309352518</v>
      </c>
      <c r="N363">
        <v>2.847</v>
      </c>
      <c r="O363">
        <v>7.4576271186440755</v>
      </c>
      <c r="P363">
        <v>3.3529325297662798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>
        <f t="shared" si="128"/>
        <v>0.38724368676920218</v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>
        <f t="shared" si="138"/>
        <v>49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3.3529325334262796</v>
      </c>
      <c r="AH363" t="str">
        <f t="shared" si="134"/>
        <v xml:space="preserve"> </v>
      </c>
      <c r="AI363">
        <f t="shared" si="142"/>
        <v>88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536</v>
      </c>
      <c r="AP363" t="s">
        <v>1033</v>
      </c>
      <c r="AQ363">
        <v>-40.670822854566666</v>
      </c>
      <c r="AR363">
        <v>-38.724368676920221</v>
      </c>
      <c r="AS363">
        <v>10.245479935322654</v>
      </c>
      <c r="AT363">
        <v>40.670822854566666</v>
      </c>
      <c r="AU363">
        <v>38.724368676920221</v>
      </c>
      <c r="AV363" t="s">
        <v>1483</v>
      </c>
    </row>
    <row r="364" spans="1:48" x14ac:dyDescent="0.25">
      <c r="A364">
        <v>3.6700000000000264E-9</v>
      </c>
      <c r="B364" t="s">
        <v>537</v>
      </c>
      <c r="C364">
        <v>2</v>
      </c>
      <c r="D364" s="2">
        <v>1</v>
      </c>
      <c r="E364">
        <v>9</v>
      </c>
      <c r="F364">
        <v>12</v>
      </c>
      <c r="G364">
        <v>20</v>
      </c>
      <c r="H364">
        <v>16.170000000000002</v>
      </c>
      <c r="I364">
        <v>6094.0306696500002</v>
      </c>
      <c r="J364">
        <v>11.167127071823206</v>
      </c>
      <c r="K364">
        <v>10.33226837060703</v>
      </c>
      <c r="L364" t="s">
        <v>1019</v>
      </c>
      <c r="M364" t="s">
        <v>1019</v>
      </c>
      <c r="N364">
        <v>1.2949999999999999</v>
      </c>
      <c r="O364">
        <v>10.645161290322589</v>
      </c>
      <c r="P364">
        <v>4.366110080395794</v>
      </c>
      <c r="Q364" s="36" t="str">
        <f t="shared" si="122"/>
        <v xml:space="preserve"> </v>
      </c>
      <c r="R364" t="str">
        <f t="shared" si="123"/>
        <v xml:space="preserve"> </v>
      </c>
      <c r="S364" s="37">
        <f t="shared" si="124"/>
        <v>0.23685838338552237</v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 xml:space="preserve"> </v>
      </c>
      <c r="X364" s="37" t="str">
        <f t="shared" si="129"/>
        <v xml:space="preserve"> </v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>
        <f t="shared" si="139"/>
        <v>88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4.3661100840657943</v>
      </c>
      <c r="AH364" t="str">
        <f t="shared" si="134"/>
        <v xml:space="preserve"> </v>
      </c>
      <c r="AI364">
        <f t="shared" si="142"/>
        <v>32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537</v>
      </c>
      <c r="AP364" t="s">
        <v>1024</v>
      </c>
      <c r="AQ364">
        <v>34.259578827501727</v>
      </c>
      <c r="AR364" t="e">
        <v>#VALUE!</v>
      </c>
      <c r="AS364">
        <v>23.685837971552239</v>
      </c>
      <c r="AT364">
        <v>-34.259578827501727</v>
      </c>
      <c r="AU364" t="e">
        <v>#VALUE!</v>
      </c>
      <c r="AV364" t="s">
        <v>1484</v>
      </c>
    </row>
    <row r="365" spans="1:48" x14ac:dyDescent="0.25">
      <c r="A365">
        <v>3.6800000000000266E-9</v>
      </c>
      <c r="B365" t="s">
        <v>508</v>
      </c>
      <c r="C365">
        <v>6</v>
      </c>
      <c r="D365" s="2">
        <v>4</v>
      </c>
      <c r="E365">
        <v>16</v>
      </c>
      <c r="F365">
        <v>26</v>
      </c>
      <c r="G365">
        <v>70</v>
      </c>
      <c r="H365">
        <v>60.34</v>
      </c>
      <c r="I365">
        <v>21151.780006699999</v>
      </c>
      <c r="J365">
        <v>9.7986359207534921</v>
      </c>
      <c r="K365">
        <v>10.708074534161492</v>
      </c>
      <c r="L365">
        <v>5.6328869094957845</v>
      </c>
      <c r="M365">
        <v>6.228272951107984</v>
      </c>
      <c r="N365">
        <v>6.0520000000000005</v>
      </c>
      <c r="O365">
        <v>32.589500103407545</v>
      </c>
      <c r="P365">
        <v>4.1000994365263512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0.16009281110459397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-0.51243405420914279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23</v>
      </c>
      <c r="AC365">
        <f t="shared" si="139"/>
        <v>175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4.1000994402063515</v>
      </c>
      <c r="AH365" t="str">
        <f t="shared" si="134"/>
        <v xml:space="preserve"> </v>
      </c>
      <c r="AI365">
        <f t="shared" si="142"/>
        <v>41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508</v>
      </c>
      <c r="AP365" t="s">
        <v>1031</v>
      </c>
      <c r="AQ365">
        <v>42.315830365030948</v>
      </c>
      <c r="AR365">
        <v>51.243405420914279</v>
      </c>
      <c r="AS365">
        <v>16.009280742459396</v>
      </c>
      <c r="AT365">
        <v>-42.315830365030948</v>
      </c>
      <c r="AU365">
        <v>-51.243405420914279</v>
      </c>
      <c r="AV365" t="s">
        <v>1485</v>
      </c>
    </row>
    <row r="366" spans="1:48" x14ac:dyDescent="0.25">
      <c r="A366">
        <v>3.6900000000000268E-9</v>
      </c>
      <c r="B366" t="s">
        <v>442</v>
      </c>
      <c r="C366">
        <v>9</v>
      </c>
      <c r="D366" s="2">
        <v>0</v>
      </c>
      <c r="E366">
        <v>9</v>
      </c>
      <c r="F366">
        <v>18</v>
      </c>
      <c r="G366">
        <v>52.5</v>
      </c>
      <c r="H366">
        <v>48.24</v>
      </c>
      <c r="I366">
        <v>24947.380496880003</v>
      </c>
      <c r="J366">
        <v>11.976166832174776</v>
      </c>
      <c r="K366">
        <v>11.532393019364093</v>
      </c>
      <c r="L366">
        <v>6.745793990757373</v>
      </c>
      <c r="M366">
        <v>7.1794570967544269</v>
      </c>
      <c r="N366">
        <v>3.8170000000000002</v>
      </c>
      <c r="O366">
        <v>3.3035714285714208</v>
      </c>
      <c r="P366">
        <v>3.4825870646766166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-0.41610412563594157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43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3.4825870683666165</v>
      </c>
      <c r="AH366" t="str">
        <f t="shared" si="134"/>
        <v xml:space="preserve"> </v>
      </c>
      <c r="AI366">
        <f t="shared" si="142"/>
        <v>76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442</v>
      </c>
      <c r="AP366" t="s">
        <v>1026</v>
      </c>
      <c r="AQ366">
        <v>29.496794787458935</v>
      </c>
      <c r="AR366">
        <v>41.61041256359416</v>
      </c>
      <c r="AS366">
        <v>8.8308457711442792</v>
      </c>
      <c r="AT366">
        <v>-29.496794787458935</v>
      </c>
      <c r="AU366">
        <v>-41.61041256359416</v>
      </c>
      <c r="AV366" t="s">
        <v>1486</v>
      </c>
    </row>
    <row r="367" spans="1:48" x14ac:dyDescent="0.25">
      <c r="A367">
        <v>3.7000000000000269E-9</v>
      </c>
      <c r="B367" t="s">
        <v>642</v>
      </c>
      <c r="C367">
        <v>24</v>
      </c>
      <c r="D367" s="2">
        <v>0</v>
      </c>
      <c r="E367">
        <v>13</v>
      </c>
      <c r="F367">
        <v>37</v>
      </c>
      <c r="G367">
        <v>2200</v>
      </c>
      <c r="H367" t="s">
        <v>161</v>
      </c>
      <c r="I367" t="s">
        <v>161</v>
      </c>
      <c r="J367" t="s">
        <v>1019</v>
      </c>
      <c r="K367" t="s">
        <v>1019</v>
      </c>
      <c r="L367" t="s">
        <v>1019</v>
      </c>
      <c r="M367" t="s">
        <v>1019</v>
      </c>
      <c r="N367">
        <v>90.094000000000008</v>
      </c>
      <c r="O367">
        <v>8.7024417944349945</v>
      </c>
      <c r="P367" t="s">
        <v>166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 xml:space="preserve"> </v>
      </c>
      <c r="T367" s="37" t="str">
        <f t="shared" si="125"/>
        <v xml:space="preserve"> </v>
      </c>
      <c r="U367" s="37" t="str">
        <f t="shared" si="126"/>
        <v xml:space="preserve"> </v>
      </c>
      <c r="V367" s="37" t="str">
        <f t="shared" si="127"/>
        <v xml:space="preserve"> 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 t="str">
        <f t="shared" si="133"/>
        <v xml:space="preserve"> </v>
      </c>
      <c r="AH367" t="str">
        <f t="shared" si="134"/>
        <v xml:space="preserve"> </v>
      </c>
      <c r="AI367" t="str">
        <f t="shared" si="142"/>
        <v xml:space="preserve"> 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642</v>
      </c>
      <c r="AP367" t="s">
        <v>1028</v>
      </c>
      <c r="AQ367" t="e">
        <v>#VALUE!</v>
      </c>
      <c r="AR367" t="e">
        <v>#VALUE!</v>
      </c>
      <c r="AS367" t="s">
        <v>166</v>
      </c>
      <c r="AT367" t="e">
        <v>#VALUE!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538</v>
      </c>
      <c r="C368">
        <v>4</v>
      </c>
      <c r="D368" s="2">
        <v>6</v>
      </c>
      <c r="E368">
        <v>8</v>
      </c>
      <c r="F368">
        <v>18</v>
      </c>
      <c r="G368">
        <v>22</v>
      </c>
      <c r="H368">
        <v>23.3</v>
      </c>
      <c r="I368">
        <v>2210.0586133000002</v>
      </c>
      <c r="J368">
        <v>16.248256624825665</v>
      </c>
      <c r="K368">
        <v>14.803049555273189</v>
      </c>
      <c r="L368">
        <v>10.903582417582417</v>
      </c>
      <c r="M368">
        <v>10.22621726449157</v>
      </c>
      <c r="N368">
        <v>1.4339999999999999</v>
      </c>
      <c r="O368">
        <v>-28.235294117647065</v>
      </c>
      <c r="P368">
        <v>4.6781115879828334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 t="str">
        <f t="shared" si="129"/>
        <v/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4.6781115916928337</v>
      </c>
      <c r="AH368" t="str">
        <f t="shared" si="134"/>
        <v xml:space="preserve"> </v>
      </c>
      <c r="AI368">
        <f t="shared" si="142"/>
        <v>27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538</v>
      </c>
      <c r="AP368" t="s">
        <v>1054</v>
      </c>
      <c r="AQ368">
        <v>4.3471765867100771</v>
      </c>
      <c r="AR368">
        <v>5.6218319424239604</v>
      </c>
      <c r="AS368">
        <v>-5.579399141630903</v>
      </c>
      <c r="AT368">
        <v>-4.3471765867100771</v>
      </c>
      <c r="AU368">
        <v>-5.6218319424239604</v>
      </c>
      <c r="AV368" t="s">
        <v>1488</v>
      </c>
    </row>
    <row r="369" spans="1:48" x14ac:dyDescent="0.25">
      <c r="A369">
        <v>3.7200000000000273E-9</v>
      </c>
      <c r="B369" t="s">
        <v>454</v>
      </c>
      <c r="C369">
        <v>10</v>
      </c>
      <c r="D369" s="2">
        <v>1</v>
      </c>
      <c r="E369">
        <v>6</v>
      </c>
      <c r="F369">
        <v>17</v>
      </c>
      <c r="G369">
        <v>57.5</v>
      </c>
      <c r="H369">
        <v>53.83</v>
      </c>
      <c r="I369">
        <v>27201.554638580001</v>
      </c>
      <c r="J369">
        <v>16.331917475728154</v>
      </c>
      <c r="K369">
        <v>15.184767277856135</v>
      </c>
      <c r="L369">
        <v>10.682966161778923</v>
      </c>
      <c r="M369">
        <v>10.127967883068951</v>
      </c>
      <c r="N369">
        <v>3.1019999999999999</v>
      </c>
      <c r="O369">
        <v>10.73170731707318</v>
      </c>
      <c r="P369">
        <v>3.4961917146572548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3.4961917183772546</v>
      </c>
      <c r="AH369" t="str">
        <f t="shared" si="134"/>
        <v xml:space="preserve"> </v>
      </c>
      <c r="AI369">
        <f t="shared" si="142"/>
        <v>75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454</v>
      </c>
      <c r="AP369" t="s">
        <v>1026</v>
      </c>
      <c r="AQ369">
        <v>3.8546685729115682</v>
      </c>
      <c r="AR369">
        <v>7.5314206692336132</v>
      </c>
      <c r="AS369">
        <v>6.817759613598362</v>
      </c>
      <c r="AT369">
        <v>-3.8546685729115682</v>
      </c>
      <c r="AU369">
        <v>-7.5314206692336132</v>
      </c>
      <c r="AV369" t="s">
        <v>1489</v>
      </c>
    </row>
    <row r="370" spans="1:48" x14ac:dyDescent="0.25">
      <c r="A370">
        <v>3.7300000000000274E-9</v>
      </c>
      <c r="B370" t="s">
        <v>445</v>
      </c>
      <c r="C370">
        <v>12</v>
      </c>
      <c r="D370" s="2">
        <v>2</v>
      </c>
      <c r="E370">
        <v>13</v>
      </c>
      <c r="F370">
        <v>27</v>
      </c>
      <c r="G370">
        <v>116</v>
      </c>
      <c r="H370">
        <v>107.9</v>
      </c>
      <c r="I370">
        <v>152308.18720000001</v>
      </c>
      <c r="J370">
        <v>18.09491866510146</v>
      </c>
      <c r="K370">
        <v>16.872556684910087</v>
      </c>
      <c r="L370">
        <v>12.705577145365426</v>
      </c>
      <c r="M370">
        <v>12.091891323980468</v>
      </c>
      <c r="N370">
        <v>5.6550000000000002</v>
      </c>
      <c r="O370">
        <v>13.664122137404583</v>
      </c>
      <c r="P370">
        <v>3.5987025023169599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3.5987025060469597</v>
      </c>
      <c r="AH370" t="str">
        <f t="shared" si="134"/>
        <v xml:space="preserve"> </v>
      </c>
      <c r="AI370">
        <f t="shared" si="142"/>
        <v>71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445</v>
      </c>
      <c r="AP370" t="s">
        <v>1020</v>
      </c>
      <c r="AQ370">
        <v>-6.5240474541904625</v>
      </c>
      <c r="AR370">
        <v>-9.9756987355052118</v>
      </c>
      <c r="AS370">
        <v>7.5069508804448404</v>
      </c>
      <c r="AT370">
        <v>6.5240474541904625</v>
      </c>
      <c r="AU370">
        <v>9.9756987355052118</v>
      </c>
      <c r="AV370" t="s">
        <v>1490</v>
      </c>
    </row>
    <row r="371" spans="1:48" x14ac:dyDescent="0.25">
      <c r="A371">
        <v>3.7400000000000272E-9</v>
      </c>
      <c r="B371" t="s">
        <v>280</v>
      </c>
      <c r="C371">
        <v>10</v>
      </c>
      <c r="D371" s="2">
        <v>3</v>
      </c>
      <c r="E371">
        <v>9</v>
      </c>
      <c r="F371">
        <v>22</v>
      </c>
      <c r="G371">
        <v>45</v>
      </c>
      <c r="H371">
        <v>44</v>
      </c>
      <c r="I371">
        <v>257932.81813199999</v>
      </c>
      <c r="J371">
        <v>14.234875444839856</v>
      </c>
      <c r="K371">
        <v>13.656114214773433</v>
      </c>
      <c r="L371">
        <v>10.317112882526256</v>
      </c>
      <c r="M371" t="s">
        <v>1019</v>
      </c>
      <c r="N371">
        <v>2.9860000000000002</v>
      </c>
      <c r="O371">
        <v>11.492537313432829</v>
      </c>
      <c r="P371">
        <v>3.3090909090909091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>
        <f t="shared" si="129"/>
        <v>-0.10698137895862259</v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>
        <f t="shared" si="131"/>
        <v>153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3.3090909128309089</v>
      </c>
      <c r="AH371" t="str">
        <f t="shared" si="134"/>
        <v xml:space="preserve"> </v>
      </c>
      <c r="AI371">
        <f t="shared" si="142"/>
        <v>92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280</v>
      </c>
      <c r="AP371" t="s">
        <v>1054</v>
      </c>
      <c r="AQ371">
        <v>16.199869396754252</v>
      </c>
      <c r="AR371">
        <v>10.698137895862258</v>
      </c>
      <c r="AS371">
        <v>2.2727272727272707</v>
      </c>
      <c r="AT371">
        <v>-16.199869396754252</v>
      </c>
      <c r="AU371">
        <v>-10.698137895862258</v>
      </c>
      <c r="AV371" t="s">
        <v>1491</v>
      </c>
    </row>
    <row r="372" spans="1:48" x14ac:dyDescent="0.25">
      <c r="A372">
        <v>3.750000000000027E-9</v>
      </c>
      <c r="B372" t="s">
        <v>596</v>
      </c>
      <c r="C372">
        <v>5</v>
      </c>
      <c r="D372" s="2">
        <v>0</v>
      </c>
      <c r="E372">
        <v>9</v>
      </c>
      <c r="F372">
        <v>14</v>
      </c>
      <c r="G372">
        <v>65</v>
      </c>
      <c r="H372">
        <v>53.78</v>
      </c>
      <c r="I372">
        <v>15313.78836658</v>
      </c>
      <c r="J372">
        <v>8.9172608191013101</v>
      </c>
      <c r="K372">
        <v>8.3457479826194909</v>
      </c>
      <c r="L372" t="s">
        <v>1019</v>
      </c>
      <c r="M372" t="s">
        <v>1019</v>
      </c>
      <c r="N372">
        <v>5.883</v>
      </c>
      <c r="O372">
        <v>32.734375000000007</v>
      </c>
      <c r="P372">
        <v>4.193008553365563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0.20862774640526208</v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 xml:space="preserve"> </v>
      </c>
      <c r="X372" s="37" t="str">
        <f t="shared" si="129"/>
        <v xml:space="preserve"> </v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117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4.1930085571155633</v>
      </c>
      <c r="AH372" t="str">
        <f t="shared" si="134"/>
        <v xml:space="preserve"> </v>
      </c>
      <c r="AI372">
        <f t="shared" si="142"/>
        <v>38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596</v>
      </c>
      <c r="AP372" t="s">
        <v>1024</v>
      </c>
      <c r="AQ372">
        <v>47.50444960621131</v>
      </c>
      <c r="AR372" t="e">
        <v>#VALUE!</v>
      </c>
      <c r="AS372">
        <v>20.862774265526205</v>
      </c>
      <c r="AT372">
        <v>-47.50444960621131</v>
      </c>
      <c r="AU372" t="e">
        <v>#VALUE!</v>
      </c>
      <c r="AV372" t="s">
        <v>1492</v>
      </c>
    </row>
    <row r="373" spans="1:48" x14ac:dyDescent="0.25">
      <c r="A373">
        <v>3.7600000000000267E-9</v>
      </c>
      <c r="B373" t="s">
        <v>281</v>
      </c>
      <c r="C373">
        <v>7</v>
      </c>
      <c r="D373" s="2">
        <v>2</v>
      </c>
      <c r="E373">
        <v>18</v>
      </c>
      <c r="F373">
        <v>27</v>
      </c>
      <c r="G373">
        <v>83</v>
      </c>
      <c r="H373">
        <v>80.239999999999995</v>
      </c>
      <c r="I373">
        <v>199730.13797928</v>
      </c>
      <c r="J373">
        <v>18.374169910693841</v>
      </c>
      <c r="K373">
        <v>17.244788308618094</v>
      </c>
      <c r="L373">
        <v>12.792974416345569</v>
      </c>
      <c r="M373">
        <v>12.375704965336265</v>
      </c>
      <c r="N373">
        <v>4.367</v>
      </c>
      <c r="O373">
        <v>-0.82568807339450623</v>
      </c>
      <c r="P373">
        <v>3.6615154536390833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>
        <f t="shared" si="128"/>
        <v>0.10732183532193362</v>
      </c>
      <c r="X373" s="37" t="str">
        <f t="shared" si="129"/>
        <v/>
      </c>
      <c r="Y373" t="str">
        <f t="shared" si="137"/>
        <v xml:space="preserve"> </v>
      </c>
      <c r="Z373" s="1" t="str">
        <f t="shared" si="130"/>
        <v xml:space="preserve"> </v>
      </c>
      <c r="AA373">
        <f t="shared" si="138"/>
        <v>106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3.6615154573990831</v>
      </c>
      <c r="AH373" t="str">
        <f t="shared" si="134"/>
        <v xml:space="preserve"> </v>
      </c>
      <c r="AI373">
        <f t="shared" si="142"/>
        <v>65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281</v>
      </c>
      <c r="AP373" t="s">
        <v>1020</v>
      </c>
      <c r="AQ373">
        <v>-8.1679881365266382</v>
      </c>
      <c r="AR373">
        <v>-10.732183532193362</v>
      </c>
      <c r="AS373">
        <v>3.4396809571286102</v>
      </c>
      <c r="AT373">
        <v>8.1679881365266382</v>
      </c>
      <c r="AU373">
        <v>10.732183532193362</v>
      </c>
      <c r="AV373" t="s">
        <v>1493</v>
      </c>
    </row>
    <row r="374" spans="1:48" x14ac:dyDescent="0.25">
      <c r="A374">
        <v>3.7700000000000265E-9</v>
      </c>
      <c r="B374" t="s">
        <v>453</v>
      </c>
      <c r="C374">
        <v>10</v>
      </c>
      <c r="D374" s="2">
        <v>3</v>
      </c>
      <c r="E374">
        <v>8</v>
      </c>
      <c r="F374">
        <v>21</v>
      </c>
      <c r="G374">
        <v>73</v>
      </c>
      <c r="H374">
        <v>71.8</v>
      </c>
      <c r="I374">
        <v>41866.58</v>
      </c>
      <c r="J374">
        <v>15.253877204164011</v>
      </c>
      <c r="K374">
        <v>14.540299716484407</v>
      </c>
      <c r="L374" t="s">
        <v>1019</v>
      </c>
      <c r="M374" t="s">
        <v>1019</v>
      </c>
      <c r="N374">
        <v>4.7250000000000005</v>
      </c>
      <c r="O374">
        <v>26.551651338933063</v>
      </c>
      <c r="P374">
        <v>2.2395543175487469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 xml:space="preserve"> </v>
      </c>
      <c r="X374" s="37" t="str">
        <f t="shared" si="129"/>
        <v xml:space="preserve"> </v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2.2395543213187468</v>
      </c>
      <c r="AH374" t="str">
        <f t="shared" si="134"/>
        <v xml:space="preserve"> </v>
      </c>
      <c r="AI374">
        <f t="shared" si="142"/>
        <v>177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453</v>
      </c>
      <c r="AP374" t="s">
        <v>1024</v>
      </c>
      <c r="AQ374">
        <v>10.201047640484084</v>
      </c>
      <c r="AR374" t="e">
        <v>#VALUE!</v>
      </c>
      <c r="AS374">
        <v>1.6713091922005541</v>
      </c>
      <c r="AT374">
        <v>-10.201047640484084</v>
      </c>
      <c r="AU374" t="e">
        <v>#VALUE!</v>
      </c>
      <c r="AV374" t="s">
        <v>1494</v>
      </c>
    </row>
    <row r="375" spans="1:48" x14ac:dyDescent="0.25">
      <c r="A375">
        <v>3.7800000000000262E-9</v>
      </c>
      <c r="B375" t="s">
        <v>443</v>
      </c>
      <c r="C375">
        <v>12</v>
      </c>
      <c r="D375" s="2">
        <v>2</v>
      </c>
      <c r="E375">
        <v>10</v>
      </c>
      <c r="F375">
        <v>24</v>
      </c>
      <c r="G375">
        <v>190</v>
      </c>
      <c r="H375">
        <v>159.33000000000001</v>
      </c>
      <c r="I375">
        <v>21097.848131190003</v>
      </c>
      <c r="J375">
        <v>13.954282711508144</v>
      </c>
      <c r="K375">
        <v>12.822308063737326</v>
      </c>
      <c r="L375">
        <v>9.523523950906867</v>
      </c>
      <c r="M375">
        <v>9.0090954614194381</v>
      </c>
      <c r="N375">
        <v>11.418000000000001</v>
      </c>
      <c r="O375">
        <v>12.767857142857142</v>
      </c>
      <c r="P375">
        <v>1.8797464382100042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0.19249357059102104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/>
      </c>
      <c r="X375" s="37">
        <f t="shared" si="129"/>
        <v>-0.17567207774788662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>
        <f t="shared" si="131"/>
        <v>129</v>
      </c>
      <c r="AC375">
        <f t="shared" si="139"/>
        <v>136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443</v>
      </c>
      <c r="AP375" t="s">
        <v>1031</v>
      </c>
      <c r="AQ375">
        <v>17.851707362645474</v>
      </c>
      <c r="AR375">
        <v>17.567207774788663</v>
      </c>
      <c r="AS375">
        <v>19.249356681102103</v>
      </c>
      <c r="AT375">
        <v>-17.851707362645474</v>
      </c>
      <c r="AU375">
        <v>-17.567207774788663</v>
      </c>
      <c r="AV375" t="s">
        <v>1495</v>
      </c>
    </row>
    <row r="376" spans="1:48" x14ac:dyDescent="0.25">
      <c r="A376">
        <v>3.790000000000026E-9</v>
      </c>
      <c r="B376" t="s">
        <v>448</v>
      </c>
      <c r="C376">
        <v>5</v>
      </c>
      <c r="D376" s="2">
        <v>2</v>
      </c>
      <c r="E376">
        <v>12</v>
      </c>
      <c r="F376">
        <v>19</v>
      </c>
      <c r="G376">
        <v>31.5</v>
      </c>
      <c r="H376">
        <v>22.44</v>
      </c>
      <c r="I376">
        <v>6373.3766434800009</v>
      </c>
      <c r="J376">
        <v>5.8422285863056498</v>
      </c>
      <c r="K376">
        <v>5.2429906542056077</v>
      </c>
      <c r="L376">
        <v>5.612438933142875</v>
      </c>
      <c r="M376">
        <v>5.3837430818526073</v>
      </c>
      <c r="N376">
        <v>3.65</v>
      </c>
      <c r="O376">
        <v>57.33333333333335</v>
      </c>
      <c r="P376">
        <v>1.6666666666666665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0.40374331929802121</v>
      </c>
      <c r="T376" s="37" t="str">
        <f t="shared" si="125"/>
        <v/>
      </c>
      <c r="U376" s="37" t="str">
        <f t="shared" si="126"/>
        <v/>
      </c>
      <c r="V376" s="37">
        <f t="shared" si="127"/>
        <v>-0.65607038822113339</v>
      </c>
      <c r="W376" s="37" t="str">
        <f t="shared" si="128"/>
        <v/>
      </c>
      <c r="X376" s="37">
        <f t="shared" si="129"/>
        <v>-0.51420397025578102</v>
      </c>
      <c r="Y376" t="str">
        <f t="shared" si="137"/>
        <v xml:space="preserve"> </v>
      </c>
      <c r="Z376" s="1">
        <f t="shared" si="130"/>
        <v>7</v>
      </c>
      <c r="AA376" t="str">
        <f t="shared" si="138"/>
        <v xml:space="preserve"> </v>
      </c>
      <c r="AB376" s="1">
        <f t="shared" si="131"/>
        <v>22</v>
      </c>
      <c r="AC376">
        <f t="shared" si="139"/>
        <v>17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>
        <f t="shared" si="135"/>
        <v>57.333333337123349</v>
      </c>
      <c r="AL376" t="str">
        <f t="shared" si="136"/>
        <v xml:space="preserve"> </v>
      </c>
      <c r="AM376">
        <f t="shared" si="144"/>
        <v>8</v>
      </c>
      <c r="AN376" t="str">
        <f t="shared" si="145"/>
        <v xml:space="preserve"> </v>
      </c>
      <c r="AO376" t="s">
        <v>448</v>
      </c>
      <c r="AP376" t="s">
        <v>1028</v>
      </c>
      <c r="AQ376">
        <v>65.607038822113338</v>
      </c>
      <c r="AR376">
        <v>51.420397025578104</v>
      </c>
      <c r="AS376">
        <v>40.374331550802125</v>
      </c>
      <c r="AT376">
        <v>-65.607038822113338</v>
      </c>
      <c r="AU376">
        <v>-51.420397025578104</v>
      </c>
      <c r="AV376" t="s">
        <v>1496</v>
      </c>
    </row>
    <row r="377" spans="1:48" x14ac:dyDescent="0.25">
      <c r="A377">
        <v>3.8000000000000258E-9</v>
      </c>
      <c r="B377" t="s">
        <v>535</v>
      </c>
      <c r="C377">
        <v>6</v>
      </c>
      <c r="D377" s="2">
        <v>0</v>
      </c>
      <c r="E377">
        <v>8</v>
      </c>
      <c r="F377">
        <v>14</v>
      </c>
      <c r="G377">
        <v>109</v>
      </c>
      <c r="H377">
        <v>89.06</v>
      </c>
      <c r="I377">
        <v>8415.9815490399997</v>
      </c>
      <c r="J377">
        <v>10.399346099953293</v>
      </c>
      <c r="K377">
        <v>10.02927927927928</v>
      </c>
      <c r="L377">
        <v>6.8848493491043685</v>
      </c>
      <c r="M377">
        <v>6.7765098468893896</v>
      </c>
      <c r="N377">
        <v>7.944</v>
      </c>
      <c r="O377">
        <v>28.511904761904784</v>
      </c>
      <c r="P377">
        <v>3.3303390972378173</v>
      </c>
      <c r="Q377" s="36" t="str">
        <f t="shared" si="122"/>
        <v xml:space="preserve"> </v>
      </c>
      <c r="R377" t="str">
        <f t="shared" si="123"/>
        <v xml:space="preserve"> </v>
      </c>
      <c r="S377" s="37">
        <f t="shared" si="124"/>
        <v>0.22389400784221861</v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-0.40406790719252739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49</v>
      </c>
      <c r="AC377">
        <f t="shared" si="139"/>
        <v>100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3.3303391010378172</v>
      </c>
      <c r="AH377" t="str">
        <f t="shared" si="134"/>
        <v xml:space="preserve"> </v>
      </c>
      <c r="AI377">
        <f t="shared" si="142"/>
        <v>91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535</v>
      </c>
      <c r="AP377" t="s">
        <v>1022</v>
      </c>
      <c r="AQ377">
        <v>38.779474064148069</v>
      </c>
      <c r="AR377">
        <v>40.40679071925274</v>
      </c>
      <c r="AS377">
        <v>22.38940040422186</v>
      </c>
      <c r="AT377">
        <v>-38.779474064148069</v>
      </c>
      <c r="AU377">
        <v>-40.40679071925274</v>
      </c>
      <c r="AV377" t="s">
        <v>1497</v>
      </c>
    </row>
    <row r="378" spans="1:48" x14ac:dyDescent="0.25">
      <c r="A378">
        <v>3.8100000000000255E-9</v>
      </c>
      <c r="B378" t="s">
        <v>356</v>
      </c>
      <c r="C378">
        <v>5</v>
      </c>
      <c r="D378" s="2">
        <v>1</v>
      </c>
      <c r="E378">
        <v>10</v>
      </c>
      <c r="F378">
        <v>16</v>
      </c>
      <c r="G378">
        <v>90</v>
      </c>
      <c r="H378">
        <v>87.81</v>
      </c>
      <c r="I378">
        <v>9723.5535059100002</v>
      </c>
      <c r="J378">
        <v>21.318281136198109</v>
      </c>
      <c r="K378">
        <v>19.002380437134818</v>
      </c>
      <c r="L378">
        <v>17.448581346211892</v>
      </c>
      <c r="M378">
        <v>15.802398769861609</v>
      </c>
      <c r="N378">
        <v>3.661</v>
      </c>
      <c r="O378">
        <v>26.575342465753433</v>
      </c>
      <c r="P378">
        <v>0.32798086778271274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>
        <f t="shared" si="128"/>
        <v>0.51029733127307275</v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>
        <f t="shared" si="138"/>
        <v>41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356</v>
      </c>
      <c r="AP378" t="s">
        <v>1054</v>
      </c>
      <c r="AQ378">
        <v>-25.499850727370355</v>
      </c>
      <c r="AR378">
        <v>-51.029733127307274</v>
      </c>
      <c r="AS378">
        <v>2.4940211820977165</v>
      </c>
      <c r="AT378">
        <v>25.499850727370355</v>
      </c>
      <c r="AU378">
        <v>51.029733127307274</v>
      </c>
      <c r="AV378" t="s">
        <v>1498</v>
      </c>
    </row>
    <row r="379" spans="1:48" x14ac:dyDescent="0.25">
      <c r="A379">
        <v>3.8200000000000253E-9</v>
      </c>
      <c r="B379" t="s">
        <v>622</v>
      </c>
      <c r="C379">
        <v>15</v>
      </c>
      <c r="D379" s="2">
        <v>0</v>
      </c>
      <c r="E379">
        <v>5</v>
      </c>
      <c r="F379">
        <v>20</v>
      </c>
      <c r="G379">
        <v>70.5</v>
      </c>
      <c r="H379">
        <v>63.07</v>
      </c>
      <c r="I379">
        <v>39703.484875950002</v>
      </c>
      <c r="J379">
        <v>36.372549019607845</v>
      </c>
      <c r="K379">
        <v>35.274049217002236</v>
      </c>
      <c r="L379">
        <v>24.611387392669357</v>
      </c>
      <c r="M379">
        <v>21.67018356713427</v>
      </c>
      <c r="N379">
        <v>2.0510000000000002</v>
      </c>
      <c r="O379">
        <v>128.90117330800095</v>
      </c>
      <c r="P379">
        <v>3.2281591882035832</v>
      </c>
      <c r="Q379" s="36">
        <f t="shared" si="122"/>
        <v>75.000000003820006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>
        <f t="shared" si="126"/>
        <v>1.1412371116468072</v>
      </c>
      <c r="V379" s="37" t="str">
        <f t="shared" si="127"/>
        <v/>
      </c>
      <c r="W379" s="37">
        <f t="shared" si="128"/>
        <v>1.1302885295110849</v>
      </c>
      <c r="X379" s="37" t="str">
        <f t="shared" si="129"/>
        <v/>
      </c>
      <c r="Y379">
        <f t="shared" si="137"/>
        <v>6</v>
      </c>
      <c r="Z379" s="1" t="str">
        <f t="shared" si="130"/>
        <v xml:space="preserve"> </v>
      </c>
      <c r="AA379">
        <f t="shared" si="138"/>
        <v>9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>
        <f t="shared" si="140"/>
        <v>56</v>
      </c>
      <c r="AF379" t="str">
        <f t="shared" si="141"/>
        <v xml:space="preserve"> </v>
      </c>
      <c r="AG379">
        <f t="shared" si="133"/>
        <v>3.228159192023583</v>
      </c>
      <c r="AH379" t="str">
        <f t="shared" si="134"/>
        <v xml:space="preserve"> </v>
      </c>
      <c r="AI379">
        <f t="shared" si="142"/>
        <v>99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622</v>
      </c>
      <c r="AP379" t="s">
        <v>1035</v>
      </c>
      <c r="AQ379">
        <v>-114.12371116468071</v>
      </c>
      <c r="AR379">
        <v>-113.02885295110849</v>
      </c>
      <c r="AS379">
        <v>11.780561281116221</v>
      </c>
      <c r="AT379">
        <v>114.12371116468071</v>
      </c>
      <c r="AU379">
        <v>113.02885295110849</v>
      </c>
      <c r="AV379" t="s">
        <v>1499</v>
      </c>
    </row>
    <row r="380" spans="1:48" x14ac:dyDescent="0.25">
      <c r="A380">
        <v>3.830000000000025E-9</v>
      </c>
      <c r="B380" t="s">
        <v>657</v>
      </c>
      <c r="C380">
        <v>14</v>
      </c>
      <c r="D380" s="2">
        <v>1</v>
      </c>
      <c r="E380">
        <v>8</v>
      </c>
      <c r="F380">
        <v>23</v>
      </c>
      <c r="G380">
        <v>93</v>
      </c>
      <c r="H380">
        <v>87.52</v>
      </c>
      <c r="I380">
        <v>136050.4390744</v>
      </c>
      <c r="J380">
        <v>16.454220718180107</v>
      </c>
      <c r="K380">
        <v>15.087053956214445</v>
      </c>
      <c r="L380">
        <v>12.599233415422503</v>
      </c>
      <c r="M380">
        <v>11.621731658503423</v>
      </c>
      <c r="N380">
        <v>5.0229999999999997</v>
      </c>
      <c r="O380">
        <v>-3.8636363636363589</v>
      </c>
      <c r="P380">
        <v>5.3690585009140763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>
        <f t="shared" si="133"/>
        <v>5.3690585047440766</v>
      </c>
      <c r="AH380" t="str">
        <f t="shared" si="134"/>
        <v xml:space="preserve"> </v>
      </c>
      <c r="AI380">
        <f t="shared" si="142"/>
        <v>14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657</v>
      </c>
      <c r="AP380" t="s">
        <v>1020</v>
      </c>
      <c r="AQ380">
        <v>3.1346743776417108</v>
      </c>
      <c r="AR380">
        <v>-9.0552190223204487</v>
      </c>
      <c r="AS380">
        <v>6.261425959780631</v>
      </c>
      <c r="AT380">
        <v>-3.1346743776417108</v>
      </c>
      <c r="AU380">
        <v>9.0552190223204487</v>
      </c>
      <c r="AV380" t="s">
        <v>1500</v>
      </c>
    </row>
    <row r="381" spans="1:48" x14ac:dyDescent="0.25">
      <c r="A381">
        <v>3.8400000000000248E-9</v>
      </c>
      <c r="B381" t="s">
        <v>450</v>
      </c>
      <c r="C381">
        <v>16</v>
      </c>
      <c r="D381" s="2">
        <v>0</v>
      </c>
      <c r="E381">
        <v>14</v>
      </c>
      <c r="F381">
        <v>30</v>
      </c>
      <c r="G381">
        <v>153</v>
      </c>
      <c r="H381">
        <v>124.22</v>
      </c>
      <c r="I381">
        <v>57675.637047459997</v>
      </c>
      <c r="J381">
        <v>10.774568479486513</v>
      </c>
      <c r="K381">
        <v>10.008863105309807</v>
      </c>
      <c r="L381" t="s">
        <v>1019</v>
      </c>
      <c r="M381" t="s">
        <v>1019</v>
      </c>
      <c r="N381">
        <v>10.763</v>
      </c>
      <c r="O381">
        <v>22.489082969432321</v>
      </c>
      <c r="P381">
        <v>3.3569473514731927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0.23168572272584767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 xml:space="preserve"> </v>
      </c>
      <c r="X381" s="37" t="str">
        <f t="shared" si="129"/>
        <v xml:space="preserve"> </v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93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3.3569473553131925</v>
      </c>
      <c r="AH381" t="str">
        <f t="shared" si="134"/>
        <v xml:space="preserve"> </v>
      </c>
      <c r="AI381">
        <f t="shared" si="142"/>
        <v>87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450</v>
      </c>
      <c r="AP381" t="s">
        <v>1024</v>
      </c>
      <c r="AQ381">
        <v>36.570555234335423</v>
      </c>
      <c r="AR381" t="e">
        <v>#VALUE!</v>
      </c>
      <c r="AS381">
        <v>23.168571888584765</v>
      </c>
      <c r="AT381">
        <v>-36.570555234335423</v>
      </c>
      <c r="AU381" t="e">
        <v>#VALUE!</v>
      </c>
      <c r="AV381" t="s">
        <v>1501</v>
      </c>
    </row>
    <row r="382" spans="1:48" x14ac:dyDescent="0.25">
      <c r="A382">
        <v>3.8500000000000245E-9</v>
      </c>
      <c r="B382" t="s">
        <v>719</v>
      </c>
      <c r="C382">
        <v>3</v>
      </c>
      <c r="D382" s="2">
        <v>2</v>
      </c>
      <c r="E382">
        <v>12</v>
      </c>
      <c r="F382">
        <v>17</v>
      </c>
      <c r="G382">
        <v>45</v>
      </c>
      <c r="H382">
        <v>38.770000000000003</v>
      </c>
      <c r="I382">
        <v>6800.4078848200006</v>
      </c>
      <c r="J382">
        <v>15.489412704754296</v>
      </c>
      <c r="K382">
        <v>14.657844990548206</v>
      </c>
      <c r="L382">
        <v>11.83362648144964</v>
      </c>
      <c r="M382">
        <v>11.445846811107721</v>
      </c>
      <c r="N382">
        <v>2.3090000000000002</v>
      </c>
      <c r="O382">
        <v>-45.263157894736835</v>
      </c>
      <c r="P382">
        <v>2.0273407273665205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0.16069125997587044</v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/>
      </c>
      <c r="X382" s="37" t="str">
        <f t="shared" si="129"/>
        <v/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>
        <f t="shared" si="139"/>
        <v>173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2.0273407312165204</v>
      </c>
      <c r="AH382" t="str">
        <f t="shared" si="134"/>
        <v xml:space="preserve"> </v>
      </c>
      <c r="AI382">
        <f t="shared" si="142"/>
        <v>194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719</v>
      </c>
      <c r="AP382" t="s">
        <v>1031</v>
      </c>
      <c r="AQ382">
        <v>8.8144597642746287</v>
      </c>
      <c r="AR382">
        <v>-2.4283529967085382</v>
      </c>
      <c r="AS382">
        <v>16.069125612587044</v>
      </c>
      <c r="AT382">
        <v>-8.8144597642746287</v>
      </c>
      <c r="AU382">
        <v>2.4283529967085382</v>
      </c>
      <c r="AV382" t="s">
        <v>1502</v>
      </c>
    </row>
    <row r="383" spans="1:48" x14ac:dyDescent="0.25">
      <c r="A383">
        <v>3.8600000000000243E-9</v>
      </c>
      <c r="B383" t="s">
        <v>449</v>
      </c>
      <c r="C383">
        <v>4</v>
      </c>
      <c r="D383" s="2">
        <v>0</v>
      </c>
      <c r="E383">
        <v>11</v>
      </c>
      <c r="F383">
        <v>15</v>
      </c>
      <c r="G383">
        <v>84</v>
      </c>
      <c r="H383">
        <v>83.48</v>
      </c>
      <c r="I383">
        <v>9347.60112372</v>
      </c>
      <c r="J383">
        <v>17.686440677966104</v>
      </c>
      <c r="K383">
        <v>16.926196269261961</v>
      </c>
      <c r="L383">
        <v>9.9791757209926235</v>
      </c>
      <c r="M383">
        <v>9.5807797810688999</v>
      </c>
      <c r="N383">
        <v>4.4690000000000003</v>
      </c>
      <c r="O383">
        <v>9.3180953001361839</v>
      </c>
      <c r="P383">
        <v>3.573310972688069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>
        <f t="shared" si="129"/>
        <v>-0.13623221506244421</v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>
        <f t="shared" si="131"/>
        <v>143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3.5733109765480688</v>
      </c>
      <c r="AH383" t="str">
        <f t="shared" si="134"/>
        <v xml:space="preserve"> </v>
      </c>
      <c r="AI383">
        <f t="shared" si="142"/>
        <v>73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449</v>
      </c>
      <c r="AP383" t="s">
        <v>1026</v>
      </c>
      <c r="AQ383">
        <v>-4.1193542200882671</v>
      </c>
      <c r="AR383">
        <v>13.62322150624442</v>
      </c>
      <c r="AS383">
        <v>0.62290368950645991</v>
      </c>
      <c r="AT383">
        <v>4.1193542200882671</v>
      </c>
      <c r="AU383">
        <v>-13.62322150624442</v>
      </c>
      <c r="AV383" t="s">
        <v>1503</v>
      </c>
    </row>
    <row r="384" spans="1:48" x14ac:dyDescent="0.25">
      <c r="A384">
        <v>3.8700000000000241E-9</v>
      </c>
      <c r="B384" t="s">
        <v>451</v>
      </c>
      <c r="C384">
        <v>10</v>
      </c>
      <c r="D384" s="2">
        <v>0</v>
      </c>
      <c r="E384">
        <v>14</v>
      </c>
      <c r="F384">
        <v>24</v>
      </c>
      <c r="G384">
        <v>114.5</v>
      </c>
      <c r="H384">
        <v>98.99</v>
      </c>
      <c r="I384">
        <v>23957.372114959999</v>
      </c>
      <c r="J384">
        <v>14.998484848484846</v>
      </c>
      <c r="K384">
        <v>13.418733902670462</v>
      </c>
      <c r="L384">
        <v>10.716756255211561</v>
      </c>
      <c r="M384">
        <v>10.010484757621189</v>
      </c>
      <c r="N384">
        <v>5.8970000000000002</v>
      </c>
      <c r="O384">
        <v>-5.2100840336134313</v>
      </c>
      <c r="P384">
        <v>1.9880796040004043</v>
      </c>
      <c r="Q384" s="36" t="str">
        <f t="shared" si="122"/>
        <v xml:space="preserve"> </v>
      </c>
      <c r="R384" t="str">
        <f t="shared" si="123"/>
        <v xml:space="preserve"> </v>
      </c>
      <c r="S384" s="37">
        <f t="shared" si="124"/>
        <v>0.15668249705112947</v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>
        <f t="shared" si="139"/>
        <v>182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 t="str">
        <f t="shared" si="133"/>
        <v xml:space="preserve"> </v>
      </c>
      <c r="AH384" t="str">
        <f t="shared" si="134"/>
        <v xml:space="preserve"> </v>
      </c>
      <c r="AI384" t="str">
        <f t="shared" si="142"/>
        <v xml:space="preserve"> 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451</v>
      </c>
      <c r="AP384" t="s">
        <v>1022</v>
      </c>
      <c r="AQ384">
        <v>11.704532011943257</v>
      </c>
      <c r="AR384">
        <v>7.2389436653890638</v>
      </c>
      <c r="AS384">
        <v>15.668249318112949</v>
      </c>
      <c r="AT384">
        <v>-11.704532011943257</v>
      </c>
      <c r="AU384">
        <v>-7.2389436653890638</v>
      </c>
      <c r="AV384" t="s">
        <v>1504</v>
      </c>
    </row>
    <row r="385" spans="1:48" x14ac:dyDescent="0.25">
      <c r="A385">
        <v>3.8800000000000238E-9</v>
      </c>
      <c r="B385" t="s">
        <v>444</v>
      </c>
      <c r="C385">
        <v>7</v>
      </c>
      <c r="D385" s="2">
        <v>1</v>
      </c>
      <c r="E385">
        <v>8</v>
      </c>
      <c r="F385">
        <v>16</v>
      </c>
      <c r="G385">
        <v>31</v>
      </c>
      <c r="H385">
        <v>30.81</v>
      </c>
      <c r="I385">
        <v>21553.772034599999</v>
      </c>
      <c r="J385">
        <v>12.658175842235003</v>
      </c>
      <c r="K385">
        <v>12.101335428122544</v>
      </c>
      <c r="L385">
        <v>9.7608663615272775</v>
      </c>
      <c r="M385">
        <v>9.1791099722400187</v>
      </c>
      <c r="N385">
        <v>2.343</v>
      </c>
      <c r="O385">
        <v>2.8571428571428594</v>
      </c>
      <c r="P385">
        <v>5.5079519636481669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>
        <f t="shared" si="129"/>
        <v>-0.15512842424130835</v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>
        <f t="shared" si="131"/>
        <v>136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5.5079519675281672</v>
      </c>
      <c r="AH385" t="str">
        <f t="shared" si="134"/>
        <v xml:space="preserve"> </v>
      </c>
      <c r="AI385">
        <f t="shared" si="142"/>
        <v>11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444</v>
      </c>
      <c r="AP385" t="s">
        <v>1026</v>
      </c>
      <c r="AQ385">
        <v>25.481835588335411</v>
      </c>
      <c r="AR385">
        <v>15.512842424130834</v>
      </c>
      <c r="AS385">
        <v>0.6166828951639225</v>
      </c>
      <c r="AT385">
        <v>-25.481835588335411</v>
      </c>
      <c r="AU385">
        <v>-15.512842424130834</v>
      </c>
      <c r="AV385" t="s">
        <v>1505</v>
      </c>
    </row>
    <row r="386" spans="1:48" x14ac:dyDescent="0.25">
      <c r="A386">
        <v>3.8900000000000236E-9</v>
      </c>
      <c r="B386" t="s">
        <v>399</v>
      </c>
      <c r="C386">
        <v>3</v>
      </c>
      <c r="D386" s="2">
        <v>1</v>
      </c>
      <c r="E386">
        <v>12</v>
      </c>
      <c r="F386">
        <v>16</v>
      </c>
      <c r="G386">
        <v>77</v>
      </c>
      <c r="H386">
        <v>72.25</v>
      </c>
      <c r="I386">
        <v>9886.1542662499996</v>
      </c>
      <c r="J386">
        <v>13.722697056030389</v>
      </c>
      <c r="K386">
        <v>12.846728307254622</v>
      </c>
      <c r="L386">
        <v>11.227005153133215</v>
      </c>
      <c r="M386">
        <v>10.787418088737201</v>
      </c>
      <c r="N386">
        <v>4.88</v>
      </c>
      <c r="O386">
        <v>-27.194244604316541</v>
      </c>
      <c r="P386">
        <v>1.0186851211072663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 t="str">
        <f t="shared" si="133"/>
        <v xml:space="preserve"> </v>
      </c>
      <c r="AH386" t="str">
        <f t="shared" si="134"/>
        <v xml:space="preserve"> </v>
      </c>
      <c r="AI386" t="str">
        <f t="shared" si="142"/>
        <v xml:space="preserve"> 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399</v>
      </c>
      <c r="AP386" t="s">
        <v>1054</v>
      </c>
      <c r="AQ386">
        <v>19.215042661930383</v>
      </c>
      <c r="AR386">
        <v>2.8223808885911361</v>
      </c>
      <c r="AS386">
        <v>6.5743944636678098</v>
      </c>
      <c r="AT386">
        <v>-19.215042661930383</v>
      </c>
      <c r="AU386">
        <v>-2.8223808885911361</v>
      </c>
      <c r="AV386" t="s">
        <v>1506</v>
      </c>
    </row>
    <row r="387" spans="1:48" x14ac:dyDescent="0.25">
      <c r="A387">
        <v>3.9000000000000233E-9</v>
      </c>
      <c r="B387" t="s">
        <v>576</v>
      </c>
      <c r="C387">
        <v>12</v>
      </c>
      <c r="D387" s="2">
        <v>0</v>
      </c>
      <c r="E387">
        <v>6</v>
      </c>
      <c r="F387">
        <v>18</v>
      </c>
      <c r="G387">
        <v>122</v>
      </c>
      <c r="H387">
        <v>97.53</v>
      </c>
      <c r="I387">
        <v>40670.01</v>
      </c>
      <c r="J387">
        <v>7.4953888718106363</v>
      </c>
      <c r="K387">
        <v>7.0236209131499345</v>
      </c>
      <c r="L387" t="s">
        <v>1019</v>
      </c>
      <c r="M387" t="s">
        <v>1019</v>
      </c>
      <c r="N387">
        <v>12.223000000000001</v>
      </c>
      <c r="O387">
        <v>4.8504983388704437</v>
      </c>
      <c r="P387">
        <v>3.9669845175843332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0.25089716374825188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 xml:space="preserve"> </v>
      </c>
      <c r="X387" s="37" t="str">
        <f t="shared" si="129"/>
        <v xml:space="preserve"> 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81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3.9669845214843331</v>
      </c>
      <c r="AH387" t="str">
        <f t="shared" si="134"/>
        <v xml:space="preserve"> </v>
      </c>
      <c r="AI387">
        <f t="shared" si="142"/>
        <v>47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576</v>
      </c>
      <c r="AP387" t="s">
        <v>1024</v>
      </c>
      <c r="AQ387">
        <v>55.874951711815804</v>
      </c>
      <c r="AR387" t="e">
        <v>#VALUE!</v>
      </c>
      <c r="AS387">
        <v>25.08971598482519</v>
      </c>
      <c r="AT387">
        <v>-55.874951711815804</v>
      </c>
      <c r="AU387" t="e">
        <v>#VALUE!</v>
      </c>
      <c r="AV387" t="s">
        <v>1507</v>
      </c>
    </row>
    <row r="388" spans="1:48" x14ac:dyDescent="0.25">
      <c r="A388">
        <v>3.9100000000000231E-9</v>
      </c>
      <c r="B388" t="s">
        <v>469</v>
      </c>
      <c r="C388">
        <v>2</v>
      </c>
      <c r="D388" s="2">
        <v>6</v>
      </c>
      <c r="E388">
        <v>9</v>
      </c>
      <c r="F388">
        <v>17</v>
      </c>
      <c r="G388">
        <v>202</v>
      </c>
      <c r="H388">
        <v>198.14</v>
      </c>
      <c r="I388">
        <v>34523.997611359999</v>
      </c>
      <c r="J388">
        <v>24.820243016409869</v>
      </c>
      <c r="K388">
        <v>25.37003841229193</v>
      </c>
      <c r="L388">
        <v>19.824898654374046</v>
      </c>
      <c r="M388">
        <v>18.902001429933268</v>
      </c>
      <c r="N388">
        <v>8.1240000000000006</v>
      </c>
      <c r="O388">
        <v>15.527950310559005</v>
      </c>
      <c r="P388">
        <v>4.2035934187947923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>
        <f t="shared" si="128"/>
        <v>0.71598429329961477</v>
      </c>
      <c r="X388" s="37" t="str">
        <f t="shared" si="129"/>
        <v/>
      </c>
      <c r="Y388" t="str">
        <f t="shared" si="137"/>
        <v xml:space="preserve"> </v>
      </c>
      <c r="Z388" s="1" t="str">
        <f t="shared" si="130"/>
        <v xml:space="preserve"> </v>
      </c>
      <c r="AA388">
        <f t="shared" si="138"/>
        <v>22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4.2035934227047926</v>
      </c>
      <c r="AH388" t="str">
        <f t="shared" si="134"/>
        <v xml:space="preserve"> </v>
      </c>
      <c r="AI388">
        <f t="shared" si="142"/>
        <v>37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469</v>
      </c>
      <c r="AP388" t="s">
        <v>1035</v>
      </c>
      <c r="AQ388">
        <v>-46.115757348156031</v>
      </c>
      <c r="AR388">
        <v>-71.598429329961476</v>
      </c>
      <c r="AS388">
        <v>1.9481174926819556</v>
      </c>
      <c r="AT388">
        <v>46.115757348156031</v>
      </c>
      <c r="AU388">
        <v>71.598429329961476</v>
      </c>
      <c r="AV388" t="s">
        <v>1508</v>
      </c>
    </row>
    <row r="389" spans="1:48" x14ac:dyDescent="0.25">
      <c r="A389">
        <v>3.9200000000000229E-9</v>
      </c>
      <c r="B389" t="s">
        <v>265</v>
      </c>
      <c r="C389">
        <v>8</v>
      </c>
      <c r="D389" s="2">
        <v>0</v>
      </c>
      <c r="E389">
        <v>12</v>
      </c>
      <c r="F389">
        <v>20</v>
      </c>
      <c r="G389">
        <v>129</v>
      </c>
      <c r="H389">
        <v>109.12</v>
      </c>
      <c r="I389">
        <v>50660.314179200002</v>
      </c>
      <c r="J389">
        <v>10.948128825122906</v>
      </c>
      <c r="K389">
        <v>8.9921714050267827</v>
      </c>
      <c r="L389">
        <v>7.5401402832178368</v>
      </c>
      <c r="M389">
        <v>6.6559713915095609</v>
      </c>
      <c r="N389">
        <v>8.0920000000000005</v>
      </c>
      <c r="O389">
        <v>46.445783132530131</v>
      </c>
      <c r="P389">
        <v>3.1323313782991202</v>
      </c>
      <c r="Q389" s="36" t="str">
        <f t="shared" si="122"/>
        <v xml:space="preserve"> </v>
      </c>
      <c r="R389" t="str">
        <f t="shared" si="123"/>
        <v xml:space="preserve"> </v>
      </c>
      <c r="S389" s="37">
        <f t="shared" si="124"/>
        <v>0.18218475465313777</v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>
        <f t="shared" si="129"/>
        <v>-0.3473478719437092</v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>
        <f t="shared" si="131"/>
        <v>63</v>
      </c>
      <c r="AC389">
        <f t="shared" si="139"/>
        <v>153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3.1323313822191201</v>
      </c>
      <c r="AH389" t="str">
        <f t="shared" si="134"/>
        <v xml:space="preserve"> </v>
      </c>
      <c r="AI389">
        <f t="shared" si="142"/>
        <v>104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265</v>
      </c>
      <c r="AP389" t="s">
        <v>1078</v>
      </c>
      <c r="AQ389">
        <v>35.548812565196251</v>
      </c>
      <c r="AR389">
        <v>34.734787194370917</v>
      </c>
      <c r="AS389">
        <v>18.218475073313776</v>
      </c>
      <c r="AT389">
        <v>-35.548812565196251</v>
      </c>
      <c r="AU389">
        <v>-34.734787194370917</v>
      </c>
      <c r="AV389" t="s">
        <v>1509</v>
      </c>
    </row>
    <row r="390" spans="1:48" x14ac:dyDescent="0.25">
      <c r="A390">
        <v>3.9300000000000226E-9</v>
      </c>
      <c r="B390" t="s">
        <v>437</v>
      </c>
      <c r="C390">
        <v>17</v>
      </c>
      <c r="D390" s="2">
        <v>1</v>
      </c>
      <c r="E390">
        <v>3</v>
      </c>
      <c r="F390">
        <v>21</v>
      </c>
      <c r="G390">
        <v>176.5</v>
      </c>
      <c r="H390">
        <v>126.3</v>
      </c>
      <c r="I390">
        <v>9689.1618401999986</v>
      </c>
      <c r="J390">
        <v>13.606981254040077</v>
      </c>
      <c r="K390">
        <v>12.241930793835417</v>
      </c>
      <c r="L390">
        <v>9.4366317951786503</v>
      </c>
      <c r="M390">
        <v>8.7817283798242052</v>
      </c>
      <c r="N390">
        <v>9.282</v>
      </c>
      <c r="O390">
        <v>4.2384105960264939</v>
      </c>
      <c r="P390">
        <v>0.12351543942992874</v>
      </c>
      <c r="Q390" s="36">
        <f t="shared" si="122"/>
        <v>80.952380956310947</v>
      </c>
      <c r="R390" t="str">
        <f t="shared" si="123"/>
        <v xml:space="preserve"> </v>
      </c>
      <c r="S390" s="37">
        <f t="shared" si="124"/>
        <v>0.39746635389041185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-0.18319320444013665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123</v>
      </c>
      <c r="AC390">
        <f t="shared" si="139"/>
        <v>19</v>
      </c>
      <c r="AD390" s="1" t="str">
        <f t="shared" si="132"/>
        <v xml:space="preserve"> </v>
      </c>
      <c r="AE390">
        <f t="shared" si="140"/>
        <v>26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437</v>
      </c>
      <c r="AP390" t="s">
        <v>1028</v>
      </c>
      <c r="AQ390">
        <v>19.896256864135619</v>
      </c>
      <c r="AR390">
        <v>18.319320444013666</v>
      </c>
      <c r="AS390">
        <v>39.746634996041188</v>
      </c>
      <c r="AT390">
        <v>-19.896256864135619</v>
      </c>
      <c r="AU390">
        <v>-18.319320444013666</v>
      </c>
      <c r="AV390" t="s">
        <v>1510</v>
      </c>
    </row>
    <row r="391" spans="1:48" x14ac:dyDescent="0.25">
      <c r="A391">
        <v>3.9400000000000224E-9</v>
      </c>
      <c r="B391" t="s">
        <v>625</v>
      </c>
      <c r="C391">
        <v>9</v>
      </c>
      <c r="D391" s="2">
        <v>0</v>
      </c>
      <c r="E391">
        <v>2</v>
      </c>
      <c r="F391">
        <v>11</v>
      </c>
      <c r="G391">
        <v>46</v>
      </c>
      <c r="H391">
        <v>32.31</v>
      </c>
      <c r="I391">
        <v>4823.6782838400004</v>
      </c>
      <c r="J391">
        <v>10.412504028359653</v>
      </c>
      <c r="K391">
        <v>9.3979057591623043</v>
      </c>
      <c r="L391">
        <v>5.9075385711751958</v>
      </c>
      <c r="M391">
        <v>5.5484957605985041</v>
      </c>
      <c r="N391">
        <v>2.7349999999999999</v>
      </c>
      <c r="O391">
        <v>54.444444444444443</v>
      </c>
      <c r="P391">
        <v>0</v>
      </c>
      <c r="Q391" s="36">
        <f t="shared" si="122"/>
        <v>81.818181822121815</v>
      </c>
      <c r="R391" t="str">
        <f t="shared" si="123"/>
        <v xml:space="preserve"> </v>
      </c>
      <c r="S391" s="37">
        <f t="shared" si="124"/>
        <v>0.42370783433306702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-0.48866102284151325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27</v>
      </c>
      <c r="AC391">
        <f t="shared" si="139"/>
        <v>15</v>
      </c>
      <c r="AD391" s="1" t="str">
        <f t="shared" si="132"/>
        <v xml:space="preserve"> </v>
      </c>
      <c r="AE391">
        <f t="shared" si="140"/>
        <v>23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54.444444448384445</v>
      </c>
      <c r="AL391" t="str">
        <f t="shared" si="136"/>
        <v xml:space="preserve"> </v>
      </c>
      <c r="AM391">
        <f t="shared" si="144"/>
        <v>12</v>
      </c>
      <c r="AN391" t="str">
        <f t="shared" si="145"/>
        <v xml:space="preserve"> </v>
      </c>
      <c r="AO391" t="s">
        <v>625</v>
      </c>
      <c r="AP391" t="s">
        <v>1031</v>
      </c>
      <c r="AQ391">
        <v>38.702013876793863</v>
      </c>
      <c r="AR391">
        <v>48.866102284151324</v>
      </c>
      <c r="AS391">
        <v>42.370783039306701</v>
      </c>
      <c r="AT391">
        <v>-38.702013876793863</v>
      </c>
      <c r="AU391">
        <v>-48.866102284151324</v>
      </c>
      <c r="AV391" t="s">
        <v>1511</v>
      </c>
    </row>
    <row r="392" spans="1:48" x14ac:dyDescent="0.25">
      <c r="A392">
        <v>3.9500000000000221E-9</v>
      </c>
      <c r="B392" t="s">
        <v>452</v>
      </c>
      <c r="C392">
        <v>12</v>
      </c>
      <c r="D392" s="2">
        <v>1</v>
      </c>
      <c r="E392">
        <v>9</v>
      </c>
      <c r="F392">
        <v>22</v>
      </c>
      <c r="G392">
        <v>180</v>
      </c>
      <c r="H392">
        <v>161.36000000000001</v>
      </c>
      <c r="I392">
        <v>46403.228506240004</v>
      </c>
      <c r="J392">
        <v>21.849695328368316</v>
      </c>
      <c r="K392">
        <v>20.474559066108363</v>
      </c>
      <c r="L392">
        <v>12.804266298333005</v>
      </c>
      <c r="M392">
        <v>12.27027916852928</v>
      </c>
      <c r="N392">
        <v>6.7750000000000004</v>
      </c>
      <c r="O392">
        <v>13.199999999999998</v>
      </c>
      <c r="P392">
        <v>2.1678235002478927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>
        <f t="shared" ref="W392:W455" si="152">IF(ISERROR((IF(((L392/$L$6-1))&gt;($W$5/100),((L392/$L$6-1)),"")))=TRUE," ",((IF(((L392/$L$6-1))&gt;($W$5/100),((L392/$L$6-1)),""))))</f>
        <v>0.10829922705896311</v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>
        <f t="shared" ref="AG392:AG455" si="157">IF(ISERROR((IF((AND(P392&gt;$AG$6,P392&lt;$AG$5))=TRUE,P392+A392," ")))=TRUE," ",((IF((AND(P392&gt;$AG$6,P392&lt;$AG$5))=TRUE,P392+A392," "))))</f>
        <v>2.1678235041978926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452</v>
      </c>
      <c r="AP392" t="s">
        <v>1022</v>
      </c>
      <c r="AQ392">
        <v>-28.628264381627133</v>
      </c>
      <c r="AR392">
        <v>-10.829922705896312</v>
      </c>
      <c r="AS392">
        <v>11.551809618244913</v>
      </c>
      <c r="AT392">
        <v>28.628264381627133</v>
      </c>
      <c r="AU392">
        <v>10.829922705896312</v>
      </c>
      <c r="AV392" t="s">
        <v>1512</v>
      </c>
    </row>
    <row r="393" spans="1:48" x14ac:dyDescent="0.25">
      <c r="A393">
        <v>3.9600000000000219E-9</v>
      </c>
      <c r="B393" t="s">
        <v>613</v>
      </c>
      <c r="C393">
        <v>33</v>
      </c>
      <c r="D393" s="2">
        <v>0</v>
      </c>
      <c r="E393">
        <v>7</v>
      </c>
      <c r="F393">
        <v>40</v>
      </c>
      <c r="G393">
        <v>236.19999694824219</v>
      </c>
      <c r="H393">
        <v>167.9</v>
      </c>
      <c r="I393">
        <v>28610.365509600004</v>
      </c>
      <c r="J393">
        <v>14.893994500133061</v>
      </c>
      <c r="K393">
        <v>12.504654800029792</v>
      </c>
      <c r="L393">
        <v>6.9769770108222344</v>
      </c>
      <c r="M393">
        <v>6.0131415697558532</v>
      </c>
      <c r="N393">
        <v>6.7130000000000001</v>
      </c>
      <c r="O393">
        <v>249.16666666666666</v>
      </c>
      <c r="P393">
        <v>0.22394282310899344</v>
      </c>
      <c r="Q393" s="36">
        <f t="shared" si="146"/>
        <v>82.500000003959997</v>
      </c>
      <c r="R393" t="str">
        <f t="shared" si="147"/>
        <v xml:space="preserve"> </v>
      </c>
      <c r="S393" s="37">
        <f t="shared" si="148"/>
        <v>0.40678974159098369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-0.39609361066559923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613</v>
      </c>
      <c r="AP393" t="s">
        <v>1078</v>
      </c>
      <c r="AQ393">
        <v>12.31966242685899</v>
      </c>
      <c r="AR393">
        <v>39.60936106655992</v>
      </c>
      <c r="AS393">
        <v>40.678973763098369</v>
      </c>
      <c r="AT393">
        <v>-12.31966242685899</v>
      </c>
      <c r="AU393">
        <v>-39.60936106655992</v>
      </c>
      <c r="AV393" t="s">
        <v>1513</v>
      </c>
    </row>
    <row r="394" spans="1:48" x14ac:dyDescent="0.25">
      <c r="A394">
        <v>3.9700000000000217E-9</v>
      </c>
      <c r="B394" t="s">
        <v>733</v>
      </c>
      <c r="C394">
        <v>38</v>
      </c>
      <c r="D394" s="2">
        <v>0</v>
      </c>
      <c r="E394">
        <v>10</v>
      </c>
      <c r="F394">
        <v>48</v>
      </c>
      <c r="G394">
        <v>100</v>
      </c>
      <c r="H394">
        <v>77.48</v>
      </c>
      <c r="I394">
        <v>91271.44</v>
      </c>
      <c r="J394">
        <v>27.38776952986921</v>
      </c>
      <c r="K394">
        <v>22.556040756914122</v>
      </c>
      <c r="L394">
        <v>17.851964550541759</v>
      </c>
      <c r="M394">
        <v>14.861946449394454</v>
      </c>
      <c r="N394">
        <v>2.3519999999999999</v>
      </c>
      <c r="O394">
        <v>18.909090909090903</v>
      </c>
      <c r="P394">
        <v>1.8069179143004648E-2</v>
      </c>
      <c r="Q394" s="36">
        <f t="shared" si="146"/>
        <v>79.166666670636673</v>
      </c>
      <c r="R394" t="str">
        <f t="shared" si="147"/>
        <v xml:space="preserve"> </v>
      </c>
      <c r="S394" s="37">
        <f t="shared" si="148"/>
        <v>0.29065565704176033</v>
      </c>
      <c r="T394" s="37" t="str">
        <f t="shared" si="149"/>
        <v/>
      </c>
      <c r="U394" s="37">
        <f t="shared" si="150"/>
        <v>0.61230681113308072</v>
      </c>
      <c r="V394" s="37" t="str">
        <f t="shared" si="151"/>
        <v/>
      </c>
      <c r="W394" s="37">
        <f t="shared" si="152"/>
        <v>0.54521298228741966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733</v>
      </c>
      <c r="AP394" t="s">
        <v>1033</v>
      </c>
      <c r="AQ394">
        <v>-61.230681113308073</v>
      </c>
      <c r="AR394">
        <v>-54.521298228741969</v>
      </c>
      <c r="AS394">
        <v>29.065565307176033</v>
      </c>
      <c r="AT394">
        <v>61.230681113308073</v>
      </c>
      <c r="AU394">
        <v>54.521298228741969</v>
      </c>
      <c r="AV394" t="s">
        <v>1514</v>
      </c>
    </row>
    <row r="395" spans="1:48" x14ac:dyDescent="0.25">
      <c r="A395">
        <v>3.9800000000000214E-9</v>
      </c>
      <c r="B395" t="s">
        <v>362</v>
      </c>
      <c r="C395">
        <v>16</v>
      </c>
      <c r="D395" s="2">
        <v>0</v>
      </c>
      <c r="E395">
        <v>6</v>
      </c>
      <c r="F395">
        <v>22</v>
      </c>
      <c r="G395">
        <v>135</v>
      </c>
      <c r="H395" t="s">
        <v>161</v>
      </c>
      <c r="I395" t="s">
        <v>161</v>
      </c>
      <c r="J395" t="s">
        <v>1019</v>
      </c>
      <c r="K395" t="s">
        <v>1019</v>
      </c>
      <c r="L395" t="s">
        <v>1019</v>
      </c>
      <c r="M395" t="s">
        <v>1019</v>
      </c>
      <c r="N395">
        <v>5.5010000000000003</v>
      </c>
      <c r="O395">
        <v>16.638655462184889</v>
      </c>
      <c r="P395" t="s">
        <v>166</v>
      </c>
      <c r="Q395" s="36">
        <f t="shared" si="146"/>
        <v>72.727272731252739</v>
      </c>
      <c r="R395" t="str">
        <f t="shared" si="147"/>
        <v xml:space="preserve"> </v>
      </c>
      <c r="S395" s="37" t="str">
        <f t="shared" si="148"/>
        <v xml:space="preserve"> </v>
      </c>
      <c r="T395" s="37" t="str">
        <f t="shared" si="149"/>
        <v xml:space="preserve"> </v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 xml:space="preserve"> </v>
      </c>
      <c r="X395" s="37" t="str">
        <f t="shared" si="153"/>
        <v xml:space="preserve"> </v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 t="str">
        <f t="shared" si="157"/>
        <v xml:space="preserve"> 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362</v>
      </c>
      <c r="AP395" t="s">
        <v>1054</v>
      </c>
      <c r="AQ395" t="e">
        <v>#VALUE!</v>
      </c>
      <c r="AR395" t="e">
        <v>#VALUE!</v>
      </c>
      <c r="AS395" t="s">
        <v>166</v>
      </c>
      <c r="AT395" t="e">
        <v>#VALUE!</v>
      </c>
      <c r="AU395" t="e">
        <v>#VALUE!</v>
      </c>
      <c r="AV395" t="s">
        <v>1515</v>
      </c>
    </row>
    <row r="396" spans="1:48" x14ac:dyDescent="0.25">
      <c r="A396">
        <v>3.9900000000000212E-9</v>
      </c>
      <c r="B396" t="s">
        <v>539</v>
      </c>
      <c r="C396">
        <v>17</v>
      </c>
      <c r="D396" s="2">
        <v>1</v>
      </c>
      <c r="E396">
        <v>12</v>
      </c>
      <c r="F396">
        <v>30</v>
      </c>
      <c r="G396">
        <v>73</v>
      </c>
      <c r="H396">
        <v>65.150000000000006</v>
      </c>
      <c r="I396">
        <v>95712.584190850001</v>
      </c>
      <c r="J396">
        <v>14.633872416891286</v>
      </c>
      <c r="K396">
        <v>11.391851722329079</v>
      </c>
      <c r="L396">
        <v>11.465214706394843</v>
      </c>
      <c r="M396">
        <v>8.7229381694771444</v>
      </c>
      <c r="N396">
        <v>3.63</v>
      </c>
      <c r="O396">
        <v>-10.10869565217391</v>
      </c>
      <c r="P396">
        <v>3.9616270145817345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>
        <f t="shared" si="157"/>
        <v>3.9616270185717344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539</v>
      </c>
      <c r="AP396" t="s">
        <v>1033</v>
      </c>
      <c r="AQ396">
        <v>13.85099051138754</v>
      </c>
      <c r="AR396">
        <v>0.76050980900967957</v>
      </c>
      <c r="AS396">
        <v>12.049117421335364</v>
      </c>
      <c r="AT396">
        <v>-13.85099051138754</v>
      </c>
      <c r="AU396">
        <v>-0.76050980900967957</v>
      </c>
      <c r="AV396" t="s">
        <v>1516</v>
      </c>
    </row>
    <row r="397" spans="1:48" x14ac:dyDescent="0.25">
      <c r="A397">
        <v>4.0000000000000209E-9</v>
      </c>
      <c r="B397" t="s">
        <v>333</v>
      </c>
      <c r="C397">
        <v>12</v>
      </c>
      <c r="D397" s="2">
        <v>1</v>
      </c>
      <c r="E397">
        <v>13</v>
      </c>
      <c r="F397">
        <v>26</v>
      </c>
      <c r="G397">
        <v>88</v>
      </c>
      <c r="H397">
        <v>73.400000000000006</v>
      </c>
      <c r="I397">
        <v>9222.2168254000007</v>
      </c>
      <c r="J397">
        <v>11.923326835607538</v>
      </c>
      <c r="K397">
        <v>10.371626395365269</v>
      </c>
      <c r="L397">
        <v>8.4542530391715438</v>
      </c>
      <c r="M397">
        <v>7.4934395624831884</v>
      </c>
      <c r="N397">
        <v>6.1559999999999997</v>
      </c>
      <c r="O397">
        <v>6.4473684210526381</v>
      </c>
      <c r="P397">
        <v>0</v>
      </c>
      <c r="Q397" s="36" t="str">
        <f t="shared" si="146"/>
        <v xml:space="preserve"> </v>
      </c>
      <c r="R397" t="str">
        <f t="shared" si="147"/>
        <v xml:space="preserve"> </v>
      </c>
      <c r="S397" s="37">
        <f t="shared" si="148"/>
        <v>0.19891008574386915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>
        <f t="shared" si="153"/>
        <v>-0.2682249892057792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 t="str">
        <f t="shared" si="157"/>
        <v xml:space="preserve"> 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333</v>
      </c>
      <c r="AP397" t="s">
        <v>1033</v>
      </c>
      <c r="AQ397">
        <v>29.807861690050963</v>
      </c>
      <c r="AR397">
        <v>26.822498920577921</v>
      </c>
      <c r="AS397">
        <v>19.891008174386915</v>
      </c>
      <c r="AT397">
        <v>-29.807861690050963</v>
      </c>
      <c r="AU397">
        <v>-26.822498920577921</v>
      </c>
      <c r="AV397" t="s">
        <v>1517</v>
      </c>
    </row>
    <row r="398" spans="1:48" x14ac:dyDescent="0.25">
      <c r="A398">
        <v>4.0100000000000207E-9</v>
      </c>
      <c r="B398" t="s">
        <v>304</v>
      </c>
      <c r="C398">
        <v>19</v>
      </c>
      <c r="D398" s="2">
        <v>0</v>
      </c>
      <c r="E398">
        <v>5</v>
      </c>
      <c r="F398">
        <v>24</v>
      </c>
      <c r="G398">
        <v>150</v>
      </c>
      <c r="H398">
        <v>116.63</v>
      </c>
      <c r="I398">
        <v>24372.174132379998</v>
      </c>
      <c r="J398">
        <v>11.529260577303281</v>
      </c>
      <c r="K398">
        <v>10.632692132373052</v>
      </c>
      <c r="L398">
        <v>9.7206427516236023</v>
      </c>
      <c r="M398">
        <v>9.3108289842723746</v>
      </c>
      <c r="N398">
        <v>8.9169999999999998</v>
      </c>
      <c r="O398">
        <v>13.782234957020053</v>
      </c>
      <c r="P398">
        <v>2.2935779816513762</v>
      </c>
      <c r="Q398" s="36">
        <f t="shared" si="146"/>
        <v>79.166666670676676</v>
      </c>
      <c r="R398" t="str">
        <f t="shared" si="147"/>
        <v xml:space="preserve"> </v>
      </c>
      <c r="S398" s="37">
        <f t="shared" si="148"/>
        <v>0.28611849839394921</v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>
        <f t="shared" si="153"/>
        <v>-0.15861006034033009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2.2935779856613761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304</v>
      </c>
      <c r="AP398" t="s">
        <v>1028</v>
      </c>
      <c r="AQ398">
        <v>32.127713664885057</v>
      </c>
      <c r="AR398">
        <v>15.861006034033009</v>
      </c>
      <c r="AS398">
        <v>28.61184943839492</v>
      </c>
      <c r="AT398">
        <v>-32.127713664885057</v>
      </c>
      <c r="AU398">
        <v>-15.861006034033009</v>
      </c>
      <c r="AV398" t="s">
        <v>1518</v>
      </c>
    </row>
    <row r="399" spans="1:48" x14ac:dyDescent="0.25">
      <c r="A399">
        <v>4.0200000000000204E-9</v>
      </c>
      <c r="B399" t="s">
        <v>737</v>
      </c>
      <c r="C399">
        <v>3</v>
      </c>
      <c r="D399" s="2">
        <v>0</v>
      </c>
      <c r="E399">
        <v>9</v>
      </c>
      <c r="F399">
        <v>12</v>
      </c>
      <c r="G399">
        <v>243</v>
      </c>
      <c r="H399">
        <v>211.12</v>
      </c>
      <c r="I399">
        <v>8625.4009150399997</v>
      </c>
      <c r="J399">
        <v>8.8623961044412738</v>
      </c>
      <c r="K399">
        <v>8.2821387940841866</v>
      </c>
      <c r="L399" t="s">
        <v>1019</v>
      </c>
      <c r="M399" t="s">
        <v>1019</v>
      </c>
      <c r="N399">
        <v>16.943999999999999</v>
      </c>
      <c r="O399">
        <v>118.66707242848449</v>
      </c>
      <c r="P399">
        <v>2.5895225464190985</v>
      </c>
      <c r="Q399" s="36" t="str">
        <f t="shared" si="146"/>
        <v xml:space="preserve"> </v>
      </c>
      <c r="R399" t="str">
        <f t="shared" si="147"/>
        <v xml:space="preserve"> </v>
      </c>
      <c r="S399" s="37">
        <f t="shared" si="148"/>
        <v>0.15100417226554763</v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 xml:space="preserve"> </v>
      </c>
      <c r="X399" s="37" t="str">
        <f t="shared" si="153"/>
        <v xml:space="preserve"> 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2.5895225504390984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737</v>
      </c>
      <c r="AP399" t="s">
        <v>1024</v>
      </c>
      <c r="AQ399">
        <v>47.827435941556274</v>
      </c>
      <c r="AR399" t="e">
        <v>#VALUE!</v>
      </c>
      <c r="AS399">
        <v>15.100416824554763</v>
      </c>
      <c r="AT399">
        <v>-47.827435941556274</v>
      </c>
      <c r="AU399" t="e">
        <v>#VALUE!</v>
      </c>
      <c r="AV399" t="s">
        <v>1519</v>
      </c>
    </row>
    <row r="400" spans="1:48" x14ac:dyDescent="0.25">
      <c r="A400">
        <v>4.0300000000000202E-9</v>
      </c>
      <c r="B400" t="s">
        <v>729</v>
      </c>
      <c r="C400">
        <v>13</v>
      </c>
      <c r="D400" s="2">
        <v>0</v>
      </c>
      <c r="E400">
        <v>5</v>
      </c>
      <c r="F400">
        <v>18</v>
      </c>
      <c r="G400">
        <v>71</v>
      </c>
      <c r="H400">
        <v>62.94</v>
      </c>
      <c r="I400">
        <v>10674.71853588</v>
      </c>
      <c r="J400">
        <v>32.194373401534527</v>
      </c>
      <c r="K400">
        <v>36.23488773747841</v>
      </c>
      <c r="L400">
        <v>18.413395939086293</v>
      </c>
      <c r="M400">
        <v>17.030230046948358</v>
      </c>
      <c r="N400">
        <v>1.482</v>
      </c>
      <c r="O400">
        <v>8.8101892151921994</v>
      </c>
      <c r="P400">
        <v>3.6272640610104858</v>
      </c>
      <c r="Q400" s="36">
        <f t="shared" si="146"/>
        <v>72.222222226252228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>
        <f t="shared" si="150"/>
        <v>0.89526961875612376</v>
      </c>
      <c r="V400" s="37" t="str">
        <f t="shared" si="151"/>
        <v/>
      </c>
      <c r="W400" s="37">
        <f t="shared" si="152"/>
        <v>0.5938088142915976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>
        <f t="shared" si="157"/>
        <v>3.6272640650404857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729</v>
      </c>
      <c r="AP400" t="s">
        <v>1035</v>
      </c>
      <c r="AQ400">
        <v>-89.526961875612372</v>
      </c>
      <c r="AR400">
        <v>-59.380881429159757</v>
      </c>
      <c r="AS400">
        <v>12.805846838258672</v>
      </c>
      <c r="AT400">
        <v>89.526961875612372</v>
      </c>
      <c r="AU400">
        <v>59.380881429159757</v>
      </c>
      <c r="AV400" t="s">
        <v>1520</v>
      </c>
    </row>
    <row r="401" spans="1:48" x14ac:dyDescent="0.25">
      <c r="A401">
        <v>4.04000000000002E-9</v>
      </c>
      <c r="B401" t="s">
        <v>607</v>
      </c>
      <c r="C401">
        <v>8</v>
      </c>
      <c r="D401" s="2">
        <v>1</v>
      </c>
      <c r="E401">
        <v>16</v>
      </c>
      <c r="F401">
        <v>25</v>
      </c>
      <c r="G401">
        <v>400</v>
      </c>
      <c r="H401">
        <v>395.22</v>
      </c>
      <c r="I401">
        <v>42706.029856560002</v>
      </c>
      <c r="J401">
        <v>18.253279142804359</v>
      </c>
      <c r="K401">
        <v>15.972356935014551</v>
      </c>
      <c r="L401">
        <v>12.414738620366025</v>
      </c>
      <c r="M401">
        <v>10.917114718019256</v>
      </c>
      <c r="N401">
        <v>20.369</v>
      </c>
      <c r="O401">
        <v>28.671679197994987</v>
      </c>
      <c r="P401">
        <v>0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607</v>
      </c>
      <c r="AP401" t="s">
        <v>1054</v>
      </c>
      <c r="AQ401">
        <v>-7.4563091213416088</v>
      </c>
      <c r="AR401">
        <v>-7.4582869217742598</v>
      </c>
      <c r="AS401">
        <v>1.2094529629067319</v>
      </c>
      <c r="AT401">
        <v>7.4563091213416088</v>
      </c>
      <c r="AU401">
        <v>7.4582869217742598</v>
      </c>
      <c r="AV401" t="s">
        <v>1521</v>
      </c>
    </row>
    <row r="402" spans="1:48" x14ac:dyDescent="0.25">
      <c r="A402">
        <v>4.0500000000000197E-9</v>
      </c>
      <c r="B402" t="s">
        <v>682</v>
      </c>
      <c r="C402">
        <v>9</v>
      </c>
      <c r="D402" s="2">
        <v>1</v>
      </c>
      <c r="E402">
        <v>20</v>
      </c>
      <c r="F402">
        <v>30</v>
      </c>
      <c r="G402">
        <v>20</v>
      </c>
      <c r="H402">
        <v>17.04</v>
      </c>
      <c r="I402">
        <v>18786.092020559998</v>
      </c>
      <c r="J402">
        <v>10.798479087452471</v>
      </c>
      <c r="K402">
        <v>9.8897272199651756</v>
      </c>
      <c r="L402" t="s">
        <v>1019</v>
      </c>
      <c r="M402" t="s">
        <v>1019</v>
      </c>
      <c r="N402">
        <v>1.4350000000000001</v>
      </c>
      <c r="O402">
        <v>43.137672415832682</v>
      </c>
      <c r="P402">
        <v>3.568075117370892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0.17370892423779349</v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 xml:space="preserve"> </v>
      </c>
      <c r="X402" s="37" t="str">
        <f t="shared" si="153"/>
        <v xml:space="preserve"> 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3.5680751214208919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682</v>
      </c>
      <c r="AP402" t="s">
        <v>1024</v>
      </c>
      <c r="AQ402">
        <v>36.429794461393314</v>
      </c>
      <c r="AR402" t="e">
        <v>#VALUE!</v>
      </c>
      <c r="AS402">
        <v>17.370892018779351</v>
      </c>
      <c r="AT402">
        <v>-36.429794461393314</v>
      </c>
      <c r="AU402" t="e">
        <v>#VALUE!</v>
      </c>
      <c r="AV402" t="s">
        <v>1522</v>
      </c>
    </row>
    <row r="403" spans="1:48" x14ac:dyDescent="0.25">
      <c r="A403">
        <v>4.0600000000000195E-9</v>
      </c>
      <c r="B403" t="s">
        <v>456</v>
      </c>
      <c r="C403">
        <v>4</v>
      </c>
      <c r="D403" s="2">
        <v>4</v>
      </c>
      <c r="E403">
        <v>4</v>
      </c>
      <c r="F403">
        <v>12</v>
      </c>
      <c r="G403">
        <v>67</v>
      </c>
      <c r="H403">
        <v>62.93</v>
      </c>
      <c r="I403">
        <v>7705.4754291199997</v>
      </c>
      <c r="J403">
        <v>16.478135637601465</v>
      </c>
      <c r="K403">
        <v>15.549789967877441</v>
      </c>
      <c r="L403">
        <v>10.695275327578155</v>
      </c>
      <c r="M403">
        <v>10.166146053070978</v>
      </c>
      <c r="N403">
        <v>3.4530000000000003</v>
      </c>
      <c r="O403">
        <v>34.558823529411761</v>
      </c>
      <c r="P403">
        <v>1.9291276020975685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 t="str">
        <f t="shared" si="151"/>
        <v/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456</v>
      </c>
      <c r="AP403" t="s">
        <v>1031</v>
      </c>
      <c r="AQ403">
        <v>2.9938882233376818</v>
      </c>
      <c r="AR403">
        <v>7.4248761892675379</v>
      </c>
      <c r="AS403">
        <v>6.4675035754012455</v>
      </c>
      <c r="AT403">
        <v>-2.9938882233376818</v>
      </c>
      <c r="AU403">
        <v>-7.4248761892675379</v>
      </c>
      <c r="AV403" t="s">
        <v>1523</v>
      </c>
    </row>
    <row r="404" spans="1:48" x14ac:dyDescent="0.25">
      <c r="A404">
        <v>4.0700000000000192E-9</v>
      </c>
      <c r="B404" t="s">
        <v>647</v>
      </c>
      <c r="C404">
        <v>16</v>
      </c>
      <c r="D404" s="2">
        <v>3</v>
      </c>
      <c r="E404">
        <v>11</v>
      </c>
      <c r="F404">
        <v>30</v>
      </c>
      <c r="G404">
        <v>160</v>
      </c>
      <c r="H404">
        <v>121.85</v>
      </c>
      <c r="I404">
        <v>21442.392664300001</v>
      </c>
      <c r="J404">
        <v>35.10515701526937</v>
      </c>
      <c r="K404">
        <v>30.470117529382343</v>
      </c>
      <c r="L404">
        <v>21.554122440449042</v>
      </c>
      <c r="M404">
        <v>18.656784439944861</v>
      </c>
      <c r="N404">
        <v>3.4710000000000001</v>
      </c>
      <c r="O404">
        <v>19.589041095890416</v>
      </c>
      <c r="P404">
        <v>0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0.31308986865760768</v>
      </c>
      <c r="T404" s="37" t="str">
        <f t="shared" si="149"/>
        <v/>
      </c>
      <c r="U404" s="37">
        <f t="shared" si="150"/>
        <v>1.0666262617657329</v>
      </c>
      <c r="V404" s="37" t="str">
        <f t="shared" si="151"/>
        <v/>
      </c>
      <c r="W404" s="37">
        <f t="shared" si="152"/>
        <v>0.86566076369358047</v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647</v>
      </c>
      <c r="AP404" t="s">
        <v>1033</v>
      </c>
      <c r="AQ404">
        <v>-106.6626261765733</v>
      </c>
      <c r="AR404">
        <v>-86.566076369358044</v>
      </c>
      <c r="AS404">
        <v>31.308986458760767</v>
      </c>
      <c r="AT404">
        <v>106.6626261765733</v>
      </c>
      <c r="AU404">
        <v>86.566076369358044</v>
      </c>
      <c r="AV404" t="s">
        <v>1524</v>
      </c>
    </row>
    <row r="405" spans="1:48" x14ac:dyDescent="0.25">
      <c r="A405">
        <v>4.080000000000019E-9</v>
      </c>
      <c r="B405" t="s">
        <v>441</v>
      </c>
      <c r="C405">
        <v>6</v>
      </c>
      <c r="D405" s="2">
        <v>0</v>
      </c>
      <c r="E405">
        <v>3</v>
      </c>
      <c r="F405">
        <v>9</v>
      </c>
      <c r="G405">
        <v>110</v>
      </c>
      <c r="H405">
        <v>86.82</v>
      </c>
      <c r="I405">
        <v>12666.036010379999</v>
      </c>
      <c r="J405">
        <v>11.129342392001025</v>
      </c>
      <c r="K405">
        <v>10.133053221288515</v>
      </c>
      <c r="L405" t="s">
        <v>1019</v>
      </c>
      <c r="M405" t="s">
        <v>1019</v>
      </c>
      <c r="N405">
        <v>6.625</v>
      </c>
      <c r="O405">
        <v>23.469387755102041</v>
      </c>
      <c r="P405">
        <v>1.4052061736926977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0.26698917708161274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441</v>
      </c>
      <c r="AP405" t="s">
        <v>1024</v>
      </c>
      <c r="AQ405">
        <v>34.482015695050741</v>
      </c>
      <c r="AR405" t="e">
        <v>#VALUE!</v>
      </c>
      <c r="AS405">
        <v>26.698917300161273</v>
      </c>
      <c r="AT405">
        <v>-34.482015695050741</v>
      </c>
      <c r="AU405" t="e">
        <v>#VALUE!</v>
      </c>
      <c r="AV405" t="s">
        <v>1525</v>
      </c>
    </row>
    <row r="406" spans="1:48" x14ac:dyDescent="0.25">
      <c r="A406">
        <v>4.0900000000000188E-9</v>
      </c>
      <c r="B406" t="s">
        <v>609</v>
      </c>
      <c r="C406">
        <v>5</v>
      </c>
      <c r="D406" s="2">
        <v>4</v>
      </c>
      <c r="E406">
        <v>12</v>
      </c>
      <c r="F406">
        <v>21</v>
      </c>
      <c r="G406">
        <v>138.5</v>
      </c>
      <c r="H406">
        <v>126.65</v>
      </c>
      <c r="I406">
        <v>10275.129191400001</v>
      </c>
      <c r="J406">
        <v>19.039386650631389</v>
      </c>
      <c r="K406">
        <v>17.539122005262431</v>
      </c>
      <c r="L406">
        <v>9.2287371840422292</v>
      </c>
      <c r="M406">
        <v>8.7643198688903876</v>
      </c>
      <c r="N406">
        <v>6.6520000000000001</v>
      </c>
      <c r="O406">
        <v>8.0402010050251214</v>
      </c>
      <c r="P406">
        <v>1.9352546387682588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-0.20118794396396367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609</v>
      </c>
      <c r="AP406" t="s">
        <v>1028</v>
      </c>
      <c r="AQ406">
        <v>-12.084091926984431</v>
      </c>
      <c r="AR406">
        <v>20.118794396396368</v>
      </c>
      <c r="AS406">
        <v>9.3564942755625768</v>
      </c>
      <c r="AT406">
        <v>12.084091926984431</v>
      </c>
      <c r="AU406">
        <v>-20.118794396396368</v>
      </c>
      <c r="AV406" t="s">
        <v>1526</v>
      </c>
    </row>
    <row r="407" spans="1:48" x14ac:dyDescent="0.25">
      <c r="A407">
        <v>4.1000000000000185E-9</v>
      </c>
      <c r="B407" t="s">
        <v>700</v>
      </c>
      <c r="C407">
        <v>5</v>
      </c>
      <c r="D407" s="2">
        <v>1</v>
      </c>
      <c r="E407">
        <v>6</v>
      </c>
      <c r="F407">
        <v>12</v>
      </c>
      <c r="G407">
        <v>108</v>
      </c>
      <c r="H407">
        <v>105.03</v>
      </c>
      <c r="I407">
        <v>14986.921329449999</v>
      </c>
      <c r="J407">
        <v>28.325242718446599</v>
      </c>
      <c r="K407">
        <v>25.241528478731073</v>
      </c>
      <c r="L407">
        <v>19.187362024234112</v>
      </c>
      <c r="M407">
        <v>17.348292916382412</v>
      </c>
      <c r="N407">
        <v>3.7080000000000002</v>
      </c>
      <c r="O407">
        <v>21.363636363636367</v>
      </c>
      <c r="P407">
        <v>1.4510139960011426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>
        <f t="shared" si="150"/>
        <v>0.66749547502005857</v>
      </c>
      <c r="V407" s="37" t="str">
        <f t="shared" si="151"/>
        <v/>
      </c>
      <c r="W407" s="37">
        <f t="shared" si="152"/>
        <v>0.66080101782385747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700</v>
      </c>
      <c r="AP407" t="s">
        <v>1054</v>
      </c>
      <c r="AQ407">
        <v>-66.749547502005854</v>
      </c>
      <c r="AR407">
        <v>-66.080101782385753</v>
      </c>
      <c r="AS407">
        <v>2.8277634961439535</v>
      </c>
      <c r="AT407">
        <v>66.749547502005854</v>
      </c>
      <c r="AU407">
        <v>66.080101782385753</v>
      </c>
      <c r="AV407" t="s">
        <v>1527</v>
      </c>
    </row>
    <row r="408" spans="1:48" x14ac:dyDescent="0.25">
      <c r="A408">
        <v>4.1100000000000183E-9</v>
      </c>
      <c r="B408" t="s">
        <v>604</v>
      </c>
      <c r="C408">
        <v>4</v>
      </c>
      <c r="D408" s="2">
        <v>6</v>
      </c>
      <c r="E408">
        <v>14</v>
      </c>
      <c r="F408">
        <v>24</v>
      </c>
      <c r="G408">
        <v>183.5</v>
      </c>
      <c r="H408">
        <v>166.25</v>
      </c>
      <c r="I408">
        <v>20476.156811249999</v>
      </c>
      <c r="J408">
        <v>18.40066408411732</v>
      </c>
      <c r="K408">
        <v>16.90907241659886</v>
      </c>
      <c r="L408">
        <v>12.354800502372825</v>
      </c>
      <c r="M408">
        <v>11.669231754989136</v>
      </c>
      <c r="N408">
        <v>8.0240000000000009</v>
      </c>
      <c r="O408">
        <v>19.3491124260355</v>
      </c>
      <c r="P408">
        <v>2.2093233082706769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>
        <f t="shared" si="157"/>
        <v>2.2093233123806768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604</v>
      </c>
      <c r="AP408" t="s">
        <v>1031</v>
      </c>
      <c r="AQ408">
        <v>-8.3239582538428003</v>
      </c>
      <c r="AR408">
        <v>-6.9394803904552438</v>
      </c>
      <c r="AS408">
        <v>10.375939849624061</v>
      </c>
      <c r="AT408">
        <v>8.3239582538428003</v>
      </c>
      <c r="AU408">
        <v>6.9394803904552438</v>
      </c>
      <c r="AV408" t="s">
        <v>1528</v>
      </c>
    </row>
    <row r="409" spans="1:48" x14ac:dyDescent="0.25">
      <c r="A409">
        <v>4.120000000000018E-9</v>
      </c>
      <c r="B409" t="s">
        <v>540</v>
      </c>
      <c r="C409">
        <v>8</v>
      </c>
      <c r="D409" s="2">
        <v>0</v>
      </c>
      <c r="E409">
        <v>6</v>
      </c>
      <c r="F409">
        <v>14</v>
      </c>
      <c r="G409">
        <v>330</v>
      </c>
      <c r="H409">
        <v>279.07</v>
      </c>
      <c r="I409">
        <v>28840.594917529997</v>
      </c>
      <c r="J409">
        <v>22.97061486542102</v>
      </c>
      <c r="K409">
        <v>20.943339587242026</v>
      </c>
      <c r="L409">
        <v>17.86589529182142</v>
      </c>
      <c r="M409">
        <v>16.668288178274551</v>
      </c>
      <c r="N409">
        <v>11.526</v>
      </c>
      <c r="O409">
        <v>24.576271186440682</v>
      </c>
      <c r="P409">
        <v>0.63209947325043903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0.18249901870415453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0.54641878584014791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540</v>
      </c>
      <c r="AP409" t="s">
        <v>1031</v>
      </c>
      <c r="AQ409">
        <v>-35.22707193457957</v>
      </c>
      <c r="AR409">
        <v>-54.64187858401479</v>
      </c>
      <c r="AS409">
        <v>18.249901458415451</v>
      </c>
      <c r="AT409">
        <v>35.22707193457957</v>
      </c>
      <c r="AU409">
        <v>54.64187858401479</v>
      </c>
      <c r="AV409" t="s">
        <v>1529</v>
      </c>
    </row>
    <row r="410" spans="1:48" x14ac:dyDescent="0.25">
      <c r="A410">
        <v>4.1300000000000178E-9</v>
      </c>
      <c r="B410" t="s">
        <v>541</v>
      </c>
      <c r="C410">
        <v>17</v>
      </c>
      <c r="D410" s="2">
        <v>1</v>
      </c>
      <c r="E410">
        <v>12</v>
      </c>
      <c r="F410">
        <v>30</v>
      </c>
      <c r="G410">
        <v>103.5</v>
      </c>
      <c r="H410">
        <v>95.93</v>
      </c>
      <c r="I410">
        <v>35816.970353910001</v>
      </c>
      <c r="J410">
        <v>23.250121182743577</v>
      </c>
      <c r="K410">
        <v>21.041895152445711</v>
      </c>
      <c r="L410">
        <v>14.584595470502487</v>
      </c>
      <c r="M410">
        <v>13.517404406176814</v>
      </c>
      <c r="N410">
        <v>4.1260000000000003</v>
      </c>
      <c r="O410">
        <v>24.616230741919097</v>
      </c>
      <c r="P410">
        <v>0.91525070363806937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0.26239922775036129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541</v>
      </c>
      <c r="AP410" t="s">
        <v>1028</v>
      </c>
      <c r="AQ410">
        <v>-36.872514213777954</v>
      </c>
      <c r="AR410">
        <v>-26.239922775036128</v>
      </c>
      <c r="AS410">
        <v>7.8911706452621688</v>
      </c>
      <c r="AT410">
        <v>36.872514213777954</v>
      </c>
      <c r="AU410">
        <v>26.239922775036128</v>
      </c>
      <c r="AV410" t="s">
        <v>1530</v>
      </c>
    </row>
    <row r="411" spans="1:48" x14ac:dyDescent="0.25">
      <c r="A411">
        <v>4.1400000000000176E-9</v>
      </c>
      <c r="B411" t="s">
        <v>533</v>
      </c>
      <c r="C411">
        <v>14</v>
      </c>
      <c r="D411" s="2">
        <v>2</v>
      </c>
      <c r="E411">
        <v>13</v>
      </c>
      <c r="F411">
        <v>29</v>
      </c>
      <c r="G411">
        <v>21</v>
      </c>
      <c r="H411">
        <v>17.16</v>
      </c>
      <c r="I411">
        <v>4280.6399922000001</v>
      </c>
      <c r="J411">
        <v>14.193548387096774</v>
      </c>
      <c r="K411">
        <v>9.5865921787709496</v>
      </c>
      <c r="L411">
        <v>6.1494694178014209</v>
      </c>
      <c r="M411">
        <v>5.3435816041094659</v>
      </c>
      <c r="N411">
        <v>1.048</v>
      </c>
      <c r="O411">
        <v>288.00000000000006</v>
      </c>
      <c r="P411">
        <v>0.46620046620046618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0.22377622791622376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>
        <f t="shared" si="153"/>
        <v>-0.46772020795448821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533</v>
      </c>
      <c r="AP411" t="s">
        <v>1078</v>
      </c>
      <c r="AQ411">
        <v>16.443160098505604</v>
      </c>
      <c r="AR411">
        <v>46.772020795448825</v>
      </c>
      <c r="AS411">
        <v>22.377622377622373</v>
      </c>
      <c r="AT411">
        <v>-16.443160098505604</v>
      </c>
      <c r="AU411">
        <v>-46.772020795448825</v>
      </c>
      <c r="AV411" t="s">
        <v>1531</v>
      </c>
    </row>
    <row r="412" spans="1:48" x14ac:dyDescent="0.25">
      <c r="A412">
        <v>4.1500000000000173E-9</v>
      </c>
      <c r="B412" t="s">
        <v>636</v>
      </c>
      <c r="C412">
        <v>6</v>
      </c>
      <c r="D412" s="2">
        <v>0</v>
      </c>
      <c r="E412">
        <v>6</v>
      </c>
      <c r="F412">
        <v>12</v>
      </c>
      <c r="G412">
        <v>78</v>
      </c>
      <c r="H412">
        <v>71.95</v>
      </c>
      <c r="I412">
        <v>23409.521698550001</v>
      </c>
      <c r="J412">
        <v>21.956057369545317</v>
      </c>
      <c r="K412">
        <v>19.739368998628258</v>
      </c>
      <c r="L412">
        <v>10.525250135106546</v>
      </c>
      <c r="M412">
        <v>10.01922308475439</v>
      </c>
      <c r="N412">
        <v>3.0529999999999999</v>
      </c>
      <c r="O412">
        <v>22.089552238805972</v>
      </c>
      <c r="P412">
        <v>2.079221681723419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2.0792216858734189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636</v>
      </c>
      <c r="AP412" t="s">
        <v>1031</v>
      </c>
      <c r="AQ412">
        <v>-29.254413375792844</v>
      </c>
      <c r="AR412">
        <v>8.8965637112723641</v>
      </c>
      <c r="AS412">
        <v>8.4086170952049955</v>
      </c>
      <c r="AT412">
        <v>29.254413375792844</v>
      </c>
      <c r="AU412">
        <v>-8.8965637112723641</v>
      </c>
      <c r="AV412" t="s">
        <v>1532</v>
      </c>
    </row>
    <row r="413" spans="1:48" x14ac:dyDescent="0.25">
      <c r="A413">
        <v>4.1600000000000171E-9</v>
      </c>
      <c r="B413" t="s">
        <v>455</v>
      </c>
      <c r="C413">
        <v>14</v>
      </c>
      <c r="D413" s="2">
        <v>0</v>
      </c>
      <c r="E413">
        <v>7</v>
      </c>
      <c r="F413">
        <v>21</v>
      </c>
      <c r="G413">
        <v>237</v>
      </c>
      <c r="H413">
        <v>191.66</v>
      </c>
      <c r="I413">
        <v>54672.931599999996</v>
      </c>
      <c r="J413">
        <v>16.556668970283344</v>
      </c>
      <c r="K413">
        <v>14.14882622176288</v>
      </c>
      <c r="L413">
        <v>10.703094279233035</v>
      </c>
      <c r="M413">
        <v>10.162898963131592</v>
      </c>
      <c r="N413">
        <v>9.9529999999999994</v>
      </c>
      <c r="O413">
        <v>2.1827411167512656</v>
      </c>
      <c r="P413">
        <v>1.9477199206928937</v>
      </c>
      <c r="Q413" s="36" t="str">
        <f t="shared" si="146"/>
        <v xml:space="preserve"> </v>
      </c>
      <c r="R413" t="str">
        <f t="shared" si="147"/>
        <v xml:space="preserve"> </v>
      </c>
      <c r="S413" s="37">
        <f t="shared" si="148"/>
        <v>0.23656475423826373</v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455</v>
      </c>
      <c r="AP413" t="s">
        <v>1031</v>
      </c>
      <c r="AQ413">
        <v>2.531565699972349</v>
      </c>
      <c r="AR413">
        <v>7.3571976681121143</v>
      </c>
      <c r="AS413">
        <v>23.656475007826373</v>
      </c>
      <c r="AT413">
        <v>-2.531565699972349</v>
      </c>
      <c r="AU413">
        <v>-7.3571976681121143</v>
      </c>
      <c r="AV413" t="s">
        <v>1533</v>
      </c>
    </row>
    <row r="414" spans="1:48" x14ac:dyDescent="0.25">
      <c r="A414">
        <v>4.1700000000000168E-9</v>
      </c>
      <c r="B414" t="s">
        <v>640</v>
      </c>
      <c r="C414">
        <v>15</v>
      </c>
      <c r="D414" s="2">
        <v>0</v>
      </c>
      <c r="E414">
        <v>6</v>
      </c>
      <c r="F414">
        <v>21</v>
      </c>
      <c r="G414">
        <v>177</v>
      </c>
      <c r="H414">
        <v>153.31</v>
      </c>
      <c r="I414">
        <v>17606.78561209</v>
      </c>
      <c r="J414" t="s">
        <v>1019</v>
      </c>
      <c r="K414" t="s">
        <v>1019</v>
      </c>
      <c r="L414">
        <v>19.457015361613955</v>
      </c>
      <c r="M414">
        <v>18.032754118593434</v>
      </c>
      <c r="N414">
        <v>0.28400000000000003</v>
      </c>
      <c r="O414">
        <v>-48.203232462173318</v>
      </c>
      <c r="P414">
        <v>0</v>
      </c>
      <c r="Q414" s="36">
        <f t="shared" si="146"/>
        <v>71.428571432741435</v>
      </c>
      <c r="R414" t="str">
        <f t="shared" si="147"/>
        <v xml:space="preserve"> </v>
      </c>
      <c r="S414" s="37">
        <f t="shared" si="148"/>
        <v>0.15452351861785074</v>
      </c>
      <c r="T414" s="37" t="str">
        <f t="shared" si="149"/>
        <v/>
      </c>
      <c r="U414" s="37" t="str">
        <f t="shared" si="150"/>
        <v xml:space="preserve"> </v>
      </c>
      <c r="V414" s="37" t="str">
        <f t="shared" si="151"/>
        <v xml:space="preserve"> </v>
      </c>
      <c r="W414" s="37">
        <f t="shared" si="152"/>
        <v>0.68414140909882315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640</v>
      </c>
      <c r="AP414" t="s">
        <v>1035</v>
      </c>
      <c r="AQ414" t="e">
        <v>#VALUE!</v>
      </c>
      <c r="AR414">
        <v>-68.41414090988232</v>
      </c>
      <c r="AS414">
        <v>15.452351444785073</v>
      </c>
      <c r="AT414" t="e">
        <v>#VALUE!</v>
      </c>
      <c r="AU414">
        <v>68.41414090988232</v>
      </c>
      <c r="AV414" t="s">
        <v>1534</v>
      </c>
    </row>
    <row r="415" spans="1:48" x14ac:dyDescent="0.25">
      <c r="A415">
        <v>4.1800000000000166E-9</v>
      </c>
      <c r="B415" t="s">
        <v>543</v>
      </c>
      <c r="C415">
        <v>18</v>
      </c>
      <c r="D415" s="2">
        <v>0</v>
      </c>
      <c r="E415">
        <v>17</v>
      </c>
      <c r="F415">
        <v>35</v>
      </c>
      <c r="G415">
        <v>58.5</v>
      </c>
      <c r="H415">
        <v>58.64</v>
      </c>
      <c r="I415">
        <v>79111.224000000002</v>
      </c>
      <c r="J415">
        <v>22.203710715638017</v>
      </c>
      <c r="K415">
        <v>19.475257389571571</v>
      </c>
      <c r="L415">
        <v>14.195038979926606</v>
      </c>
      <c r="M415">
        <v>13.048067650122025</v>
      </c>
      <c r="N415">
        <v>2.4079999999999999</v>
      </c>
      <c r="O415">
        <v>9.0909090909090793</v>
      </c>
      <c r="P415">
        <v>2.510231923601637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0.22868037597536661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>
        <f t="shared" si="157"/>
        <v>2.510231927781637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543</v>
      </c>
      <c r="AP415" t="s">
        <v>1028</v>
      </c>
      <c r="AQ415">
        <v>-30.712338513762493</v>
      </c>
      <c r="AR415">
        <v>-22.868037597536663</v>
      </c>
      <c r="AS415">
        <v>-0.23874488403820004</v>
      </c>
      <c r="AT415">
        <v>30.712338513762493</v>
      </c>
      <c r="AU415">
        <v>22.868037597536663</v>
      </c>
      <c r="AV415" t="s">
        <v>1535</v>
      </c>
    </row>
    <row r="416" spans="1:48" x14ac:dyDescent="0.25">
      <c r="A416">
        <v>4.1900000000000163E-9</v>
      </c>
      <c r="B416" t="s">
        <v>457</v>
      </c>
      <c r="C416">
        <v>3</v>
      </c>
      <c r="D416" s="2">
        <v>1</v>
      </c>
      <c r="E416">
        <v>6</v>
      </c>
      <c r="F416">
        <v>10</v>
      </c>
      <c r="G416">
        <v>39</v>
      </c>
      <c r="H416">
        <v>40.26</v>
      </c>
      <c r="I416">
        <v>5742.0992481599997</v>
      </c>
      <c r="J416">
        <v>16.432653061224489</v>
      </c>
      <c r="K416">
        <v>14.307036247334754</v>
      </c>
      <c r="L416">
        <v>10.774606369426751</v>
      </c>
      <c r="M416">
        <v>9.8540574757281547</v>
      </c>
      <c r="N416">
        <v>2.698</v>
      </c>
      <c r="O416">
        <v>-39.482758620689644</v>
      </c>
      <c r="P416">
        <v>1.217088922006955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457</v>
      </c>
      <c r="AP416" t="s">
        <v>1026</v>
      </c>
      <c r="AQ416">
        <v>3.2616422936372125</v>
      </c>
      <c r="AR416">
        <v>6.7382102740637384</v>
      </c>
      <c r="AS416">
        <v>-3.1296572280178792</v>
      </c>
      <c r="AT416">
        <v>-3.2616422936372125</v>
      </c>
      <c r="AU416">
        <v>-6.7382102740637384</v>
      </c>
      <c r="AV416" t="s">
        <v>1536</v>
      </c>
    </row>
    <row r="417" spans="1:48" x14ac:dyDescent="0.25">
      <c r="A417">
        <v>4.2000000000000161E-9</v>
      </c>
      <c r="B417" t="s">
        <v>460</v>
      </c>
      <c r="C417">
        <v>12</v>
      </c>
      <c r="D417" s="2">
        <v>2</v>
      </c>
      <c r="E417">
        <v>6</v>
      </c>
      <c r="F417">
        <v>20</v>
      </c>
      <c r="G417">
        <v>59</v>
      </c>
      <c r="H417">
        <v>46.7</v>
      </c>
      <c r="I417">
        <v>63094.631966100009</v>
      </c>
      <c r="J417">
        <v>16.170360110803326</v>
      </c>
      <c r="K417">
        <v>14.708661417322835</v>
      </c>
      <c r="L417">
        <v>10.710099991335239</v>
      </c>
      <c r="M417">
        <v>10.018257740314475</v>
      </c>
      <c r="N417">
        <v>2.4580000000000002</v>
      </c>
      <c r="O417">
        <v>51.293858699738657</v>
      </c>
      <c r="P417">
        <v>1.1605995717344753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0.26338330184453962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>
        <f t="shared" si="159"/>
        <v>51.293858703938653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460</v>
      </c>
      <c r="AP417" t="s">
        <v>1024</v>
      </c>
      <c r="AQ417">
        <v>4.8057501846249018</v>
      </c>
      <c r="AR417">
        <v>7.2965583067698621</v>
      </c>
      <c r="AS417">
        <v>26.33832976445396</v>
      </c>
      <c r="AT417">
        <v>-4.8057501846249018</v>
      </c>
      <c r="AU417">
        <v>-7.2965583067698621</v>
      </c>
      <c r="AV417" t="s">
        <v>1537</v>
      </c>
    </row>
    <row r="418" spans="1:48" x14ac:dyDescent="0.25">
      <c r="A418">
        <v>4.2100000000000159E-9</v>
      </c>
      <c r="B418" t="s">
        <v>631</v>
      </c>
      <c r="C418">
        <v>10</v>
      </c>
      <c r="D418" s="2">
        <v>0</v>
      </c>
      <c r="E418">
        <v>7</v>
      </c>
      <c r="F418">
        <v>17</v>
      </c>
      <c r="G418">
        <v>46.5</v>
      </c>
      <c r="H418">
        <v>32.35</v>
      </c>
      <c r="I418">
        <v>5137.5801695</v>
      </c>
      <c r="J418">
        <v>11.759360232642676</v>
      </c>
      <c r="K418">
        <v>10.371914075024046</v>
      </c>
      <c r="L418">
        <v>9.0298633409442548</v>
      </c>
      <c r="M418">
        <v>8.4942125278977567</v>
      </c>
      <c r="N418">
        <v>2.46</v>
      </c>
      <c r="O418">
        <v>35.65217391304347</v>
      </c>
      <c r="P418">
        <v>2.2194744976816074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0.43740340451911897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>
        <f t="shared" si="153"/>
        <v>-0.21840187262275967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2.2194745018916073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631</v>
      </c>
      <c r="AP418" t="s">
        <v>1022</v>
      </c>
      <c r="AQ418">
        <v>30.77312638774854</v>
      </c>
      <c r="AR418">
        <v>21.840187262275968</v>
      </c>
      <c r="AS418">
        <v>43.740340030911895</v>
      </c>
      <c r="AT418">
        <v>-30.77312638774854</v>
      </c>
      <c r="AU418">
        <v>-21.840187262275968</v>
      </c>
      <c r="AV418" t="s">
        <v>1538</v>
      </c>
    </row>
    <row r="419" spans="1:48" x14ac:dyDescent="0.25">
      <c r="A419">
        <v>4.2200000000000156E-9</v>
      </c>
      <c r="B419" t="s">
        <v>461</v>
      </c>
      <c r="C419">
        <v>16</v>
      </c>
      <c r="D419" s="2">
        <v>0</v>
      </c>
      <c r="E419">
        <v>12</v>
      </c>
      <c r="F419">
        <v>28</v>
      </c>
      <c r="G419">
        <v>465</v>
      </c>
      <c r="H419">
        <v>406.82</v>
      </c>
      <c r="I419">
        <v>37989.267370039997</v>
      </c>
      <c r="J419">
        <v>18.263524130190795</v>
      </c>
      <c r="K419">
        <v>16.125094137698682</v>
      </c>
      <c r="L419">
        <v>14.141715752420065</v>
      </c>
      <c r="M419">
        <v>12.973387782561895</v>
      </c>
      <c r="N419">
        <v>19.245999999999999</v>
      </c>
      <c r="O419">
        <v>20.947368421052634</v>
      </c>
      <c r="P419">
        <v>0.99134752470380028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>
        <f t="shared" si="152"/>
        <v>0.22406487591836743</v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461</v>
      </c>
      <c r="AP419" t="s">
        <v>1022</v>
      </c>
      <c r="AQ419">
        <v>-7.516620943832697</v>
      </c>
      <c r="AR419">
        <v>-22.406487591836743</v>
      </c>
      <c r="AS419">
        <v>14.301165134457495</v>
      </c>
      <c r="AT419">
        <v>7.516620943832697</v>
      </c>
      <c r="AU419">
        <v>22.406487591836743</v>
      </c>
      <c r="AV419" t="s">
        <v>1539</v>
      </c>
    </row>
    <row r="420" spans="1:48" x14ac:dyDescent="0.25">
      <c r="A420">
        <v>4.2300000000000154E-9</v>
      </c>
      <c r="B420" t="s">
        <v>673</v>
      </c>
      <c r="C420">
        <v>1</v>
      </c>
      <c r="D420" s="2">
        <v>1</v>
      </c>
      <c r="E420">
        <v>10</v>
      </c>
      <c r="F420">
        <v>12</v>
      </c>
      <c r="G420">
        <v>69</v>
      </c>
      <c r="H420">
        <v>56.06</v>
      </c>
      <c r="I420">
        <v>2910.1281933599998</v>
      </c>
      <c r="J420">
        <v>13.092013078000935</v>
      </c>
      <c r="K420">
        <v>13.02811991633744</v>
      </c>
      <c r="L420">
        <v>8.0197617794785945</v>
      </c>
      <c r="M420">
        <v>7.6834610449129244</v>
      </c>
      <c r="N420">
        <v>4.282</v>
      </c>
      <c r="O420">
        <v>-831.15444376433561</v>
      </c>
      <c r="P420">
        <v>2.5829468426685689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0.23082412124748117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>
        <f t="shared" si="153"/>
        <v>-0.30583326101626662</v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2.5829468468985688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>
        <f t="shared" si="160"/>
        <v>-831.15444376010566</v>
      </c>
      <c r="AM420" t="str">
        <f t="shared" si="144"/>
        <v xml:space="preserve"> </v>
      </c>
      <c r="AN420" t="str">
        <f t="shared" si="145"/>
        <v xml:space="preserve"> </v>
      </c>
      <c r="AO420" t="s">
        <v>673</v>
      </c>
      <c r="AP420" t="s">
        <v>1028</v>
      </c>
      <c r="AQ420">
        <v>22.927853492839446</v>
      </c>
      <c r="AR420">
        <v>30.58332610162666</v>
      </c>
      <c r="AS420">
        <v>23.082411701748118</v>
      </c>
      <c r="AT420">
        <v>-22.927853492839446</v>
      </c>
      <c r="AU420">
        <v>-30.58332610162666</v>
      </c>
      <c r="AV420" t="s">
        <v>1540</v>
      </c>
    </row>
    <row r="421" spans="1:48" x14ac:dyDescent="0.25">
      <c r="A421">
        <v>4.2400000000000151E-9</v>
      </c>
      <c r="B421" t="s">
        <v>462</v>
      </c>
      <c r="C421">
        <v>4</v>
      </c>
      <c r="D421" s="2">
        <v>5</v>
      </c>
      <c r="E421">
        <v>10</v>
      </c>
      <c r="F421">
        <v>19</v>
      </c>
      <c r="G421">
        <v>106.5</v>
      </c>
      <c r="H421">
        <v>102.9</v>
      </c>
      <c r="I421">
        <v>11703.594924000001</v>
      </c>
      <c r="J421">
        <v>12.29978484341382</v>
      </c>
      <c r="K421">
        <v>12.13586507842906</v>
      </c>
      <c r="L421">
        <v>10.737257731958762</v>
      </c>
      <c r="M421">
        <v>10.622658180116364</v>
      </c>
      <c r="N421">
        <v>8.3659999999999997</v>
      </c>
      <c r="O421">
        <v>13.613861386138609</v>
      </c>
      <c r="P421">
        <v>3.19533527696793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3.1953352812079299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462</v>
      </c>
      <c r="AP421" t="s">
        <v>1020</v>
      </c>
      <c r="AQ421">
        <v>27.591668767039479</v>
      </c>
      <c r="AR421">
        <v>7.0614889772165013</v>
      </c>
      <c r="AS421">
        <v>3.498542274052463</v>
      </c>
      <c r="AT421">
        <v>-27.591668767039479</v>
      </c>
      <c r="AU421">
        <v>-7.0614889772165013</v>
      </c>
      <c r="AV421" t="s">
        <v>1541</v>
      </c>
    </row>
    <row r="422" spans="1:48" x14ac:dyDescent="0.25">
      <c r="A422">
        <v>4.2500000000000149E-9</v>
      </c>
      <c r="B422" t="s">
        <v>459</v>
      </c>
      <c r="C422">
        <v>22</v>
      </c>
      <c r="D422" s="2">
        <v>0</v>
      </c>
      <c r="E422">
        <v>14</v>
      </c>
      <c r="F422">
        <v>36</v>
      </c>
      <c r="G422">
        <v>74</v>
      </c>
      <c r="H422">
        <v>58.43</v>
      </c>
      <c r="I422">
        <v>80874.067969730007</v>
      </c>
      <c r="J422">
        <v>24.366138448707254</v>
      </c>
      <c r="K422">
        <v>17.069821793748172</v>
      </c>
      <c r="L422">
        <v>11.770902890089353</v>
      </c>
      <c r="M422">
        <v>9.5466272207031526</v>
      </c>
      <c r="N422">
        <v>1.7410000000000001</v>
      </c>
      <c r="O422">
        <v>7.8571428571428639</v>
      </c>
      <c r="P422">
        <v>3.5067602259113468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0.26647270662891487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3.5067602301613467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459</v>
      </c>
      <c r="AP422" t="s">
        <v>1078</v>
      </c>
      <c r="AQ422">
        <v>-43.442462296965111</v>
      </c>
      <c r="AR422">
        <v>-1.8854362359721488</v>
      </c>
      <c r="AS422">
        <v>26.647270237891483</v>
      </c>
      <c r="AT422">
        <v>43.442462296965111</v>
      </c>
      <c r="AU422">
        <v>1.8854362359721488</v>
      </c>
      <c r="AV422" t="s">
        <v>1542</v>
      </c>
    </row>
    <row r="423" spans="1:48" x14ac:dyDescent="0.25">
      <c r="A423">
        <v>4.2600000000000147E-9</v>
      </c>
      <c r="B423" t="s">
        <v>344</v>
      </c>
      <c r="C423">
        <v>11</v>
      </c>
      <c r="D423" s="2">
        <v>0</v>
      </c>
      <c r="E423">
        <v>10</v>
      </c>
      <c r="F423">
        <v>21</v>
      </c>
      <c r="G423">
        <v>109</v>
      </c>
      <c r="H423">
        <v>92.59</v>
      </c>
      <c r="I423">
        <v>8487.1177244199989</v>
      </c>
      <c r="J423" t="s">
        <v>1019</v>
      </c>
      <c r="K423" t="s">
        <v>1019</v>
      </c>
      <c r="L423">
        <v>16.332804134929269</v>
      </c>
      <c r="M423">
        <v>16.503405167674547</v>
      </c>
      <c r="N423">
        <v>2.77</v>
      </c>
      <c r="O423">
        <v>180.7582945911785</v>
      </c>
      <c r="P423">
        <v>3.6602224862296149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0.1772329667829505</v>
      </c>
      <c r="T423" s="37" t="str">
        <f t="shared" si="149"/>
        <v/>
      </c>
      <c r="U423" s="37" t="str">
        <f t="shared" si="150"/>
        <v xml:space="preserve"> </v>
      </c>
      <c r="V423" s="37" t="str">
        <f t="shared" si="151"/>
        <v xml:space="preserve"> </v>
      </c>
      <c r="W423" s="37">
        <f t="shared" si="152"/>
        <v>0.41371897277739444</v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3.6602224904896148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344</v>
      </c>
      <c r="AP423" t="s">
        <v>1035</v>
      </c>
      <c r="AQ423" t="e">
        <v>#VALUE!</v>
      </c>
      <c r="AR423">
        <v>-41.371897277739443</v>
      </c>
      <c r="AS423">
        <v>17.72329625229505</v>
      </c>
      <c r="AT423" t="e">
        <v>#VALUE!</v>
      </c>
      <c r="AU423">
        <v>41.371897277739443</v>
      </c>
      <c r="AV423" t="s">
        <v>1543</v>
      </c>
    </row>
    <row r="424" spans="1:48" x14ac:dyDescent="0.25">
      <c r="A424">
        <v>4.2700000000000144E-9</v>
      </c>
      <c r="B424" t="s">
        <v>463</v>
      </c>
      <c r="C424">
        <v>6</v>
      </c>
      <c r="D424" s="2">
        <v>1</v>
      </c>
      <c r="E424">
        <v>3</v>
      </c>
      <c r="F424">
        <v>10</v>
      </c>
      <c r="G424">
        <v>185</v>
      </c>
      <c r="H424">
        <v>151.47</v>
      </c>
      <c r="I424">
        <v>8508.8999555999999</v>
      </c>
      <c r="J424">
        <v>11.952181803834925</v>
      </c>
      <c r="K424">
        <v>11.228317272053372</v>
      </c>
      <c r="L424">
        <v>8.3894203217985464</v>
      </c>
      <c r="M424">
        <v>7.9297500000000003</v>
      </c>
      <c r="N424">
        <v>11.849</v>
      </c>
      <c r="O424">
        <v>14.386617100371749</v>
      </c>
      <c r="P424">
        <v>2.5582623621839309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0.22136397073200573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>
        <f t="shared" si="153"/>
        <v>-0.27383671649092478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2.5582623664539308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463</v>
      </c>
      <c r="AP424" t="s">
        <v>1031</v>
      </c>
      <c r="AQ424">
        <v>29.637993670103935</v>
      </c>
      <c r="AR424">
        <v>27.383671649092477</v>
      </c>
      <c r="AS424">
        <v>22.136396646200573</v>
      </c>
      <c r="AT424">
        <v>-29.637993670103935</v>
      </c>
      <c r="AU424">
        <v>-27.383671649092477</v>
      </c>
      <c r="AV424" t="s">
        <v>1544</v>
      </c>
    </row>
    <row r="425" spans="1:48" x14ac:dyDescent="0.25">
      <c r="A425">
        <v>4.2800000000000142E-9</v>
      </c>
      <c r="B425" t="s">
        <v>630</v>
      </c>
      <c r="C425">
        <v>0</v>
      </c>
      <c r="D425" s="2">
        <v>0</v>
      </c>
      <c r="E425">
        <v>5</v>
      </c>
      <c r="F425">
        <v>5</v>
      </c>
      <c r="G425" t="s">
        <v>161</v>
      </c>
      <c r="H425" t="s">
        <v>161</v>
      </c>
      <c r="I425" t="s">
        <v>161</v>
      </c>
      <c r="J425" t="s">
        <v>1019</v>
      </c>
      <c r="K425" t="s">
        <v>1019</v>
      </c>
      <c r="L425" t="s">
        <v>1019</v>
      </c>
      <c r="M425" t="s">
        <v>1019</v>
      </c>
      <c r="N425">
        <v>5.7709999999999999</v>
      </c>
      <c r="O425">
        <v>-47.411347517730491</v>
      </c>
      <c r="P425" t="s">
        <v>166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 xml:space="preserve"> </v>
      </c>
      <c r="T425" s="37" t="str">
        <f t="shared" si="149"/>
        <v xml:space="preserve"> </v>
      </c>
      <c r="U425" s="37" t="str">
        <f t="shared" si="150"/>
        <v xml:space="preserve"> </v>
      </c>
      <c r="V425" s="37" t="str">
        <f t="shared" si="151"/>
        <v xml:space="preserve"> </v>
      </c>
      <c r="W425" s="37" t="str">
        <f t="shared" si="152"/>
        <v xml:space="preserve"> </v>
      </c>
      <c r="X425" s="37" t="str">
        <f t="shared" si="153"/>
        <v xml:space="preserve"> 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630</v>
      </c>
      <c r="AP425" t="s">
        <v>1047</v>
      </c>
      <c r="AQ425" t="e">
        <v>#VALUE!</v>
      </c>
      <c r="AR425" t="e">
        <v>#VALUE!</v>
      </c>
      <c r="AS425" t="s">
        <v>166</v>
      </c>
      <c r="AT425" t="e">
        <v>#VALUE!</v>
      </c>
      <c r="AU425" t="e">
        <v>#VALUE!</v>
      </c>
      <c r="AV425" t="s">
        <v>1545</v>
      </c>
    </row>
    <row r="426" spans="1:48" x14ac:dyDescent="0.25">
      <c r="A426">
        <v>4.2900000000000139E-9</v>
      </c>
      <c r="B426" t="s">
        <v>615</v>
      </c>
      <c r="C426">
        <v>6</v>
      </c>
      <c r="D426" s="2">
        <v>1</v>
      </c>
      <c r="E426">
        <v>1</v>
      </c>
      <c r="F426">
        <v>8</v>
      </c>
      <c r="G426">
        <v>112</v>
      </c>
      <c r="H426">
        <v>88.57</v>
      </c>
      <c r="I426">
        <v>13160.448636990001</v>
      </c>
      <c r="J426">
        <v>21.003082760256103</v>
      </c>
      <c r="K426">
        <v>18.836665248830283</v>
      </c>
      <c r="L426">
        <v>16.79103474903475</v>
      </c>
      <c r="M426" t="s">
        <v>1019</v>
      </c>
      <c r="N426">
        <v>3.91</v>
      </c>
      <c r="O426">
        <v>12.608695652173926</v>
      </c>
      <c r="P426" t="s">
        <v>166</v>
      </c>
      <c r="Q426" s="36">
        <f t="shared" si="146"/>
        <v>75.000000004290001</v>
      </c>
      <c r="R426" t="str">
        <f t="shared" si="147"/>
        <v xml:space="preserve"> </v>
      </c>
      <c r="S426" s="37">
        <f t="shared" si="148"/>
        <v>0.2645365290726579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0.45338205253495767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615</v>
      </c>
      <c r="AP426" t="s">
        <v>1033</v>
      </c>
      <c r="AQ426">
        <v>-23.644290756211905</v>
      </c>
      <c r="AR426">
        <v>-45.338205253495765</v>
      </c>
      <c r="AS426">
        <v>26.453652478265788</v>
      </c>
      <c r="AT426">
        <v>23.644290756211905</v>
      </c>
      <c r="AU426">
        <v>45.338205253495765</v>
      </c>
      <c r="AV426" t="s">
        <v>1546</v>
      </c>
    </row>
    <row r="427" spans="1:48" x14ac:dyDescent="0.25">
      <c r="A427">
        <v>4.3000000000000137E-9</v>
      </c>
      <c r="B427" t="s">
        <v>465</v>
      </c>
      <c r="C427">
        <v>3</v>
      </c>
      <c r="D427" s="2">
        <v>7</v>
      </c>
      <c r="E427">
        <v>12</v>
      </c>
      <c r="F427">
        <v>22</v>
      </c>
      <c r="G427">
        <v>45.5</v>
      </c>
      <c r="H427">
        <v>44.3</v>
      </c>
      <c r="I427">
        <v>44926.228476899996</v>
      </c>
      <c r="J427">
        <v>14.712720026569244</v>
      </c>
      <c r="K427">
        <v>14.276506606509827</v>
      </c>
      <c r="L427">
        <v>10.864037560810047</v>
      </c>
      <c r="M427">
        <v>10.567280957810869</v>
      </c>
      <c r="N427">
        <v>2.9980000000000002</v>
      </c>
      <c r="O427">
        <v>-4.1071428571428603</v>
      </c>
      <c r="P427">
        <v>5.5553047404063207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5.5553047447063211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465</v>
      </c>
      <c r="AP427" t="s">
        <v>1026</v>
      </c>
      <c r="AQ427">
        <v>13.386817852176691</v>
      </c>
      <c r="AR427">
        <v>5.9641204669970582</v>
      </c>
      <c r="AS427">
        <v>2.7088036117381531</v>
      </c>
      <c r="AT427">
        <v>-13.386817852176691</v>
      </c>
      <c r="AU427">
        <v>-5.9641204669970582</v>
      </c>
      <c r="AV427" t="s">
        <v>1547</v>
      </c>
    </row>
    <row r="428" spans="1:48" x14ac:dyDescent="0.25">
      <c r="A428">
        <v>4.3100000000000134E-9</v>
      </c>
      <c r="B428" t="s">
        <v>573</v>
      </c>
      <c r="C428">
        <v>15</v>
      </c>
      <c r="D428" s="2">
        <v>0</v>
      </c>
      <c r="E428">
        <v>7</v>
      </c>
      <c r="F428">
        <v>22</v>
      </c>
      <c r="G428">
        <v>188</v>
      </c>
      <c r="H428">
        <v>173.11</v>
      </c>
      <c r="I428">
        <v>53528.673104130001</v>
      </c>
      <c r="J428">
        <v>22.995483528161532</v>
      </c>
      <c r="K428">
        <v>24.066453496454887</v>
      </c>
      <c r="L428">
        <v>17.524702671972712</v>
      </c>
      <c r="M428">
        <v>17.140765124555163</v>
      </c>
      <c r="N428">
        <v>7.1379999999999999</v>
      </c>
      <c r="O428">
        <v>9.2121212121212217</v>
      </c>
      <c r="P428">
        <v>4.8472069782219398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>
        <f t="shared" si="152"/>
        <v>0.51688616694219691</v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4.8472069825319402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573</v>
      </c>
      <c r="AP428" t="s">
        <v>1035</v>
      </c>
      <c r="AQ428">
        <v>-35.373472736866773</v>
      </c>
      <c r="AR428">
        <v>-51.688616694219689</v>
      </c>
      <c r="AS428">
        <v>8.601467275142971</v>
      </c>
      <c r="AT428">
        <v>35.373472736866773</v>
      </c>
      <c r="AU428">
        <v>51.688616694219689</v>
      </c>
      <c r="AV428" t="s">
        <v>1548</v>
      </c>
    </row>
    <row r="429" spans="1:48" x14ac:dyDescent="0.25">
      <c r="A429">
        <v>4.3200000000000132E-9</v>
      </c>
      <c r="B429" t="s">
        <v>418</v>
      </c>
      <c r="C429">
        <v>9</v>
      </c>
      <c r="D429" s="2">
        <v>0</v>
      </c>
      <c r="E429">
        <v>7</v>
      </c>
      <c r="F429">
        <v>16</v>
      </c>
      <c r="G429">
        <v>222</v>
      </c>
      <c r="H429">
        <v>186.92</v>
      </c>
      <c r="I429">
        <v>47010.38</v>
      </c>
      <c r="J429">
        <v>19.866085662663405</v>
      </c>
      <c r="K429">
        <v>17.883658629927286</v>
      </c>
      <c r="L429">
        <v>14.661642369458097</v>
      </c>
      <c r="M429">
        <v>13.415983436853002</v>
      </c>
      <c r="N429">
        <v>8.4760000000000009</v>
      </c>
      <c r="O429">
        <v>19.82456140350877</v>
      </c>
      <c r="P429">
        <v>1.1395249304515302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0.18767387549483425</v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0.26906817828374008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418</v>
      </c>
      <c r="AP429" t="s">
        <v>1024</v>
      </c>
      <c r="AQ429">
        <v>-16.950835260728915</v>
      </c>
      <c r="AR429">
        <v>-26.90681782837401</v>
      </c>
      <c r="AS429">
        <v>18.767387117483423</v>
      </c>
      <c r="AT429">
        <v>16.950835260728915</v>
      </c>
      <c r="AU429">
        <v>26.90681782837401</v>
      </c>
      <c r="AV429" t="s">
        <v>1549</v>
      </c>
    </row>
    <row r="430" spans="1:48" x14ac:dyDescent="0.25">
      <c r="A430">
        <v>4.330000000000013E-9</v>
      </c>
      <c r="B430" t="s">
        <v>597</v>
      </c>
      <c r="C430">
        <v>6</v>
      </c>
      <c r="D430" s="2">
        <v>1</v>
      </c>
      <c r="E430">
        <v>6</v>
      </c>
      <c r="F430">
        <v>13</v>
      </c>
      <c r="G430">
        <v>73.5</v>
      </c>
      <c r="H430">
        <v>53.12</v>
      </c>
      <c r="I430">
        <v>4562.3588736000002</v>
      </c>
      <c r="J430">
        <v>11.57802964254577</v>
      </c>
      <c r="K430">
        <v>10.07396169163664</v>
      </c>
      <c r="L430">
        <v>9.6445588599752181</v>
      </c>
      <c r="M430">
        <v>8.867170606664768</v>
      </c>
      <c r="N430">
        <v>4.4359999999999999</v>
      </c>
      <c r="O430">
        <v>-7.9090909090909056</v>
      </c>
      <c r="P430" t="s">
        <v>166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0.38365964288421706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>
        <f t="shared" si="153"/>
        <v>-0.16519565582396356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597</v>
      </c>
      <c r="AP430" t="s">
        <v>1031</v>
      </c>
      <c r="AQ430">
        <v>31.84061216880556</v>
      </c>
      <c r="AR430">
        <v>16.519565582396357</v>
      </c>
      <c r="AS430">
        <v>38.365963855421704</v>
      </c>
      <c r="AT430">
        <v>-31.84061216880556</v>
      </c>
      <c r="AU430">
        <v>-16.519565582396357</v>
      </c>
      <c r="AV430" t="s">
        <v>1550</v>
      </c>
    </row>
    <row r="431" spans="1:48" x14ac:dyDescent="0.25">
      <c r="A431">
        <v>4.3400000000000127E-9</v>
      </c>
      <c r="B431" t="s">
        <v>639</v>
      </c>
      <c r="C431">
        <v>9</v>
      </c>
      <c r="D431" s="2">
        <v>0</v>
      </c>
      <c r="E431">
        <v>5</v>
      </c>
      <c r="F431">
        <v>14</v>
      </c>
      <c r="G431">
        <v>126</v>
      </c>
      <c r="H431">
        <v>115.91</v>
      </c>
      <c r="I431">
        <v>31527.52</v>
      </c>
      <c r="J431">
        <v>19.206296603148299</v>
      </c>
      <c r="K431">
        <v>16.098611111111111</v>
      </c>
      <c r="L431">
        <v>13.567024924135113</v>
      </c>
      <c r="M431">
        <v>12.437900426151129</v>
      </c>
      <c r="N431">
        <v>5.4260000000000002</v>
      </c>
      <c r="O431">
        <v>9.0384615384615472</v>
      </c>
      <c r="P431">
        <v>3.3612285393840047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>
        <f t="shared" si="152"/>
        <v>0.17432134622709494</v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3.3612285437240046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639</v>
      </c>
      <c r="AP431" t="s">
        <v>1026</v>
      </c>
      <c r="AQ431">
        <v>-13.066684003332307</v>
      </c>
      <c r="AR431">
        <v>-17.432134622709494</v>
      </c>
      <c r="AS431">
        <v>8.7050297644724495</v>
      </c>
      <c r="AT431">
        <v>13.066684003332307</v>
      </c>
      <c r="AU431">
        <v>17.432134622709494</v>
      </c>
      <c r="AV431" t="s">
        <v>1551</v>
      </c>
    </row>
    <row r="432" spans="1:48" x14ac:dyDescent="0.25">
      <c r="A432">
        <v>4.3500000000000125E-9</v>
      </c>
      <c r="B432" t="s">
        <v>470</v>
      </c>
      <c r="C432">
        <v>17</v>
      </c>
      <c r="D432" s="2">
        <v>1</v>
      </c>
      <c r="E432">
        <v>14</v>
      </c>
      <c r="F432">
        <v>32</v>
      </c>
      <c r="G432">
        <v>75.5</v>
      </c>
      <c r="H432">
        <v>61.49</v>
      </c>
      <c r="I432">
        <v>28330.370404049998</v>
      </c>
      <c r="J432">
        <v>10.500341530054646</v>
      </c>
      <c r="K432">
        <v>9.7696218620908795</v>
      </c>
      <c r="L432" t="s">
        <v>1019</v>
      </c>
      <c r="M432" t="s">
        <v>1019</v>
      </c>
      <c r="N432">
        <v>5.5680000000000005</v>
      </c>
      <c r="O432">
        <v>31.226415094339615</v>
      </c>
      <c r="P432">
        <v>3.4721092860627749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0.22784192986634419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 xml:space="preserve"> </v>
      </c>
      <c r="X432" s="37" t="str">
        <f t="shared" si="153"/>
        <v xml:space="preserve"> 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3.4721092904127748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470</v>
      </c>
      <c r="AP432" t="s">
        <v>1024</v>
      </c>
      <c r="AQ432">
        <v>38.18491809029215</v>
      </c>
      <c r="AR432" t="e">
        <v>#VALUE!</v>
      </c>
      <c r="AS432">
        <v>22.784192551634419</v>
      </c>
      <c r="AT432">
        <v>-38.18491809029215</v>
      </c>
      <c r="AU432" t="e">
        <v>#VALUE!</v>
      </c>
      <c r="AV432" t="s">
        <v>1552</v>
      </c>
    </row>
    <row r="433" spans="1:48" x14ac:dyDescent="0.25">
      <c r="A433">
        <v>4.3600000000000122E-9</v>
      </c>
      <c r="B433" t="s">
        <v>545</v>
      </c>
      <c r="C433">
        <v>12</v>
      </c>
      <c r="D433" s="2">
        <v>0</v>
      </c>
      <c r="E433">
        <v>11</v>
      </c>
      <c r="F433">
        <v>23</v>
      </c>
      <c r="G433">
        <v>100</v>
      </c>
      <c r="H433">
        <v>79.7</v>
      </c>
      <c r="I433">
        <v>30239.409372500002</v>
      </c>
      <c r="J433">
        <v>9.8541048466864485</v>
      </c>
      <c r="K433">
        <v>8.8516215015548649</v>
      </c>
      <c r="L433" t="s">
        <v>1019</v>
      </c>
      <c r="M433" t="s">
        <v>1019</v>
      </c>
      <c r="N433">
        <v>7.4950000000000001</v>
      </c>
      <c r="O433">
        <v>10.175438596491237</v>
      </c>
      <c r="P433">
        <v>2.5169385194479301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0.25470514865109151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2.51693852380793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545</v>
      </c>
      <c r="AP433" t="s">
        <v>1024</v>
      </c>
      <c r="AQ433">
        <v>41.989287062589312</v>
      </c>
      <c r="AR433" t="e">
        <v>#VALUE!</v>
      </c>
      <c r="AS433">
        <v>25.470514429109148</v>
      </c>
      <c r="AT433">
        <v>-41.989287062589312</v>
      </c>
      <c r="AU433" t="e">
        <v>#VALUE!</v>
      </c>
      <c r="AV433" t="s">
        <v>1553</v>
      </c>
    </row>
    <row r="434" spans="1:48" x14ac:dyDescent="0.25">
      <c r="A434">
        <v>4.370000000000012E-9</v>
      </c>
      <c r="B434" t="s">
        <v>706</v>
      </c>
      <c r="C434">
        <v>5</v>
      </c>
      <c r="D434" s="2">
        <v>5</v>
      </c>
      <c r="E434">
        <v>17</v>
      </c>
      <c r="F434">
        <v>27</v>
      </c>
      <c r="G434">
        <v>56</v>
      </c>
      <c r="H434">
        <v>43.76</v>
      </c>
      <c r="I434">
        <v>12598.981859199999</v>
      </c>
      <c r="J434">
        <v>7.0797605565442483</v>
      </c>
      <c r="K434">
        <v>7.1938188393884595</v>
      </c>
      <c r="L434">
        <v>6.2565799681482828</v>
      </c>
      <c r="M434">
        <v>6.3010458169346721</v>
      </c>
      <c r="N434">
        <v>6.181</v>
      </c>
      <c r="O434">
        <v>62.291666666666679</v>
      </c>
      <c r="P434">
        <v>5.7998171846435103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0.27970749979961612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>
        <f t="shared" si="153"/>
        <v>-0.45844903712803153</v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5.7998171890135106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>
        <f t="shared" si="159"/>
        <v>62.29166667103668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706</v>
      </c>
      <c r="AP434" t="s">
        <v>1033</v>
      </c>
      <c r="AQ434">
        <v>58.321738635712364</v>
      </c>
      <c r="AR434">
        <v>45.844903712803152</v>
      </c>
      <c r="AS434">
        <v>27.970749542961613</v>
      </c>
      <c r="AT434">
        <v>-58.321738635712364</v>
      </c>
      <c r="AU434">
        <v>-45.844903712803152</v>
      </c>
      <c r="AV434" t="s">
        <v>1554</v>
      </c>
    </row>
    <row r="435" spans="1:48" x14ac:dyDescent="0.25">
      <c r="A435">
        <v>4.3800000000000118E-9</v>
      </c>
      <c r="B435" t="s">
        <v>553</v>
      </c>
      <c r="C435">
        <v>18</v>
      </c>
      <c r="D435" s="2">
        <v>2</v>
      </c>
      <c r="E435">
        <v>5</v>
      </c>
      <c r="F435">
        <v>25</v>
      </c>
      <c r="G435">
        <v>253.5</v>
      </c>
      <c r="H435">
        <v>225.09</v>
      </c>
      <c r="I435">
        <v>42700.385278725</v>
      </c>
      <c r="J435">
        <v>23.768743400211193</v>
      </c>
      <c r="K435">
        <v>21.876761590047625</v>
      </c>
      <c r="L435">
        <v>17.334798058731597</v>
      </c>
      <c r="M435">
        <v>15.788068624513036</v>
      </c>
      <c r="N435">
        <v>9.4700000000000006</v>
      </c>
      <c r="O435">
        <v>3.8999999999999924</v>
      </c>
      <c r="P435">
        <v>1.3150295437380604</v>
      </c>
      <c r="Q435" s="36">
        <f t="shared" si="146"/>
        <v>72.000000004379999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>
        <f t="shared" si="152"/>
        <v>0.50044858815664317</v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553</v>
      </c>
      <c r="AP435" t="s">
        <v>1020</v>
      </c>
      <c r="AQ435">
        <v>-39.925622035194522</v>
      </c>
      <c r="AR435">
        <v>-50.04485881566432</v>
      </c>
      <c r="AS435">
        <v>12.621618019458891</v>
      </c>
      <c r="AT435">
        <v>39.925622035194522</v>
      </c>
      <c r="AU435">
        <v>50.04485881566432</v>
      </c>
      <c r="AV435" t="s">
        <v>1555</v>
      </c>
    </row>
    <row r="436" spans="1:48" x14ac:dyDescent="0.25">
      <c r="A436">
        <v>4.3900000000000115E-9</v>
      </c>
      <c r="B436" t="s">
        <v>468</v>
      </c>
      <c r="C436">
        <v>14</v>
      </c>
      <c r="D436" s="2">
        <v>0</v>
      </c>
      <c r="E436">
        <v>7</v>
      </c>
      <c r="F436">
        <v>21</v>
      </c>
      <c r="G436">
        <v>175</v>
      </c>
      <c r="H436">
        <v>120.45</v>
      </c>
      <c r="I436">
        <v>18430.030771350001</v>
      </c>
      <c r="J436">
        <v>12.930756843800323</v>
      </c>
      <c r="K436">
        <v>11.668119732635862</v>
      </c>
      <c r="L436">
        <v>9.0379044678255553</v>
      </c>
      <c r="M436">
        <v>8.5785411194619332</v>
      </c>
      <c r="N436">
        <v>8.354000000000001</v>
      </c>
      <c r="O436">
        <v>4.4102564102564141</v>
      </c>
      <c r="P436">
        <v>2.2150269821502699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0.45288501891885008</v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>
        <f t="shared" si="153"/>
        <v>-0.21770585658407515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2.2150269865402699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468</v>
      </c>
      <c r="AP436" t="s">
        <v>1031</v>
      </c>
      <c r="AQ436">
        <v>23.877162360273019</v>
      </c>
      <c r="AR436">
        <v>21.770585658407516</v>
      </c>
      <c r="AS436">
        <v>45.288501452885008</v>
      </c>
      <c r="AT436">
        <v>-23.877162360273019</v>
      </c>
      <c r="AU436">
        <v>-21.770585658407516</v>
      </c>
      <c r="AV436" t="s">
        <v>1556</v>
      </c>
    </row>
    <row r="437" spans="1:48" x14ac:dyDescent="0.25">
      <c r="A437">
        <v>4.4000000000000113E-9</v>
      </c>
      <c r="B437" t="s">
        <v>600</v>
      </c>
      <c r="C437">
        <v>21</v>
      </c>
      <c r="D437" s="2">
        <v>1</v>
      </c>
      <c r="E437">
        <v>6</v>
      </c>
      <c r="F437">
        <v>28</v>
      </c>
      <c r="G437">
        <v>118</v>
      </c>
      <c r="H437">
        <v>86.23</v>
      </c>
      <c r="I437">
        <v>15433.578625350001</v>
      </c>
      <c r="J437">
        <v>10.974926816851216</v>
      </c>
      <c r="K437">
        <v>10.040754541220307</v>
      </c>
      <c r="L437">
        <v>7.5326661202185798</v>
      </c>
      <c r="M437">
        <v>6.856963000657105</v>
      </c>
      <c r="N437">
        <v>7.2039999999999997</v>
      </c>
      <c r="O437">
        <v>5.1648351648351696</v>
      </c>
      <c r="P437">
        <v>1.7859213730720167</v>
      </c>
      <c r="Q437" s="36">
        <f t="shared" si="146"/>
        <v>75.000000004399993</v>
      </c>
      <c r="R437" t="str">
        <f t="shared" si="147"/>
        <v xml:space="preserve"> </v>
      </c>
      <c r="S437" s="37">
        <f t="shared" si="148"/>
        <v>0.36843326428635043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>
        <f t="shared" si="153"/>
        <v>-0.34799481327419901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600</v>
      </c>
      <c r="AP437" t="s">
        <v>1033</v>
      </c>
      <c r="AQ437">
        <v>35.391053881922971</v>
      </c>
      <c r="AR437">
        <v>34.799481327419898</v>
      </c>
      <c r="AS437">
        <v>36.843325988635044</v>
      </c>
      <c r="AT437">
        <v>-35.391053881922971</v>
      </c>
      <c r="AU437">
        <v>-34.799481327419898</v>
      </c>
      <c r="AV437" t="s">
        <v>1557</v>
      </c>
    </row>
    <row r="438" spans="1:48" x14ac:dyDescent="0.25">
      <c r="A438">
        <v>4.410000000000011E-9</v>
      </c>
      <c r="B438" t="s">
        <v>384</v>
      </c>
      <c r="C438">
        <v>15</v>
      </c>
      <c r="D438" s="2">
        <v>0</v>
      </c>
      <c r="E438">
        <v>10</v>
      </c>
      <c r="F438">
        <v>25</v>
      </c>
      <c r="G438">
        <v>36</v>
      </c>
      <c r="H438">
        <v>29.64</v>
      </c>
      <c r="I438">
        <v>21953.936359679999</v>
      </c>
      <c r="J438">
        <v>6.8106617647058822</v>
      </c>
      <c r="K438">
        <v>6.4730290456431536</v>
      </c>
      <c r="L438" t="s">
        <v>1019</v>
      </c>
      <c r="M438" t="s">
        <v>1019</v>
      </c>
      <c r="N438">
        <v>3.4550000000000001</v>
      </c>
      <c r="O438">
        <v>14.285714285714299</v>
      </c>
      <c r="P438">
        <v>3.0836707152496627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0.21457490319542502</v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3.0836707196596627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384</v>
      </c>
      <c r="AP438" t="s">
        <v>1024</v>
      </c>
      <c r="AQ438">
        <v>59.905912237273817</v>
      </c>
      <c r="AR438" t="e">
        <v>#VALUE!</v>
      </c>
      <c r="AS438">
        <v>21.457489878542503</v>
      </c>
      <c r="AT438">
        <v>-59.905912237273817</v>
      </c>
      <c r="AU438" t="e">
        <v>#VALUE!</v>
      </c>
      <c r="AV438" t="s">
        <v>1558</v>
      </c>
    </row>
    <row r="439" spans="1:48" x14ac:dyDescent="0.25">
      <c r="A439">
        <v>4.4200000000000108E-9</v>
      </c>
      <c r="B439" t="s">
        <v>510</v>
      </c>
      <c r="C439">
        <v>18</v>
      </c>
      <c r="D439" s="2">
        <v>0</v>
      </c>
      <c r="E439">
        <v>11</v>
      </c>
      <c r="F439">
        <v>29</v>
      </c>
      <c r="G439">
        <v>187</v>
      </c>
      <c r="H439">
        <v>173.1</v>
      </c>
      <c r="I439">
        <v>64737.754511400002</v>
      </c>
      <c r="J439">
        <v>21.759899434318037</v>
      </c>
      <c r="K439">
        <v>19.901126695792133</v>
      </c>
      <c r="L439">
        <v>17.007127376348738</v>
      </c>
      <c r="M439">
        <v>15.764534176873198</v>
      </c>
      <c r="N439">
        <v>7.2460000000000004</v>
      </c>
      <c r="O439">
        <v>10.394736842105258</v>
      </c>
      <c r="P439">
        <v>1.1594454072790297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0.47208638796856328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510</v>
      </c>
      <c r="AP439" t="s">
        <v>1054</v>
      </c>
      <c r="AQ439">
        <v>-28.099639619281479</v>
      </c>
      <c r="AR439">
        <v>-47.208638796856327</v>
      </c>
      <c r="AS439">
        <v>8.030040439052577</v>
      </c>
      <c r="AT439">
        <v>28.099639619281479</v>
      </c>
      <c r="AU439">
        <v>47.208638796856327</v>
      </c>
      <c r="AV439" t="s">
        <v>1559</v>
      </c>
    </row>
    <row r="440" spans="1:48" x14ac:dyDescent="0.25">
      <c r="A440">
        <v>4.4300000000000106E-9</v>
      </c>
      <c r="B440" t="s">
        <v>548</v>
      </c>
      <c r="C440">
        <v>3</v>
      </c>
      <c r="D440" s="2">
        <v>1</v>
      </c>
      <c r="E440">
        <v>26</v>
      </c>
      <c r="F440">
        <v>30</v>
      </c>
      <c r="G440">
        <v>21</v>
      </c>
      <c r="H440">
        <v>19.97</v>
      </c>
      <c r="I440">
        <v>12412.126800559998</v>
      </c>
      <c r="J440">
        <v>13.198942498347652</v>
      </c>
      <c r="K440">
        <v>11.543352601156069</v>
      </c>
      <c r="L440">
        <v>7.3222032968283637</v>
      </c>
      <c r="M440">
        <v>6.8278470311375932</v>
      </c>
      <c r="N440">
        <v>1.5130000000000001</v>
      </c>
      <c r="O440">
        <v>-18.000000000000004</v>
      </c>
      <c r="P440">
        <v>1.5322984476715071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-0.36621184961609321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548</v>
      </c>
      <c r="AP440" t="s">
        <v>1033</v>
      </c>
      <c r="AQ440">
        <v>22.298364360664959</v>
      </c>
      <c r="AR440">
        <v>36.621184961609323</v>
      </c>
      <c r="AS440">
        <v>5.1577366049073703</v>
      </c>
      <c r="AT440">
        <v>-22.298364360664959</v>
      </c>
      <c r="AU440">
        <v>-36.621184961609323</v>
      </c>
      <c r="AV440" t="s">
        <v>1560</v>
      </c>
    </row>
    <row r="441" spans="1:48" x14ac:dyDescent="0.25">
      <c r="A441">
        <v>4.4400000000000103E-9</v>
      </c>
      <c r="B441" t="s">
        <v>471</v>
      </c>
      <c r="C441">
        <v>7</v>
      </c>
      <c r="D441" s="2">
        <v>2</v>
      </c>
      <c r="E441">
        <v>8</v>
      </c>
      <c r="F441">
        <v>17</v>
      </c>
      <c r="G441">
        <v>74.5</v>
      </c>
      <c r="H441">
        <v>70.55</v>
      </c>
      <c r="I441">
        <v>36734.628633450004</v>
      </c>
      <c r="J441">
        <v>20.134132420091323</v>
      </c>
      <c r="K441">
        <v>18.253557567917206</v>
      </c>
      <c r="L441">
        <v>12.535032182289582</v>
      </c>
      <c r="M441">
        <v>11.712584701332819</v>
      </c>
      <c r="N441">
        <v>3.504</v>
      </c>
      <c r="O441">
        <v>24.32432432432433</v>
      </c>
      <c r="P441">
        <v>2.1332388377037561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2.133238842143756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471</v>
      </c>
      <c r="AP441" t="s">
        <v>1020</v>
      </c>
      <c r="AQ441">
        <v>-18.52881557866548</v>
      </c>
      <c r="AR441">
        <v>-8.4995122336642979</v>
      </c>
      <c r="AS441">
        <v>5.598866052445084</v>
      </c>
      <c r="AT441">
        <v>18.52881557866548</v>
      </c>
      <c r="AU441">
        <v>8.4995122336642979</v>
      </c>
      <c r="AV441" t="s">
        <v>1561</v>
      </c>
    </row>
    <row r="442" spans="1:48" x14ac:dyDescent="0.25">
      <c r="A442">
        <v>4.4500000000000101E-9</v>
      </c>
      <c r="B442" t="s">
        <v>282</v>
      </c>
      <c r="C442">
        <v>13</v>
      </c>
      <c r="D442" s="2">
        <v>3</v>
      </c>
      <c r="E442">
        <v>19</v>
      </c>
      <c r="F442">
        <v>35</v>
      </c>
      <c r="G442">
        <v>36</v>
      </c>
      <c r="H442">
        <v>32.5</v>
      </c>
      <c r="I442">
        <v>236015</v>
      </c>
      <c r="J442">
        <v>8.9605734767025087</v>
      </c>
      <c r="K442">
        <v>8.8822082536212079</v>
      </c>
      <c r="L442">
        <v>6.8043456098290891</v>
      </c>
      <c r="M442">
        <v>6.7409030616506032</v>
      </c>
      <c r="N442">
        <v>3.52</v>
      </c>
      <c r="O442">
        <v>27.567567567567576</v>
      </c>
      <c r="P442">
        <v>6.2830769230769237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>
        <f t="shared" si="153"/>
        <v>-0.41103607154769739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6.283076927526924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282</v>
      </c>
      <c r="AP442" t="s">
        <v>1047</v>
      </c>
      <c r="AQ442">
        <v>47.249469759157577</v>
      </c>
      <c r="AR442">
        <v>41.10360715476974</v>
      </c>
      <c r="AS442">
        <v>10.769230769230775</v>
      </c>
      <c r="AT442">
        <v>-47.249469759157577</v>
      </c>
      <c r="AU442">
        <v>-41.10360715476974</v>
      </c>
      <c r="AV442" t="s">
        <v>1562</v>
      </c>
    </row>
    <row r="443" spans="1:48" x14ac:dyDescent="0.25">
      <c r="A443">
        <v>4.4600000000000098E-9</v>
      </c>
      <c r="B443" t="s">
        <v>503</v>
      </c>
      <c r="C443">
        <v>10</v>
      </c>
      <c r="D443" s="2">
        <v>1</v>
      </c>
      <c r="E443">
        <v>9</v>
      </c>
      <c r="F443">
        <v>20</v>
      </c>
      <c r="G443">
        <v>76.5</v>
      </c>
      <c r="H443">
        <v>58.97</v>
      </c>
      <c r="I443">
        <v>12795.672838684401</v>
      </c>
      <c r="J443">
        <v>11.728321400159107</v>
      </c>
      <c r="K443">
        <v>11.149555681603328</v>
      </c>
      <c r="L443">
        <v>9.1424353247049446</v>
      </c>
      <c r="M443">
        <v>9.0012186740156164</v>
      </c>
      <c r="N443">
        <v>4.8310000000000004</v>
      </c>
      <c r="O443">
        <v>19.402985074626866</v>
      </c>
      <c r="P443">
        <v>3.4271663557741223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0.29726980266247588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>
        <f t="shared" si="153"/>
        <v>-0.20865797635541095</v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3.4271663602341222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503</v>
      </c>
      <c r="AP443" t="s">
        <v>1020</v>
      </c>
      <c r="AQ443">
        <v>30.955850727415189</v>
      </c>
      <c r="AR443">
        <v>20.865797635541096</v>
      </c>
      <c r="AS443">
        <v>29.726979820247589</v>
      </c>
      <c r="AT443">
        <v>-30.955850727415189</v>
      </c>
      <c r="AU443">
        <v>-20.865797635541096</v>
      </c>
      <c r="AV443" t="s">
        <v>1563</v>
      </c>
    </row>
    <row r="444" spans="1:48" x14ac:dyDescent="0.25">
      <c r="A444">
        <v>4.4700000000000096E-9</v>
      </c>
      <c r="B444" t="s">
        <v>620</v>
      </c>
      <c r="C444">
        <v>10</v>
      </c>
      <c r="D444" s="2">
        <v>1</v>
      </c>
      <c r="E444">
        <v>5</v>
      </c>
      <c r="F444">
        <v>16</v>
      </c>
      <c r="G444">
        <v>400</v>
      </c>
      <c r="H444">
        <v>337.16</v>
      </c>
      <c r="I444">
        <v>17744.290469040003</v>
      </c>
      <c r="J444">
        <v>19.996441492200937</v>
      </c>
      <c r="K444">
        <v>17.669933441643522</v>
      </c>
      <c r="L444">
        <v>14.188876915295646</v>
      </c>
      <c r="M444">
        <v>13.276142066420665</v>
      </c>
      <c r="N444">
        <v>17.666</v>
      </c>
      <c r="O444">
        <v>23.390804597701166</v>
      </c>
      <c r="P444">
        <v>0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0.18638035801134531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>
        <f t="shared" si="152"/>
        <v>0.22814700597911219</v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620</v>
      </c>
      <c r="AP444" t="s">
        <v>1031</v>
      </c>
      <c r="AQ444">
        <v>-17.718234707423708</v>
      </c>
      <c r="AR444">
        <v>-22.814700597911219</v>
      </c>
      <c r="AS444">
        <v>18.63803535413453</v>
      </c>
      <c r="AT444">
        <v>17.718234707423708</v>
      </c>
      <c r="AU444">
        <v>22.814700597911219</v>
      </c>
      <c r="AV444" t="s">
        <v>1564</v>
      </c>
    </row>
    <row r="445" spans="1:48" x14ac:dyDescent="0.25">
      <c r="A445">
        <v>4.4800000000000093E-9</v>
      </c>
      <c r="B445" t="s">
        <v>690</v>
      </c>
      <c r="C445">
        <v>13</v>
      </c>
      <c r="D445" s="2">
        <v>0</v>
      </c>
      <c r="E445">
        <v>3</v>
      </c>
      <c r="F445">
        <v>16</v>
      </c>
      <c r="G445">
        <v>105</v>
      </c>
      <c r="H445">
        <v>78.61</v>
      </c>
      <c r="I445">
        <v>27392.341551399997</v>
      </c>
      <c r="J445">
        <v>13.132308720347478</v>
      </c>
      <c r="K445">
        <v>11.856711915535445</v>
      </c>
      <c r="L445">
        <v>8.8957647571335219</v>
      </c>
      <c r="M445">
        <v>8.5287338271200674</v>
      </c>
      <c r="N445">
        <v>5.5819999999999999</v>
      </c>
      <c r="O445">
        <v>6.1599999999999966</v>
      </c>
      <c r="P445">
        <v>2.2427172115506933</v>
      </c>
      <c r="Q445" s="36">
        <f t="shared" si="146"/>
        <v>81.25000000448</v>
      </c>
      <c r="R445" t="str">
        <f t="shared" si="147"/>
        <v xml:space="preserve"> </v>
      </c>
      <c r="S445" s="37">
        <f t="shared" si="148"/>
        <v>0.33570792968035629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>
        <f t="shared" si="153"/>
        <v>-0.23000904739750538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2.2427172160306932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690</v>
      </c>
      <c r="AP445" t="s">
        <v>1033</v>
      </c>
      <c r="AQ445">
        <v>22.690634691419863</v>
      </c>
      <c r="AR445">
        <v>23.000904739750538</v>
      </c>
      <c r="AS445">
        <v>33.570792520035631</v>
      </c>
      <c r="AT445">
        <v>-22.690634691419863</v>
      </c>
      <c r="AU445">
        <v>-23.000904739750538</v>
      </c>
      <c r="AV445" t="s">
        <v>1565</v>
      </c>
    </row>
    <row r="446" spans="1:48" x14ac:dyDescent="0.25">
      <c r="A446">
        <v>4.4900000000000091E-9</v>
      </c>
      <c r="B446" t="s">
        <v>348</v>
      </c>
      <c r="C446">
        <v>8</v>
      </c>
      <c r="D446" s="2">
        <v>3</v>
      </c>
      <c r="E446">
        <v>17</v>
      </c>
      <c r="F446">
        <v>28</v>
      </c>
      <c r="G446">
        <v>90</v>
      </c>
      <c r="H446">
        <v>83.36</v>
      </c>
      <c r="I446">
        <v>43876.618276320005</v>
      </c>
      <c r="J446">
        <v>15.320713104208785</v>
      </c>
      <c r="K446">
        <v>14.832740213523131</v>
      </c>
      <c r="L446">
        <v>8.1859497222330315</v>
      </c>
      <c r="M446">
        <v>8.0739678400434709</v>
      </c>
      <c r="N446">
        <v>5.4409999999999998</v>
      </c>
      <c r="O446">
        <v>22.307692307692303</v>
      </c>
      <c r="P446">
        <v>3.0986084452975051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>
        <f t="shared" si="153"/>
        <v>-0.29144852672459998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>
        <f t="shared" si="157"/>
        <v>3.098608449787505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348</v>
      </c>
      <c r="AP446" t="s">
        <v>1028</v>
      </c>
      <c r="AQ446">
        <v>9.8075874255042716</v>
      </c>
      <c r="AR446">
        <v>29.144852672459997</v>
      </c>
      <c r="AS446">
        <v>7.9654510556621982</v>
      </c>
      <c r="AT446">
        <v>-9.8075874255042716</v>
      </c>
      <c r="AU446">
        <v>-29.144852672459997</v>
      </c>
      <c r="AV446" t="s">
        <v>1566</v>
      </c>
    </row>
    <row r="447" spans="1:48" x14ac:dyDescent="0.25">
      <c r="A447">
        <v>4.5000000000000089E-9</v>
      </c>
      <c r="B447" t="s">
        <v>476</v>
      </c>
      <c r="C447">
        <v>16</v>
      </c>
      <c r="D447" s="2">
        <v>2</v>
      </c>
      <c r="E447">
        <v>12</v>
      </c>
      <c r="F447">
        <v>30</v>
      </c>
      <c r="G447">
        <v>145</v>
      </c>
      <c r="H447">
        <v>109.62</v>
      </c>
      <c r="I447">
        <v>13418.6976567</v>
      </c>
      <c r="J447">
        <v>22.672182006204757</v>
      </c>
      <c r="K447">
        <v>20.036556388228842</v>
      </c>
      <c r="L447">
        <v>12.728205675711619</v>
      </c>
      <c r="M447">
        <v>11.587539826871938</v>
      </c>
      <c r="N447">
        <v>4.835</v>
      </c>
      <c r="O447">
        <v>-3.1936127744510925</v>
      </c>
      <c r="P447">
        <v>1.9576719576719575</v>
      </c>
      <c r="Q447" s="36" t="str">
        <f t="shared" si="146"/>
        <v xml:space="preserve"> </v>
      </c>
      <c r="R447" t="str">
        <f t="shared" si="147"/>
        <v xml:space="preserve"> </v>
      </c>
      <c r="S447" s="37">
        <f t="shared" si="148"/>
        <v>0.32275132725132277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>
        <f t="shared" si="152"/>
        <v>0.10171564567313407</v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476</v>
      </c>
      <c r="AP447" t="s">
        <v>1028</v>
      </c>
      <c r="AQ447">
        <v>-33.470209875931324</v>
      </c>
      <c r="AR447">
        <v>-10.171564567313407</v>
      </c>
      <c r="AS447">
        <v>32.275132275132279</v>
      </c>
      <c r="AT447">
        <v>33.470209875931324</v>
      </c>
      <c r="AU447">
        <v>10.171564567313407</v>
      </c>
      <c r="AV447" t="s">
        <v>1567</v>
      </c>
    </row>
    <row r="448" spans="1:48" x14ac:dyDescent="0.25">
      <c r="A448">
        <v>4.5100000000000086E-9</v>
      </c>
      <c r="B448" t="s">
        <v>477</v>
      </c>
      <c r="C448">
        <v>20</v>
      </c>
      <c r="D448" s="2">
        <v>2</v>
      </c>
      <c r="E448">
        <v>9</v>
      </c>
      <c r="F448">
        <v>31</v>
      </c>
      <c r="G448">
        <v>120</v>
      </c>
      <c r="H448">
        <v>109.64</v>
      </c>
      <c r="I448">
        <v>67841.329583479994</v>
      </c>
      <c r="J448">
        <v>22.266450040617382</v>
      </c>
      <c r="K448">
        <v>20.184094256259204</v>
      </c>
      <c r="L448">
        <v>13.501113327564617</v>
      </c>
      <c r="M448">
        <v>12.592305097767326</v>
      </c>
      <c r="N448">
        <v>4.9240000000000004</v>
      </c>
      <c r="O448">
        <v>20.999999999999996</v>
      </c>
      <c r="P448">
        <v>1.4356074425392193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0.16861623436583861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477</v>
      </c>
      <c r="AP448" t="s">
        <v>1028</v>
      </c>
      <c r="AQ448">
        <v>-31.081682358575424</v>
      </c>
      <c r="AR448">
        <v>-16.861623436583862</v>
      </c>
      <c r="AS448">
        <v>9.4491061656329691</v>
      </c>
      <c r="AT448">
        <v>31.081682358575424</v>
      </c>
      <c r="AU448">
        <v>16.861623436583862</v>
      </c>
      <c r="AV448" t="s">
        <v>1568</v>
      </c>
    </row>
    <row r="449" spans="1:48" x14ac:dyDescent="0.25">
      <c r="A449">
        <v>4.5200000000000084E-9</v>
      </c>
      <c r="B449" t="s">
        <v>478</v>
      </c>
      <c r="C449">
        <v>1</v>
      </c>
      <c r="D449" s="2">
        <v>5</v>
      </c>
      <c r="E449">
        <v>4</v>
      </c>
      <c r="F449">
        <v>10</v>
      </c>
      <c r="G449">
        <v>85</v>
      </c>
      <c r="H449">
        <v>84.92</v>
      </c>
      <c r="I449">
        <v>9536.2266775600001</v>
      </c>
      <c r="J449">
        <v>12.964885496183207</v>
      </c>
      <c r="K449">
        <v>12.110667427267542</v>
      </c>
      <c r="L449" t="s">
        <v>1019</v>
      </c>
      <c r="M449" t="s">
        <v>1019</v>
      </c>
      <c r="N449">
        <v>6.0830000000000002</v>
      </c>
      <c r="O449">
        <v>24.390243902439028</v>
      </c>
      <c r="P449">
        <v>0.79839849269901098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478</v>
      </c>
      <c r="AP449" t="s">
        <v>1024</v>
      </c>
      <c r="AQ449">
        <v>23.676248377001375</v>
      </c>
      <c r="AR449" t="e">
        <v>#VALUE!</v>
      </c>
      <c r="AS449">
        <v>9.4206311822886413E-2</v>
      </c>
      <c r="AT449">
        <v>-23.676248377001375</v>
      </c>
      <c r="AU449" t="e">
        <v>#VALUE!</v>
      </c>
      <c r="AV449" t="s">
        <v>1569</v>
      </c>
    </row>
    <row r="450" spans="1:48" x14ac:dyDescent="0.25">
      <c r="A450">
        <v>4.5300000000000081E-9</v>
      </c>
      <c r="B450" t="s">
        <v>475</v>
      </c>
      <c r="C450">
        <v>15</v>
      </c>
      <c r="D450" s="2">
        <v>1</v>
      </c>
      <c r="E450">
        <v>2</v>
      </c>
      <c r="F450">
        <v>18</v>
      </c>
      <c r="G450">
        <v>260</v>
      </c>
      <c r="H450">
        <v>229.71</v>
      </c>
      <c r="I450">
        <v>92526.326817209992</v>
      </c>
      <c r="J450">
        <v>18.793258610815673</v>
      </c>
      <c r="K450">
        <v>16.884233737596471</v>
      </c>
      <c r="L450">
        <v>16.352153817531484</v>
      </c>
      <c r="M450">
        <v>15.069758567456073</v>
      </c>
      <c r="N450">
        <v>10.981</v>
      </c>
      <c r="O450">
        <v>10.432900432900437</v>
      </c>
      <c r="P450">
        <v>0.29907274389447563</v>
      </c>
      <c r="Q450" s="36">
        <f t="shared" si="146"/>
        <v>83.333333337863323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>
        <f t="shared" si="152"/>
        <v>0.41539382378191192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475</v>
      </c>
      <c r="AP450" t="s">
        <v>1054</v>
      </c>
      <c r="AQ450">
        <v>-10.635146204796575</v>
      </c>
      <c r="AR450">
        <v>-41.539382378191192</v>
      </c>
      <c r="AS450">
        <v>13.186191284663273</v>
      </c>
      <c r="AT450">
        <v>10.635146204796575</v>
      </c>
      <c r="AU450">
        <v>41.539382378191192</v>
      </c>
      <c r="AV450" t="s">
        <v>1570</v>
      </c>
    </row>
    <row r="451" spans="1:48" x14ac:dyDescent="0.25">
      <c r="A451">
        <v>4.5400000000000079E-9</v>
      </c>
      <c r="B451" t="s">
        <v>693</v>
      </c>
      <c r="C451">
        <v>4</v>
      </c>
      <c r="D451" s="2">
        <v>5</v>
      </c>
      <c r="E451">
        <v>18</v>
      </c>
      <c r="F451">
        <v>27</v>
      </c>
      <c r="G451">
        <v>48</v>
      </c>
      <c r="H451">
        <v>46.38</v>
      </c>
      <c r="I451">
        <v>6379.44289278</v>
      </c>
      <c r="J451">
        <v>29.151477058453803</v>
      </c>
      <c r="K451">
        <v>24.143675169182718</v>
      </c>
      <c r="L451">
        <v>13.966381838988637</v>
      </c>
      <c r="M451">
        <v>12.053206360485305</v>
      </c>
      <c r="N451">
        <v>1.429</v>
      </c>
      <c r="O451">
        <v>32.500000000000014</v>
      </c>
      <c r="P451">
        <v>0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>
        <f t="shared" si="150"/>
        <v>0.71613555330510548</v>
      </c>
      <c r="V451" s="37" t="str">
        <f t="shared" si="151"/>
        <v/>
      </c>
      <c r="W451" s="37">
        <f t="shared" si="152"/>
        <v>0.20888849359347206</v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693</v>
      </c>
      <c r="AP451" t="s">
        <v>1047</v>
      </c>
      <c r="AQ451">
        <v>-71.61355533051055</v>
      </c>
      <c r="AR451">
        <v>-20.888849359347205</v>
      </c>
      <c r="AS451">
        <v>3.4928848641655907</v>
      </c>
      <c r="AT451">
        <v>71.61355533051055</v>
      </c>
      <c r="AU451">
        <v>20.888849359347205</v>
      </c>
      <c r="AV451" t="s">
        <v>1571</v>
      </c>
    </row>
    <row r="452" spans="1:48" x14ac:dyDescent="0.25">
      <c r="A452">
        <v>4.5500000000000077E-9</v>
      </c>
      <c r="B452" t="s">
        <v>549</v>
      </c>
      <c r="C452">
        <v>7</v>
      </c>
      <c r="D452" s="2">
        <v>2</v>
      </c>
      <c r="E452">
        <v>9</v>
      </c>
      <c r="F452">
        <v>18</v>
      </c>
      <c r="G452">
        <v>125</v>
      </c>
      <c r="H452">
        <v>99.85</v>
      </c>
      <c r="I452">
        <v>24282.591694549999</v>
      </c>
      <c r="J452">
        <v>12.729474757776643</v>
      </c>
      <c r="K452">
        <v>11.734633917029027</v>
      </c>
      <c r="L452">
        <v>8.8382005772878127</v>
      </c>
      <c r="M452">
        <v>8.3259257163070384</v>
      </c>
      <c r="N452">
        <v>7.3730000000000002</v>
      </c>
      <c r="O452">
        <v>29.928158165427917</v>
      </c>
      <c r="P452">
        <v>3.1276915373059593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0.25187782127508768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>
        <f t="shared" si="153"/>
        <v>-0.2349916316817442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3.1276915418559592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549</v>
      </c>
      <c r="AP452" t="s">
        <v>1024</v>
      </c>
      <c r="AQ452">
        <v>25.062101783328707</v>
      </c>
      <c r="AR452">
        <v>23.49916316817442</v>
      </c>
      <c r="AS452">
        <v>25.18778167250877</v>
      </c>
      <c r="AT452">
        <v>-25.062101783328707</v>
      </c>
      <c r="AU452">
        <v>-23.49916316817442</v>
      </c>
      <c r="AV452" t="s">
        <v>1572</v>
      </c>
    </row>
    <row r="453" spans="1:48" x14ac:dyDescent="0.25">
      <c r="A453">
        <v>4.5600000000000074E-9</v>
      </c>
      <c r="B453" t="s">
        <v>283</v>
      </c>
      <c r="C453">
        <v>7</v>
      </c>
      <c r="D453" s="2">
        <v>4</v>
      </c>
      <c r="E453">
        <v>13</v>
      </c>
      <c r="F453">
        <v>24</v>
      </c>
      <c r="G453">
        <v>136</v>
      </c>
      <c r="H453">
        <v>125.14</v>
      </c>
      <c r="I453">
        <v>33137.072</v>
      </c>
      <c r="J453">
        <v>11.010029913777934</v>
      </c>
      <c r="K453">
        <v>10.539880400909626</v>
      </c>
      <c r="L453" t="s">
        <v>1019</v>
      </c>
      <c r="M453" t="s">
        <v>1019</v>
      </c>
      <c r="N453">
        <v>9.9640000000000004</v>
      </c>
      <c r="O453">
        <v>39.078947368421076</v>
      </c>
      <c r="P453">
        <v>2.5891002077673004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 xml:space="preserve"> </v>
      </c>
      <c r="X453" s="37" t="str">
        <f t="shared" si="153"/>
        <v xml:space="preserve"> 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2.5891002123273004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283</v>
      </c>
      <c r="AP453" t="s">
        <v>1024</v>
      </c>
      <c r="AQ453">
        <v>35.184403383403598</v>
      </c>
      <c r="AR453" t="e">
        <v>#VALUE!</v>
      </c>
      <c r="AS453">
        <v>8.6782803260348373</v>
      </c>
      <c r="AT453">
        <v>-35.184403383403598</v>
      </c>
      <c r="AU453" t="e">
        <v>#VALUE!</v>
      </c>
      <c r="AV453" t="s">
        <v>1573</v>
      </c>
    </row>
    <row r="454" spans="1:48" x14ac:dyDescent="0.25">
      <c r="A454">
        <v>4.5700000000000072E-9</v>
      </c>
      <c r="B454" t="s">
        <v>699</v>
      </c>
      <c r="C454">
        <v>13</v>
      </c>
      <c r="D454" s="2">
        <v>1</v>
      </c>
      <c r="E454">
        <v>15</v>
      </c>
      <c r="F454">
        <v>29</v>
      </c>
      <c r="G454">
        <v>87.5</v>
      </c>
      <c r="H454">
        <v>87.65</v>
      </c>
      <c r="I454">
        <v>10676.17993905</v>
      </c>
      <c r="J454">
        <v>19.050206476852861</v>
      </c>
      <c r="K454">
        <v>17.145931142410017</v>
      </c>
      <c r="L454">
        <v>12.051725903260609</v>
      </c>
      <c r="M454">
        <v>11.529808740267654</v>
      </c>
      <c r="N454">
        <v>4.1980000000000004</v>
      </c>
      <c r="O454">
        <v>19.066485678258655</v>
      </c>
      <c r="P454">
        <v>1.5322304620650313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699</v>
      </c>
      <c r="AP454" t="s">
        <v>1028</v>
      </c>
      <c r="AQ454">
        <v>-12.147787802229516</v>
      </c>
      <c r="AR454">
        <v>-4.3161567566676107</v>
      </c>
      <c r="AS454">
        <v>-0.17113519680548306</v>
      </c>
      <c r="AT454">
        <v>12.147787802229516</v>
      </c>
      <c r="AU454">
        <v>4.3161567566676107</v>
      </c>
      <c r="AV454" t="s">
        <v>1574</v>
      </c>
    </row>
    <row r="455" spans="1:48" x14ac:dyDescent="0.25">
      <c r="A455">
        <v>4.5800000000000069E-9</v>
      </c>
      <c r="B455" t="s">
        <v>511</v>
      </c>
      <c r="C455">
        <v>9</v>
      </c>
      <c r="D455" s="2">
        <v>1</v>
      </c>
      <c r="E455">
        <v>6</v>
      </c>
      <c r="F455">
        <v>16</v>
      </c>
      <c r="G455">
        <v>73</v>
      </c>
      <c r="H455">
        <v>62.41</v>
      </c>
      <c r="I455">
        <v>24828.587774799998</v>
      </c>
      <c r="J455">
        <v>10.288493241015496</v>
      </c>
      <c r="K455">
        <v>9.8749999999999982</v>
      </c>
      <c r="L455">
        <v>8.4910513791478479</v>
      </c>
      <c r="M455">
        <v>8.4239316983505059</v>
      </c>
      <c r="N455">
        <v>5.9960000000000004</v>
      </c>
      <c r="O455">
        <v>-5.6643356643356615</v>
      </c>
      <c r="P455">
        <v>2.105431821823426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0.1696843500374588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>
        <f t="shared" si="153"/>
        <v>-0.26503983428924172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>
        <f t="shared" si="157"/>
        <v>2.105431826403426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511</v>
      </c>
      <c r="AP455" t="s">
        <v>1020</v>
      </c>
      <c r="AQ455">
        <v>39.432060319133392</v>
      </c>
      <c r="AR455">
        <v>26.503983428924172</v>
      </c>
      <c r="AS455">
        <v>16.968434545745879</v>
      </c>
      <c r="AT455">
        <v>-39.432060319133392</v>
      </c>
      <c r="AU455">
        <v>-26.503983428924172</v>
      </c>
      <c r="AV455" t="s">
        <v>1575</v>
      </c>
    </row>
    <row r="456" spans="1:48" x14ac:dyDescent="0.25">
      <c r="A456">
        <v>4.5900000000000067E-9</v>
      </c>
      <c r="B456" t="s">
        <v>479</v>
      </c>
      <c r="C456">
        <v>16</v>
      </c>
      <c r="D456" s="2">
        <v>1</v>
      </c>
      <c r="E456">
        <v>9</v>
      </c>
      <c r="F456">
        <v>26</v>
      </c>
      <c r="G456">
        <v>105</v>
      </c>
      <c r="H456">
        <v>93.31</v>
      </c>
      <c r="I456">
        <v>17021.427125779999</v>
      </c>
      <c r="J456">
        <v>19.195638757457314</v>
      </c>
      <c r="K456">
        <v>17.108544187752109</v>
      </c>
      <c r="L456">
        <v>14.060870187344774</v>
      </c>
      <c r="M456">
        <v>12.925165244765186</v>
      </c>
      <c r="N456">
        <v>4.3890000000000002</v>
      </c>
      <c r="O456">
        <v>23.863636363636374</v>
      </c>
      <c r="P456">
        <v>0.55621048119172645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0.2170671241381068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479</v>
      </c>
      <c r="AP456" t="s">
        <v>1033</v>
      </c>
      <c r="AQ456">
        <v>-13.003941700857325</v>
      </c>
      <c r="AR456">
        <v>-21.706712413810681</v>
      </c>
      <c r="AS456">
        <v>12.528132033008244</v>
      </c>
      <c r="AT456">
        <v>13.003941700857325</v>
      </c>
      <c r="AU456">
        <v>21.706712413810681</v>
      </c>
      <c r="AV456" t="s">
        <v>1576</v>
      </c>
    </row>
    <row r="457" spans="1:48" x14ac:dyDescent="0.25">
      <c r="A457">
        <v>4.6000000000000064E-9</v>
      </c>
      <c r="B457" t="s">
        <v>513</v>
      </c>
      <c r="C457">
        <v>1</v>
      </c>
      <c r="D457" s="2">
        <v>0</v>
      </c>
      <c r="E457">
        <v>5</v>
      </c>
      <c r="F457">
        <v>6</v>
      </c>
      <c r="G457" t="s">
        <v>161</v>
      </c>
      <c r="H457" t="s">
        <v>161</v>
      </c>
      <c r="I457" t="s">
        <v>161</v>
      </c>
      <c r="J457" t="s">
        <v>1019</v>
      </c>
      <c r="K457" t="s">
        <v>1019</v>
      </c>
      <c r="L457" t="s">
        <v>1019</v>
      </c>
      <c r="M457" t="s">
        <v>1019</v>
      </c>
      <c r="N457">
        <v>7.9489999999999998</v>
      </c>
      <c r="O457">
        <v>14.962406015037599</v>
      </c>
      <c r="P457" t="s">
        <v>166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 xml:space="preserve"> </v>
      </c>
      <c r="T457" s="37" t="str">
        <f t="shared" si="173"/>
        <v xml:space="preserve"> 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 xml:space="preserve"> </v>
      </c>
      <c r="X457" s="37" t="str">
        <f t="shared" si="177"/>
        <v xml:space="preserve"> </v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513</v>
      </c>
      <c r="AP457" t="s">
        <v>1047</v>
      </c>
      <c r="AQ457" t="e">
        <v>#VALUE!</v>
      </c>
      <c r="AR457" t="e">
        <v>#VALUE!</v>
      </c>
      <c r="AS457" t="s">
        <v>166</v>
      </c>
      <c r="AT457" t="e">
        <v>#VALUE!</v>
      </c>
      <c r="AU457" t="e">
        <v>#VALUE!</v>
      </c>
      <c r="AV457" t="s">
        <v>1577</v>
      </c>
    </row>
    <row r="458" spans="1:48" x14ac:dyDescent="0.25">
      <c r="A458">
        <v>4.6100000000000062E-9</v>
      </c>
      <c r="B458" t="s">
        <v>473</v>
      </c>
      <c r="C458">
        <v>16</v>
      </c>
      <c r="D458" s="2">
        <v>1</v>
      </c>
      <c r="E458">
        <v>18</v>
      </c>
      <c r="F458">
        <v>35</v>
      </c>
      <c r="G458">
        <v>121.5</v>
      </c>
      <c r="H458">
        <v>99.54</v>
      </c>
      <c r="I458">
        <v>96772.297466880002</v>
      </c>
      <c r="J458">
        <v>16.301998034719951</v>
      </c>
      <c r="K458">
        <v>14.761975381877503</v>
      </c>
      <c r="L458">
        <v>12.109867142237659</v>
      </c>
      <c r="M458">
        <v>11.833524668396064</v>
      </c>
      <c r="N458">
        <v>5.7430000000000003</v>
      </c>
      <c r="O458">
        <v>27.096774193548395</v>
      </c>
      <c r="P458">
        <v>2.8521197508539275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0.22061483281976485</v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2.8521197554639275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473</v>
      </c>
      <c r="AP458" t="s">
        <v>1033</v>
      </c>
      <c r="AQ458">
        <v>4.0308031006620286</v>
      </c>
      <c r="AR458">
        <v>-4.819410037387839</v>
      </c>
      <c r="AS458">
        <v>22.061482820976487</v>
      </c>
      <c r="AT458">
        <v>-4.0308031006620286</v>
      </c>
      <c r="AU458">
        <v>4.819410037387839</v>
      </c>
      <c r="AV458" t="s">
        <v>1578</v>
      </c>
    </row>
    <row r="459" spans="1:48" x14ac:dyDescent="0.25">
      <c r="A459">
        <v>4.620000000000006E-9</v>
      </c>
      <c r="B459" t="s">
        <v>474</v>
      </c>
      <c r="C459">
        <v>10</v>
      </c>
      <c r="D459" s="2">
        <v>0</v>
      </c>
      <c r="E459">
        <v>4</v>
      </c>
      <c r="F459">
        <v>14</v>
      </c>
      <c r="G459">
        <v>75</v>
      </c>
      <c r="H459">
        <v>57.49</v>
      </c>
      <c r="I459">
        <v>14281.138674190001</v>
      </c>
      <c r="J459">
        <v>15.742059145673604</v>
      </c>
      <c r="K459">
        <v>13.675071360608944</v>
      </c>
      <c r="L459">
        <v>9.4482472599501861</v>
      </c>
      <c r="M459">
        <v>8.6888978826052004</v>
      </c>
      <c r="N459">
        <v>3.2680000000000002</v>
      </c>
      <c r="O459">
        <v>35.270270270270288</v>
      </c>
      <c r="P459">
        <v>0.1513306662028179</v>
      </c>
      <c r="Q459" s="36">
        <f t="shared" si="170"/>
        <v>71.428571433191436</v>
      </c>
      <c r="R459" t="str">
        <f t="shared" si="171"/>
        <v xml:space="preserve"> </v>
      </c>
      <c r="S459" s="37">
        <f t="shared" si="172"/>
        <v>0.3045747132649817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-0.1821878043392422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474</v>
      </c>
      <c r="AP459" t="s">
        <v>1031</v>
      </c>
      <c r="AQ459">
        <v>7.3271404809044256</v>
      </c>
      <c r="AR459">
        <v>18.21878043392422</v>
      </c>
      <c r="AS459">
        <v>30.45747086449817</v>
      </c>
      <c r="AT459">
        <v>-7.3271404809044256</v>
      </c>
      <c r="AU459">
        <v>-18.21878043392422</v>
      </c>
      <c r="AV459" t="s">
        <v>1579</v>
      </c>
    </row>
    <row r="460" spans="1:48" x14ac:dyDescent="0.25">
      <c r="A460">
        <v>4.6300000000000057E-9</v>
      </c>
      <c r="B460" t="s">
        <v>660</v>
      </c>
      <c r="C460">
        <v>2</v>
      </c>
      <c r="D460" s="2">
        <v>1</v>
      </c>
      <c r="E460">
        <v>1</v>
      </c>
      <c r="F460">
        <v>4</v>
      </c>
      <c r="G460">
        <v>20.5</v>
      </c>
      <c r="H460">
        <v>17.14</v>
      </c>
      <c r="I460">
        <v>7927.1315010200005</v>
      </c>
      <c r="J460" t="s">
        <v>1019</v>
      </c>
      <c r="K460" t="s">
        <v>1019</v>
      </c>
      <c r="L460">
        <v>20.480440433212994</v>
      </c>
      <c r="M460">
        <v>18.300264516129033</v>
      </c>
      <c r="N460">
        <v>0.18</v>
      </c>
      <c r="O460" t="s">
        <v>161</v>
      </c>
      <c r="P460" t="s">
        <v>166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0.19603267674201869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0.77272604092217478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660</v>
      </c>
      <c r="AP460" t="s">
        <v>1028</v>
      </c>
      <c r="AQ460" t="e">
        <v>#VALUE!</v>
      </c>
      <c r="AR460">
        <v>-77.272604092217478</v>
      </c>
      <c r="AS460">
        <v>19.603267211201867</v>
      </c>
      <c r="AT460" t="e">
        <v>#VALUE!</v>
      </c>
      <c r="AU460">
        <v>77.272604092217478</v>
      </c>
      <c r="AV460" t="s">
        <v>1580</v>
      </c>
    </row>
    <row r="461" spans="1:48" x14ac:dyDescent="0.25">
      <c r="A461">
        <v>4.6400000000000055E-9</v>
      </c>
      <c r="B461" t="s">
        <v>298</v>
      </c>
      <c r="C461">
        <v>6</v>
      </c>
      <c r="D461" s="2">
        <v>9</v>
      </c>
      <c r="E461">
        <v>20</v>
      </c>
      <c r="F461">
        <v>35</v>
      </c>
      <c r="G461">
        <v>20</v>
      </c>
      <c r="H461">
        <v>18.62</v>
      </c>
      <c r="I461">
        <v>7927.1315010200005</v>
      </c>
      <c r="J461" t="s">
        <v>1019</v>
      </c>
      <c r="K461" t="s">
        <v>1019</v>
      </c>
      <c r="L461">
        <v>20.201460931824762</v>
      </c>
      <c r="M461">
        <v>17.802558577405858</v>
      </c>
      <c r="N461">
        <v>0.17300000000000001</v>
      </c>
      <c r="O461">
        <v>-43.18181818181818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0.74857840461488201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298</v>
      </c>
      <c r="AP461" t="s">
        <v>1028</v>
      </c>
      <c r="AQ461" t="e">
        <v>#VALUE!</v>
      </c>
      <c r="AR461">
        <v>-74.857840461488195</v>
      </c>
      <c r="AS461">
        <v>7.4113856068743322</v>
      </c>
      <c r="AT461" t="e">
        <v>#VALUE!</v>
      </c>
      <c r="AU461">
        <v>74.857840461488195</v>
      </c>
      <c r="AV461" t="s">
        <v>1580</v>
      </c>
    </row>
    <row r="462" spans="1:48" x14ac:dyDescent="0.25">
      <c r="A462">
        <v>4.6500000000000052E-9</v>
      </c>
      <c r="B462" t="s">
        <v>724</v>
      </c>
      <c r="C462">
        <v>9</v>
      </c>
      <c r="D462" s="2">
        <v>0</v>
      </c>
      <c r="E462">
        <v>8</v>
      </c>
      <c r="F462">
        <v>17</v>
      </c>
      <c r="G462">
        <v>96.5</v>
      </c>
      <c r="H462">
        <v>87.09</v>
      </c>
      <c r="I462">
        <v>23741.079921479999</v>
      </c>
      <c r="J462">
        <v>8.7624509507998791</v>
      </c>
      <c r="K462">
        <v>7.2939698492462322</v>
      </c>
      <c r="L462">
        <v>5.2319218035629831</v>
      </c>
      <c r="M462">
        <v>4.7737391754653471</v>
      </c>
      <c r="N462">
        <v>8.5060000000000002</v>
      </c>
      <c r="O462">
        <v>24.642857142857157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-0.54714040181461199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724</v>
      </c>
      <c r="AP462" t="s">
        <v>1031</v>
      </c>
      <c r="AQ462">
        <v>48.415808980770066</v>
      </c>
      <c r="AR462">
        <v>54.714040181461201</v>
      </c>
      <c r="AS462">
        <v>10.804914456309556</v>
      </c>
      <c r="AT462">
        <v>-48.415808980770066</v>
      </c>
      <c r="AU462">
        <v>-54.714040181461201</v>
      </c>
      <c r="AV462" t="s">
        <v>1581</v>
      </c>
    </row>
    <row r="463" spans="1:48" x14ac:dyDescent="0.25">
      <c r="A463">
        <v>4.660000000000005E-9</v>
      </c>
      <c r="B463" t="s">
        <v>336</v>
      </c>
      <c r="C463">
        <v>4</v>
      </c>
      <c r="D463" s="2">
        <v>0</v>
      </c>
      <c r="E463">
        <v>17</v>
      </c>
      <c r="F463">
        <v>21</v>
      </c>
      <c r="G463">
        <v>40</v>
      </c>
      <c r="H463">
        <v>39.07</v>
      </c>
      <c r="I463">
        <v>10458.21474021</v>
      </c>
      <c r="J463" t="s">
        <v>1019</v>
      </c>
      <c r="K463" t="s">
        <v>1019</v>
      </c>
      <c r="L463">
        <v>21.616296197202942</v>
      </c>
      <c r="M463">
        <v>20.910046806167404</v>
      </c>
      <c r="N463">
        <v>0.49299999999999999</v>
      </c>
      <c r="O463">
        <v>0.31223950606820222</v>
      </c>
      <c r="P463">
        <v>3.4399795239314055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0.87104233925192931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3.4399795285914054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336</v>
      </c>
      <c r="AP463" t="s">
        <v>1035</v>
      </c>
      <c r="AQ463" t="e">
        <v>#VALUE!</v>
      </c>
      <c r="AR463">
        <v>-87.104233925192929</v>
      </c>
      <c r="AS463">
        <v>2.3803429741489524</v>
      </c>
      <c r="AT463" t="e">
        <v>#VALUE!</v>
      </c>
      <c r="AU463">
        <v>87.104233925192929</v>
      </c>
      <c r="AV463" t="s">
        <v>1582</v>
      </c>
    </row>
    <row r="464" spans="1:48" x14ac:dyDescent="0.25">
      <c r="A464">
        <v>4.6700000000000048E-9</v>
      </c>
      <c r="B464" t="s">
        <v>598</v>
      </c>
      <c r="C464">
        <v>10</v>
      </c>
      <c r="D464" s="2">
        <v>0</v>
      </c>
      <c r="E464">
        <v>8</v>
      </c>
      <c r="F464">
        <v>18</v>
      </c>
      <c r="G464">
        <v>138</v>
      </c>
      <c r="H464">
        <v>126.38</v>
      </c>
      <c r="I464">
        <v>11797.015285060001</v>
      </c>
      <c r="J464">
        <v>12.314138166228197</v>
      </c>
      <c r="K464">
        <v>11.569022336140607</v>
      </c>
      <c r="L464">
        <v>8.4617154340836009</v>
      </c>
      <c r="M464">
        <v>8.1536591789310613</v>
      </c>
      <c r="N464">
        <v>9.4700000000000006</v>
      </c>
      <c r="O464">
        <v>34.966442953020142</v>
      </c>
      <c r="P464">
        <v>0.23737933217281215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-0.26757906648593399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598</v>
      </c>
      <c r="AP464" t="s">
        <v>1054</v>
      </c>
      <c r="AQ464">
        <v>27.507171341607396</v>
      </c>
      <c r="AR464">
        <v>26.757906648593398</v>
      </c>
      <c r="AS464">
        <v>9.1944927994936023</v>
      </c>
      <c r="AT464">
        <v>-27.507171341607396</v>
      </c>
      <c r="AU464">
        <v>-26.757906648593398</v>
      </c>
      <c r="AV464" t="s">
        <v>1583</v>
      </c>
    </row>
    <row r="465" spans="1:48" x14ac:dyDescent="0.25">
      <c r="A465">
        <v>4.6800000000000045E-9</v>
      </c>
      <c r="B465" t="s">
        <v>481</v>
      </c>
      <c r="C465">
        <v>19</v>
      </c>
      <c r="D465" s="2">
        <v>1</v>
      </c>
      <c r="E465">
        <v>8</v>
      </c>
      <c r="F465">
        <v>28</v>
      </c>
      <c r="G465">
        <v>280</v>
      </c>
      <c r="H465">
        <v>273.44</v>
      </c>
      <c r="I465">
        <v>16343.617902559999</v>
      </c>
      <c r="J465">
        <v>25.049468669842433</v>
      </c>
      <c r="K465">
        <v>21.379202501954651</v>
      </c>
      <c r="L465">
        <v>13.965830015639618</v>
      </c>
      <c r="M465">
        <v>12.380826432687376</v>
      </c>
      <c r="N465">
        <v>10.916</v>
      </c>
      <c r="O465">
        <v>24.727267272880411</v>
      </c>
      <c r="P465" t="s">
        <v>166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>
        <f t="shared" si="176"/>
        <v>0.20884072940480691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481</v>
      </c>
      <c r="AP465" t="s">
        <v>1028</v>
      </c>
      <c r="AQ465">
        <v>-47.465199411748273</v>
      </c>
      <c r="AR465">
        <v>-20.884072940480692</v>
      </c>
      <c r="AS465">
        <v>2.3990637799883086</v>
      </c>
      <c r="AT465">
        <v>47.465199411748273</v>
      </c>
      <c r="AU465">
        <v>20.884072940480692</v>
      </c>
      <c r="AV465" t="s">
        <v>1584</v>
      </c>
    </row>
    <row r="466" spans="1:48" x14ac:dyDescent="0.25">
      <c r="A466">
        <v>4.6900000000000043E-9</v>
      </c>
      <c r="B466" t="s">
        <v>483</v>
      </c>
      <c r="C466">
        <v>23</v>
      </c>
      <c r="D466" s="2">
        <v>1</v>
      </c>
      <c r="E466">
        <v>1</v>
      </c>
      <c r="F466">
        <v>25</v>
      </c>
      <c r="G466">
        <v>308</v>
      </c>
      <c r="H466">
        <v>266.81</v>
      </c>
      <c r="I466">
        <v>256797.51798203</v>
      </c>
      <c r="J466">
        <v>18.343760742523205</v>
      </c>
      <c r="K466">
        <v>16.269894505762547</v>
      </c>
      <c r="L466">
        <v>12.815782961732198</v>
      </c>
      <c r="M466">
        <v>11.465793888451097</v>
      </c>
      <c r="N466">
        <v>12.803000000000001</v>
      </c>
      <c r="O466">
        <v>24.092664092664098</v>
      </c>
      <c r="P466">
        <v>1.3642667066451781</v>
      </c>
      <c r="Q466" s="36">
        <f t="shared" si="170"/>
        <v>92.000000004689994</v>
      </c>
      <c r="R466" t="str">
        <f t="shared" si="171"/>
        <v xml:space="preserve"> </v>
      </c>
      <c r="S466" s="37">
        <f t="shared" si="172"/>
        <v>0.15437952569745855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0.1092960752067782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483</v>
      </c>
      <c r="AP466" t="s">
        <v>1054</v>
      </c>
      <c r="AQ466">
        <v>-7.9889706049641074</v>
      </c>
      <c r="AR466">
        <v>-10.92960752067782</v>
      </c>
      <c r="AS466">
        <v>15.437952100745855</v>
      </c>
      <c r="AT466">
        <v>7.9889706049641074</v>
      </c>
      <c r="AU466">
        <v>10.92960752067782</v>
      </c>
      <c r="AV466" t="s">
        <v>1585</v>
      </c>
    </row>
    <row r="467" spans="1:48" x14ac:dyDescent="0.25">
      <c r="A467">
        <v>4.700000000000004E-9</v>
      </c>
      <c r="B467" t="s">
        <v>484</v>
      </c>
      <c r="C467">
        <v>3</v>
      </c>
      <c r="D467" s="2">
        <v>3</v>
      </c>
      <c r="E467">
        <v>8</v>
      </c>
      <c r="F467">
        <v>14</v>
      </c>
      <c r="G467">
        <v>44</v>
      </c>
      <c r="H467">
        <v>37.19</v>
      </c>
      <c r="I467">
        <v>8133.6499582399993</v>
      </c>
      <c r="J467">
        <v>6.8477260173080463</v>
      </c>
      <c r="K467">
        <v>6.4142807864780957</v>
      </c>
      <c r="L467" t="s">
        <v>1019</v>
      </c>
      <c r="M467" t="s">
        <v>1019</v>
      </c>
      <c r="N467">
        <v>4.9350000000000005</v>
      </c>
      <c r="O467">
        <v>18.165137614678894</v>
      </c>
      <c r="P467">
        <v>2.8582952406560906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0.18311374495275629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2.8582952453560906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484</v>
      </c>
      <c r="AP467" t="s">
        <v>1024</v>
      </c>
      <c r="AQ467">
        <v>59.687716495357513</v>
      </c>
      <c r="AR467" t="e">
        <v>#VALUE!</v>
      </c>
      <c r="AS467">
        <v>18.311374025275629</v>
      </c>
      <c r="AT467">
        <v>-59.687716495357513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482</v>
      </c>
      <c r="C468">
        <v>16</v>
      </c>
      <c r="D468" s="2">
        <v>1</v>
      </c>
      <c r="E468">
        <v>13</v>
      </c>
      <c r="F468">
        <v>30</v>
      </c>
      <c r="G468">
        <v>172.5</v>
      </c>
      <c r="H468">
        <v>148.52000000000001</v>
      </c>
      <c r="I468">
        <v>109829.71556548002</v>
      </c>
      <c r="J468">
        <v>16.715813168261114</v>
      </c>
      <c r="K468">
        <v>14.739976181024216</v>
      </c>
      <c r="L468">
        <v>11.328331574303165</v>
      </c>
      <c r="M468">
        <v>10.597824830764958</v>
      </c>
      <c r="N468">
        <v>7.8070000000000004</v>
      </c>
      <c r="O468">
        <v>40.014201822188653</v>
      </c>
      <c r="P468">
        <v>2.2629948828440614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0.16145974077248298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2.2629948875540613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482</v>
      </c>
      <c r="AP468" t="s">
        <v>1031</v>
      </c>
      <c r="AQ468">
        <v>1.5946903035585103</v>
      </c>
      <c r="AR468">
        <v>1.9453295086309441</v>
      </c>
      <c r="AS468">
        <v>16.145973606248297</v>
      </c>
      <c r="AT468">
        <v>-1.5946903035585103</v>
      </c>
      <c r="AU468">
        <v>-1.9453295086309441</v>
      </c>
      <c r="AV468" t="s">
        <v>1587</v>
      </c>
    </row>
    <row r="469" spans="1:48" x14ac:dyDescent="0.25">
      <c r="A469">
        <v>4.7200000000000036E-9</v>
      </c>
      <c r="B469" t="s">
        <v>577</v>
      </c>
      <c r="C469">
        <v>13</v>
      </c>
      <c r="D469" s="2">
        <v>2</v>
      </c>
      <c r="E469">
        <v>15</v>
      </c>
      <c r="F469">
        <v>30</v>
      </c>
      <c r="G469">
        <v>128</v>
      </c>
      <c r="H469">
        <v>114.73</v>
      </c>
      <c r="I469">
        <v>98707.349610869991</v>
      </c>
      <c r="J469">
        <v>14.480626025495393</v>
      </c>
      <c r="K469">
        <v>13.367121053244786</v>
      </c>
      <c r="L469">
        <v>10.66431275380274</v>
      </c>
      <c r="M469">
        <v>9.9104044349791884</v>
      </c>
      <c r="N469">
        <v>7.2540000000000004</v>
      </c>
      <c r="O469">
        <v>25.637522264877365</v>
      </c>
      <c r="P469">
        <v>3.3609343676457768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3.3609343723657767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577</v>
      </c>
      <c r="AP469" t="s">
        <v>1031</v>
      </c>
      <c r="AQ469">
        <v>14.753145761232545</v>
      </c>
      <c r="AR469">
        <v>7.6928790235066042</v>
      </c>
      <c r="AS469">
        <v>11.566286062930352</v>
      </c>
      <c r="AT469">
        <v>-14.753145761232545</v>
      </c>
      <c r="AU469">
        <v>-7.6928790235066042</v>
      </c>
      <c r="AV469" t="s">
        <v>1588</v>
      </c>
    </row>
    <row r="470" spans="1:48" x14ac:dyDescent="0.25">
      <c r="A470">
        <v>4.7300000000000033E-9</v>
      </c>
      <c r="B470" t="s">
        <v>722</v>
      </c>
      <c r="C470">
        <v>12</v>
      </c>
      <c r="D470" s="2">
        <v>1</v>
      </c>
      <c r="E470">
        <v>6</v>
      </c>
      <c r="F470">
        <v>19</v>
      </c>
      <c r="G470">
        <v>190</v>
      </c>
      <c r="H470">
        <v>118.13</v>
      </c>
      <c r="I470">
        <v>9631.9705352000001</v>
      </c>
      <c r="J470">
        <v>6.5301271420674407</v>
      </c>
      <c r="K470">
        <v>5.9520330528543353</v>
      </c>
      <c r="L470">
        <v>4.7184730715179386</v>
      </c>
      <c r="M470">
        <v>4.4089854560495656</v>
      </c>
      <c r="N470">
        <v>16.167000000000002</v>
      </c>
      <c r="O470">
        <v>41.946107784431135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0.60839753287695686</v>
      </c>
      <c r="T470" s="37" t="str">
        <f t="shared" si="173"/>
        <v/>
      </c>
      <c r="U470" s="37" t="str">
        <f t="shared" si="174"/>
        <v/>
      </c>
      <c r="V470" s="37">
        <f t="shared" si="175"/>
        <v>-0.61557408107886136</v>
      </c>
      <c r="W470" s="37" t="str">
        <f t="shared" si="176"/>
        <v/>
      </c>
      <c r="X470" s="37">
        <f t="shared" si="177"/>
        <v>-0.59158299771204437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722</v>
      </c>
      <c r="AP470" t="s">
        <v>1031</v>
      </c>
      <c r="AQ470">
        <v>61.557408107886133</v>
      </c>
      <c r="AR470">
        <v>59.15829977120444</v>
      </c>
      <c r="AS470">
        <v>60.839752814695693</v>
      </c>
      <c r="AT470">
        <v>-61.557408107886133</v>
      </c>
      <c r="AU470">
        <v>-59.15829977120444</v>
      </c>
      <c r="AV470" t="s">
        <v>1589</v>
      </c>
    </row>
    <row r="471" spans="1:48" x14ac:dyDescent="0.25">
      <c r="A471">
        <v>4.7400000000000031E-9</v>
      </c>
      <c r="B471" t="s">
        <v>546</v>
      </c>
      <c r="C471">
        <v>11</v>
      </c>
      <c r="D471" s="2">
        <v>3</v>
      </c>
      <c r="E471">
        <v>16</v>
      </c>
      <c r="F471">
        <v>30</v>
      </c>
      <c r="G471">
        <v>58</v>
      </c>
      <c r="H471">
        <v>52.13</v>
      </c>
      <c r="I471">
        <v>84919.77</v>
      </c>
      <c r="J471">
        <v>11.942726231386025</v>
      </c>
      <c r="K471">
        <v>11.100936967632029</v>
      </c>
      <c r="L471" t="s">
        <v>1019</v>
      </c>
      <c r="M471" t="s">
        <v>1019</v>
      </c>
      <c r="N471">
        <v>4.0890000000000004</v>
      </c>
      <c r="O471">
        <v>19.659090909090899</v>
      </c>
      <c r="P471">
        <v>3.0500671398427008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3.0500671445827008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546</v>
      </c>
      <c r="AP471" t="s">
        <v>1024</v>
      </c>
      <c r="AQ471">
        <v>29.693658239085707</v>
      </c>
      <c r="AR471" t="e">
        <v>#VALUE!</v>
      </c>
      <c r="AS471">
        <v>11.260310761557646</v>
      </c>
      <c r="AT471">
        <v>-29.693658239085707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284</v>
      </c>
      <c r="C472">
        <v>14</v>
      </c>
      <c r="D472" s="2">
        <v>1</v>
      </c>
      <c r="E472">
        <v>7</v>
      </c>
      <c r="F472">
        <v>22</v>
      </c>
      <c r="G472">
        <v>154</v>
      </c>
      <c r="H472">
        <v>128.94</v>
      </c>
      <c r="I472">
        <v>103164.0281679</v>
      </c>
      <c r="J472">
        <v>16.352568167406467</v>
      </c>
      <c r="K472">
        <v>14.84286865431104</v>
      </c>
      <c r="L472">
        <v>9.9316037018899923</v>
      </c>
      <c r="M472">
        <v>9.4171428132206003</v>
      </c>
      <c r="N472">
        <v>7.2270000000000003</v>
      </c>
      <c r="O472">
        <v>4.9132947976878594</v>
      </c>
      <c r="P472">
        <v>2.3313168915774782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0.19435396783360487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-0.14034990761683486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2.3313168963274782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284</v>
      </c>
      <c r="AP472" t="s">
        <v>1031</v>
      </c>
      <c r="AQ472">
        <v>3.7330987940683458</v>
      </c>
      <c r="AR472">
        <v>14.034990761683485</v>
      </c>
      <c r="AS472">
        <v>19.435396308360488</v>
      </c>
      <c r="AT472">
        <v>-3.7330987940683458</v>
      </c>
      <c r="AU472">
        <v>-14.034990761683485</v>
      </c>
      <c r="AV472" t="s">
        <v>1591</v>
      </c>
    </row>
    <row r="473" spans="1:48" x14ac:dyDescent="0.25">
      <c r="A473">
        <v>4.7600000000000026E-9</v>
      </c>
      <c r="B473" t="s">
        <v>695</v>
      </c>
      <c r="C473">
        <v>37</v>
      </c>
      <c r="D473" s="2">
        <v>0</v>
      </c>
      <c r="E473">
        <v>5</v>
      </c>
      <c r="F473">
        <v>42</v>
      </c>
      <c r="G473">
        <v>164</v>
      </c>
      <c r="H473">
        <v>139.29</v>
      </c>
      <c r="I473">
        <v>283350.88655984995</v>
      </c>
      <c r="J473">
        <v>26.133208255159474</v>
      </c>
      <c r="K473">
        <v>22.516973811833171</v>
      </c>
      <c r="L473">
        <v>17.511564509123211</v>
      </c>
      <c r="M473">
        <v>15.718194576135192</v>
      </c>
      <c r="N473">
        <v>4.5819999999999999</v>
      </c>
      <c r="O473">
        <v>33</v>
      </c>
      <c r="P473">
        <v>0.68059444324790019</v>
      </c>
      <c r="Q473" s="36">
        <f t="shared" si="170"/>
        <v>88.095238099998099</v>
      </c>
      <c r="R473" t="str">
        <f t="shared" si="171"/>
        <v xml:space="preserve"> </v>
      </c>
      <c r="S473" s="37">
        <f t="shared" si="172"/>
        <v>0.17739967451375122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>
        <f t="shared" si="176"/>
        <v>0.51574896662225567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695</v>
      </c>
      <c r="AP473" t="s">
        <v>1033</v>
      </c>
      <c r="AQ473">
        <v>-53.845130106708929</v>
      </c>
      <c r="AR473">
        <v>-51.574896662225569</v>
      </c>
      <c r="AS473">
        <v>17.739966975375122</v>
      </c>
      <c r="AT473">
        <v>53.845130106708929</v>
      </c>
      <c r="AU473">
        <v>51.574896662225569</v>
      </c>
      <c r="AV473" t="s">
        <v>1592</v>
      </c>
    </row>
    <row r="474" spans="1:48" x14ac:dyDescent="0.25">
      <c r="A474">
        <v>4.7700000000000023E-9</v>
      </c>
      <c r="B474" t="s">
        <v>486</v>
      </c>
      <c r="C474">
        <v>3</v>
      </c>
      <c r="D474" s="2">
        <v>3</v>
      </c>
      <c r="E474">
        <v>4</v>
      </c>
      <c r="F474">
        <v>10</v>
      </c>
      <c r="G474">
        <v>117</v>
      </c>
      <c r="H474">
        <v>105.85</v>
      </c>
      <c r="I474">
        <v>9690.2999111999998</v>
      </c>
      <c r="J474">
        <v>22.237394957983192</v>
      </c>
      <c r="K474">
        <v>20.169588414634145</v>
      </c>
      <c r="L474">
        <v>14.740166181849139</v>
      </c>
      <c r="M474">
        <v>13.770708283313327</v>
      </c>
      <c r="N474">
        <v>4.4539999999999997</v>
      </c>
      <c r="O474">
        <v>9.8165137614678883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0.27586496605361366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486</v>
      </c>
      <c r="AP474" t="s">
        <v>1054</v>
      </c>
      <c r="AQ474">
        <v>-30.910636273285231</v>
      </c>
      <c r="AR474">
        <v>-27.586496605361365</v>
      </c>
      <c r="AS474">
        <v>10.533774208786028</v>
      </c>
      <c r="AT474">
        <v>30.910636273285231</v>
      </c>
      <c r="AU474">
        <v>27.586496605361365</v>
      </c>
      <c r="AV474" t="s">
        <v>1593</v>
      </c>
    </row>
    <row r="475" spans="1:48" x14ac:dyDescent="0.25">
      <c r="A475">
        <v>4.7800000000000021E-9</v>
      </c>
      <c r="B475" t="s">
        <v>488</v>
      </c>
      <c r="C475">
        <v>18</v>
      </c>
      <c r="D475" s="2">
        <v>0</v>
      </c>
      <c r="E475">
        <v>8</v>
      </c>
      <c r="F475">
        <v>26</v>
      </c>
      <c r="G475">
        <v>105</v>
      </c>
      <c r="H475">
        <v>87.09</v>
      </c>
      <c r="I475">
        <v>34527.790405980006</v>
      </c>
      <c r="J475">
        <v>24.024827586206897</v>
      </c>
      <c r="K475">
        <v>21.046399226679558</v>
      </c>
      <c r="L475">
        <v>17.419264309210451</v>
      </c>
      <c r="M475">
        <v>16.0045208762246</v>
      </c>
      <c r="N475">
        <v>3.625</v>
      </c>
      <c r="O475">
        <v>6.6666666666666723</v>
      </c>
      <c r="P475">
        <v>2.0473073831668391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0.20564933306108851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0.50775973570208821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2.0473073879468391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488</v>
      </c>
      <c r="AP475" t="s">
        <v>1028</v>
      </c>
      <c r="AQ475">
        <v>-41.433179183483105</v>
      </c>
      <c r="AR475">
        <v>-50.775973570208819</v>
      </c>
      <c r="AS475">
        <v>20.564932828108851</v>
      </c>
      <c r="AT475">
        <v>41.433179183483105</v>
      </c>
      <c r="AU475">
        <v>50.775973570208819</v>
      </c>
      <c r="AV475" t="s">
        <v>1594</v>
      </c>
    </row>
    <row r="476" spans="1:48" x14ac:dyDescent="0.25">
      <c r="A476">
        <v>4.7900000000000019E-9</v>
      </c>
      <c r="B476" t="s">
        <v>687</v>
      </c>
      <c r="C476">
        <v>9</v>
      </c>
      <c r="D476" s="2">
        <v>2</v>
      </c>
      <c r="E476">
        <v>17</v>
      </c>
      <c r="F476">
        <v>28</v>
      </c>
      <c r="G476">
        <v>34</v>
      </c>
      <c r="H476">
        <v>33.729999999999997</v>
      </c>
      <c r="I476">
        <v>13756.667054939999</v>
      </c>
      <c r="J476">
        <v>7.6606858959800119</v>
      </c>
      <c r="K476">
        <v>7.5155971479500874</v>
      </c>
      <c r="L476">
        <v>7.4042124853912465</v>
      </c>
      <c r="M476">
        <v>7.3177820620712843</v>
      </c>
      <c r="N476">
        <v>4.0880000000000001</v>
      </c>
      <c r="O476">
        <v>8.2954545454545539</v>
      </c>
      <c r="P476">
        <v>2.4488585828639198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-0.35911337804589405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2.4488585876539197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687</v>
      </c>
      <c r="AP476" t="s">
        <v>1047</v>
      </c>
      <c r="AQ476">
        <v>54.901854878801871</v>
      </c>
      <c r="AR476">
        <v>35.911337804589408</v>
      </c>
      <c r="AS476">
        <v>0.80047435517345278</v>
      </c>
      <c r="AT476">
        <v>-54.901854878801871</v>
      </c>
      <c r="AU476">
        <v>-35.911337804589408</v>
      </c>
      <c r="AV476" t="s">
        <v>1595</v>
      </c>
    </row>
    <row r="477" spans="1:48" x14ac:dyDescent="0.25">
      <c r="A477">
        <v>4.8000000000000016E-9</v>
      </c>
      <c r="B477" t="s">
        <v>614</v>
      </c>
      <c r="C477">
        <v>13</v>
      </c>
      <c r="D477" s="2">
        <v>0</v>
      </c>
      <c r="E477">
        <v>9</v>
      </c>
      <c r="F477">
        <v>22</v>
      </c>
      <c r="G477">
        <v>133.5</v>
      </c>
      <c r="H477">
        <v>103.39</v>
      </c>
      <c r="I477">
        <v>44188.68201153</v>
      </c>
      <c r="J477">
        <v>10.075034106412005</v>
      </c>
      <c r="K477">
        <v>7.4237093415667408</v>
      </c>
      <c r="L477">
        <v>6.0789618659574991</v>
      </c>
      <c r="M477">
        <v>4.9058447283146682</v>
      </c>
      <c r="N477">
        <v>6.5190000000000001</v>
      </c>
      <c r="O477">
        <v>2.7748691099476521</v>
      </c>
      <c r="P477">
        <v>3.3968468904149338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0.29122739623050592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-0.47382313204164273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3.3968468952149338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614</v>
      </c>
      <c r="AP477" t="s">
        <v>1078</v>
      </c>
      <c r="AQ477">
        <v>40.688685530048929</v>
      </c>
      <c r="AR477">
        <v>47.382313204164269</v>
      </c>
      <c r="AS477">
        <v>29.122739143050591</v>
      </c>
      <c r="AT477">
        <v>-40.688685530048929</v>
      </c>
      <c r="AU477">
        <v>-47.382313204164269</v>
      </c>
      <c r="AV477" t="s">
        <v>1596</v>
      </c>
    </row>
    <row r="478" spans="1:48" x14ac:dyDescent="0.25">
      <c r="A478">
        <v>4.8100000000000014E-9</v>
      </c>
      <c r="B478" t="s">
        <v>490</v>
      </c>
      <c r="C478">
        <v>13</v>
      </c>
      <c r="D478" s="2">
        <v>1</v>
      </c>
      <c r="E478">
        <v>1</v>
      </c>
      <c r="F478">
        <v>15</v>
      </c>
      <c r="G478">
        <v>130</v>
      </c>
      <c r="H478">
        <v>94.13</v>
      </c>
      <c r="I478">
        <v>12450.404630569999</v>
      </c>
      <c r="J478">
        <v>18.628537502473776</v>
      </c>
      <c r="K478">
        <v>15.055982085732566</v>
      </c>
      <c r="L478">
        <v>11.620152962555371</v>
      </c>
      <c r="M478">
        <v>9.7381034482758615</v>
      </c>
      <c r="N478">
        <v>4.0830000000000002</v>
      </c>
      <c r="O478">
        <v>34.423076923076927</v>
      </c>
      <c r="P478">
        <v>1.2429618612557103</v>
      </c>
      <c r="Q478" s="36">
        <f t="shared" si="170"/>
        <v>86.666666671476676</v>
      </c>
      <c r="R478" t="str">
        <f t="shared" si="171"/>
        <v xml:space="preserve"> </v>
      </c>
      <c r="S478" s="37">
        <f t="shared" si="172"/>
        <v>0.38106873953856685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490</v>
      </c>
      <c r="AP478" t="s">
        <v>1022</v>
      </c>
      <c r="AQ478">
        <v>-9.6654397647471626</v>
      </c>
      <c r="AR478">
        <v>-0.5805896772368202</v>
      </c>
      <c r="AS478">
        <v>38.106873472856684</v>
      </c>
      <c r="AT478">
        <v>9.6654397647471626</v>
      </c>
      <c r="AU478">
        <v>0.5805896772368202</v>
      </c>
      <c r="AV478" t="s">
        <v>1597</v>
      </c>
    </row>
    <row r="479" spans="1:48" x14ac:dyDescent="0.25">
      <c r="A479">
        <v>4.8200000000000011E-9</v>
      </c>
      <c r="B479" t="s">
        <v>489</v>
      </c>
      <c r="C479">
        <v>8</v>
      </c>
      <c r="D479" s="2">
        <v>1</v>
      </c>
      <c r="E479">
        <v>6</v>
      </c>
      <c r="F479">
        <v>15</v>
      </c>
      <c r="G479">
        <v>81</v>
      </c>
      <c r="H479">
        <v>67.900000000000006</v>
      </c>
      <c r="I479">
        <v>12917.1572803</v>
      </c>
      <c r="J479" t="s">
        <v>1019</v>
      </c>
      <c r="K479" t="s">
        <v>1019</v>
      </c>
      <c r="L479">
        <v>20.571039692701667</v>
      </c>
      <c r="M479">
        <v>19.362825807488349</v>
      </c>
      <c r="N479">
        <v>1.163</v>
      </c>
      <c r="O479">
        <v>460.35616165096525</v>
      </c>
      <c r="P479">
        <v>3.7967599410898378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0.19293078537964653</v>
      </c>
      <c r="T479" s="37" t="str">
        <f t="shared" si="173"/>
        <v/>
      </c>
      <c r="U479" s="37" t="str">
        <f t="shared" si="174"/>
        <v xml:space="preserve"> </v>
      </c>
      <c r="V479" s="37" t="str">
        <f t="shared" si="175"/>
        <v xml:space="preserve"> </v>
      </c>
      <c r="W479" s="37">
        <f t="shared" si="176"/>
        <v>0.78056804349568298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3.7967599459098378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489</v>
      </c>
      <c r="AP479" t="s">
        <v>1035</v>
      </c>
      <c r="AQ479" t="e">
        <v>#VALUE!</v>
      </c>
      <c r="AR479">
        <v>-78.056804349568296</v>
      </c>
      <c r="AS479">
        <v>19.293078055964653</v>
      </c>
      <c r="AT479" t="e">
        <v>#VALUE!</v>
      </c>
      <c r="AU479">
        <v>78.056804349568296</v>
      </c>
      <c r="AV479" t="s">
        <v>1598</v>
      </c>
    </row>
    <row r="480" spans="1:48" x14ac:dyDescent="0.25">
      <c r="A480">
        <v>4.8300000000000009E-9</v>
      </c>
      <c r="B480" t="s">
        <v>312</v>
      </c>
      <c r="C480">
        <v>10</v>
      </c>
      <c r="D480" s="2">
        <v>1</v>
      </c>
      <c r="E480">
        <v>6</v>
      </c>
      <c r="F480">
        <v>17</v>
      </c>
      <c r="G480">
        <v>125</v>
      </c>
      <c r="H480">
        <v>115.64</v>
      </c>
      <c r="I480">
        <v>19046.880648040002</v>
      </c>
      <c r="J480">
        <v>25.584070796460175</v>
      </c>
      <c r="K480">
        <v>23.160424594432204</v>
      </c>
      <c r="L480">
        <v>17.573270089963827</v>
      </c>
      <c r="M480">
        <v>16.270152634539659</v>
      </c>
      <c r="N480">
        <v>4.1610000000000005</v>
      </c>
      <c r="O480">
        <v>27.261904761904759</v>
      </c>
      <c r="P480" t="s">
        <v>166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>
        <f t="shared" si="176"/>
        <v>0.52109001826531487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312</v>
      </c>
      <c r="AP480" t="s">
        <v>1031</v>
      </c>
      <c r="AQ480">
        <v>-50.612380305949877</v>
      </c>
      <c r="AR480">
        <v>-52.10900182653149</v>
      </c>
      <c r="AS480">
        <v>8.0940850916637821</v>
      </c>
      <c r="AT480">
        <v>50.612380305949877</v>
      </c>
      <c r="AU480">
        <v>52.10900182653149</v>
      </c>
      <c r="AV480" t="s">
        <v>1599</v>
      </c>
    </row>
    <row r="481" spans="1:48" x14ac:dyDescent="0.25">
      <c r="A481">
        <v>4.8400000000000007E-9</v>
      </c>
      <c r="B481" t="s">
        <v>624</v>
      </c>
      <c r="C481">
        <v>0</v>
      </c>
      <c r="D481" s="2">
        <v>2</v>
      </c>
      <c r="E481">
        <v>3</v>
      </c>
      <c r="F481">
        <v>5</v>
      </c>
      <c r="G481">
        <v>153.5</v>
      </c>
      <c r="H481">
        <v>142.19999999999999</v>
      </c>
      <c r="I481">
        <v>17336.822644799999</v>
      </c>
      <c r="J481">
        <v>27.346153846153843</v>
      </c>
      <c r="K481">
        <v>25.302491103202843</v>
      </c>
      <c r="L481">
        <v>19.595344978165937</v>
      </c>
      <c r="M481">
        <v>18.466395061728395</v>
      </c>
      <c r="N481">
        <v>4.6040000000000001</v>
      </c>
      <c r="O481">
        <v>19.500000000000007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0.6098569128224105</v>
      </c>
      <c r="V481" s="37" t="str">
        <f t="shared" si="175"/>
        <v/>
      </c>
      <c r="W481" s="37">
        <f t="shared" si="176"/>
        <v>0.69611480948990101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624</v>
      </c>
      <c r="AP481" t="s">
        <v>1033</v>
      </c>
      <c r="AQ481">
        <v>-60.985691282241049</v>
      </c>
      <c r="AR481">
        <v>-69.611480948990106</v>
      </c>
      <c r="AS481">
        <v>7.9465541490858049</v>
      </c>
      <c r="AT481">
        <v>60.985691282241049</v>
      </c>
      <c r="AU481">
        <v>69.611480948990106</v>
      </c>
      <c r="AV481" t="s">
        <v>1600</v>
      </c>
    </row>
    <row r="482" spans="1:48" x14ac:dyDescent="0.25">
      <c r="A482">
        <v>4.8500000000000004E-9</v>
      </c>
      <c r="B482" t="s">
        <v>720</v>
      </c>
      <c r="C482">
        <v>20</v>
      </c>
      <c r="D482" s="2">
        <v>0</v>
      </c>
      <c r="E482">
        <v>5</v>
      </c>
      <c r="F482">
        <v>25</v>
      </c>
      <c r="G482">
        <v>200</v>
      </c>
      <c r="H482">
        <v>178.9</v>
      </c>
      <c r="I482">
        <v>45719.673087100004</v>
      </c>
      <c r="J482">
        <v>38.589301121656604</v>
      </c>
      <c r="K482">
        <v>25.674512055109069</v>
      </c>
      <c r="L482">
        <v>31.308447761194028</v>
      </c>
      <c r="M482">
        <v>20.834376453488371</v>
      </c>
      <c r="N482">
        <v>3.7789999999999999</v>
      </c>
      <c r="O482">
        <v>90.377358490566053</v>
      </c>
      <c r="P482">
        <v>0</v>
      </c>
      <c r="Q482" s="36">
        <f t="shared" si="170"/>
        <v>80.000000004849994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>
        <f t="shared" si="174"/>
        <v>1.2717364029026679</v>
      </c>
      <c r="V482" s="37" t="str">
        <f t="shared" si="175"/>
        <v/>
      </c>
      <c r="W482" s="37">
        <f t="shared" si="176"/>
        <v>1.7099661664069554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90.377358495416047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720</v>
      </c>
      <c r="AP482" t="s">
        <v>1054</v>
      </c>
      <c r="AQ482">
        <v>-127.17364029026679</v>
      </c>
      <c r="AR482">
        <v>-170.99661664069555</v>
      </c>
      <c r="AS482">
        <v>11.794298490776978</v>
      </c>
      <c r="AT482">
        <v>127.17364029026679</v>
      </c>
      <c r="AU482">
        <v>170.99661664069555</v>
      </c>
      <c r="AV482" t="s">
        <v>1601</v>
      </c>
    </row>
    <row r="483" spans="1:48" x14ac:dyDescent="0.25">
      <c r="A483">
        <v>4.8600000000000002E-9</v>
      </c>
      <c r="B483" t="s">
        <v>487</v>
      </c>
      <c r="C483">
        <v>3</v>
      </c>
      <c r="D483" s="2">
        <v>4</v>
      </c>
      <c r="E483">
        <v>14</v>
      </c>
      <c r="F483">
        <v>21</v>
      </c>
      <c r="G483">
        <v>56</v>
      </c>
      <c r="H483">
        <v>55.34</v>
      </c>
      <c r="I483">
        <v>19725.33531146</v>
      </c>
      <c r="J483">
        <v>34.892812105926858</v>
      </c>
      <c r="K483">
        <v>33.397706698853348</v>
      </c>
      <c r="L483">
        <v>15.825510136807395</v>
      </c>
      <c r="M483">
        <v>14.967208709637511</v>
      </c>
      <c r="N483">
        <v>1.32</v>
      </c>
      <c r="O483">
        <v>-79.559226848196289</v>
      </c>
      <c r="P483">
        <v>5.8926635345139138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>
        <f t="shared" si="174"/>
        <v>1.0541256036428077</v>
      </c>
      <c r="V483" s="37" t="str">
        <f t="shared" si="175"/>
        <v/>
      </c>
      <c r="W483" s="37">
        <f t="shared" si="176"/>
        <v>0.36980911235194225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5.8926635393739142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-79.55922684333629</v>
      </c>
      <c r="AM483" t="str">
        <f t="shared" si="168"/>
        <v xml:space="preserve"> </v>
      </c>
      <c r="AN483" t="str">
        <f t="shared" si="169"/>
        <v xml:space="preserve"> </v>
      </c>
      <c r="AO483" t="s">
        <v>487</v>
      </c>
      <c r="AP483" t="s">
        <v>1035</v>
      </c>
      <c r="AQ483">
        <v>-105.41256036428078</v>
      </c>
      <c r="AR483">
        <v>-36.980911235194228</v>
      </c>
      <c r="AS483">
        <v>1.1926273942898469</v>
      </c>
      <c r="AT483">
        <v>105.41256036428078</v>
      </c>
      <c r="AU483">
        <v>36.980911235194228</v>
      </c>
      <c r="AV483" t="s">
        <v>1602</v>
      </c>
    </row>
    <row r="484" spans="1:48" x14ac:dyDescent="0.25">
      <c r="A484">
        <v>4.8699999999999999E-9</v>
      </c>
      <c r="B484" t="s">
        <v>254</v>
      </c>
      <c r="C484">
        <v>15</v>
      </c>
      <c r="D484" s="2">
        <v>0</v>
      </c>
      <c r="E484">
        <v>19</v>
      </c>
      <c r="F484">
        <v>34</v>
      </c>
      <c r="G484">
        <v>58</v>
      </c>
      <c r="H484">
        <v>54.65</v>
      </c>
      <c r="I484">
        <v>225810.2808679</v>
      </c>
      <c r="J484">
        <v>11.54171066525871</v>
      </c>
      <c r="K484">
        <v>11.196476131940175</v>
      </c>
      <c r="L484">
        <v>6.996701661353101</v>
      </c>
      <c r="M484">
        <v>6.902528809251419</v>
      </c>
      <c r="N484">
        <v>4.6479999999999997</v>
      </c>
      <c r="O484">
        <v>21.224489795918362</v>
      </c>
      <c r="P484">
        <v>4.4830741079597445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-0.39438630355185911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4.4830741128297449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254</v>
      </c>
      <c r="AP484" t="s">
        <v>1047</v>
      </c>
      <c r="AQ484">
        <v>32.054420505367808</v>
      </c>
      <c r="AR484">
        <v>39.438630355185907</v>
      </c>
      <c r="AS484">
        <v>6.1299176578225145</v>
      </c>
      <c r="AT484">
        <v>-32.054420505367808</v>
      </c>
      <c r="AU484">
        <v>-39.438630355185907</v>
      </c>
      <c r="AV484" t="s">
        <v>1603</v>
      </c>
    </row>
    <row r="485" spans="1:48" x14ac:dyDescent="0.25">
      <c r="A485">
        <v>4.8799999999999997E-9</v>
      </c>
      <c r="B485" t="s">
        <v>584</v>
      </c>
      <c r="C485">
        <v>2</v>
      </c>
      <c r="D485" s="2">
        <v>1</v>
      </c>
      <c r="E485">
        <v>13</v>
      </c>
      <c r="F485">
        <v>16</v>
      </c>
      <c r="G485">
        <v>207.5</v>
      </c>
      <c r="H485">
        <v>187.72</v>
      </c>
      <c r="I485">
        <v>14467.017803159999</v>
      </c>
      <c r="J485">
        <v>21.002461400760794</v>
      </c>
      <c r="K485">
        <v>18.792671939133044</v>
      </c>
      <c r="L485">
        <v>14.761982330204308</v>
      </c>
      <c r="M485">
        <v>13.929736348478533</v>
      </c>
      <c r="N485">
        <v>8.1110000000000007</v>
      </c>
      <c r="O485">
        <v>7.5141242937853114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0.27775330700155121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584</v>
      </c>
      <c r="AP485" t="s">
        <v>1054</v>
      </c>
      <c r="AQ485">
        <v>-23.640632838230104</v>
      </c>
      <c r="AR485">
        <v>-27.77533070015512</v>
      </c>
      <c r="AS485">
        <v>10.536969955252506</v>
      </c>
      <c r="AT485">
        <v>23.640632838230104</v>
      </c>
      <c r="AU485">
        <v>27.77533070015512</v>
      </c>
      <c r="AV485" t="s">
        <v>1604</v>
      </c>
    </row>
    <row r="486" spans="1:48" x14ac:dyDescent="0.25">
      <c r="A486">
        <v>4.8899999999999995E-9</v>
      </c>
      <c r="B486" t="s">
        <v>579</v>
      </c>
      <c r="C486">
        <v>8</v>
      </c>
      <c r="D486" s="2">
        <v>1</v>
      </c>
      <c r="E486">
        <v>19</v>
      </c>
      <c r="F486">
        <v>28</v>
      </c>
      <c r="G486">
        <v>75</v>
      </c>
      <c r="H486">
        <v>76.58</v>
      </c>
      <c r="I486">
        <v>72687.018482120009</v>
      </c>
      <c r="J486">
        <v>11.845320959010055</v>
      </c>
      <c r="K486">
        <v>10.89641434262948</v>
      </c>
      <c r="L486">
        <v>9.3911103351857292</v>
      </c>
      <c r="M486">
        <v>9.0128074038030324</v>
      </c>
      <c r="N486">
        <v>6.4649999999999999</v>
      </c>
      <c r="O486">
        <v>11.484375</v>
      </c>
      <c r="P486">
        <v>2.2669104204753201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-0.1871334066937651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2.2669104253653201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579</v>
      </c>
      <c r="AP486" t="s">
        <v>1020</v>
      </c>
      <c r="AQ486">
        <v>30.267079100980922</v>
      </c>
      <c r="AR486">
        <v>18.71334066937651</v>
      </c>
      <c r="AS486">
        <v>-2.0632018803865226</v>
      </c>
      <c r="AT486">
        <v>-30.267079100980922</v>
      </c>
      <c r="AU486">
        <v>-18.71334066937651</v>
      </c>
      <c r="AV486" t="s">
        <v>1605</v>
      </c>
    </row>
    <row r="487" spans="1:48" x14ac:dyDescent="0.25">
      <c r="A487">
        <v>4.8999999999999992E-9</v>
      </c>
      <c r="B487" t="s">
        <v>709</v>
      </c>
      <c r="C487">
        <v>17</v>
      </c>
      <c r="D487" s="2">
        <v>0</v>
      </c>
      <c r="E487">
        <v>13</v>
      </c>
      <c r="F487">
        <v>30</v>
      </c>
      <c r="G487">
        <v>94</v>
      </c>
      <c r="H487">
        <v>55.83</v>
      </c>
      <c r="I487">
        <v>16202.148946439998</v>
      </c>
      <c r="J487">
        <v>5.0579815183910126</v>
      </c>
      <c r="K487">
        <v>4.8836599020293905</v>
      </c>
      <c r="L487">
        <v>3.6943878511618689</v>
      </c>
      <c r="M487">
        <v>3.9158247702407003</v>
      </c>
      <c r="N487">
        <v>11.038</v>
      </c>
      <c r="O487">
        <v>-14.915730337078656</v>
      </c>
      <c r="P487">
        <v>3.5823034210997671</v>
      </c>
      <c r="Q487" s="36" t="str">
        <f t="shared" si="170"/>
        <v xml:space="preserve"> </v>
      </c>
      <c r="R487" t="str">
        <f t="shared" si="171"/>
        <v xml:space="preserve"> </v>
      </c>
      <c r="S487" s="37">
        <f t="shared" si="172"/>
        <v>0.68368261281689047</v>
      </c>
      <c r="T487" s="37" t="str">
        <f t="shared" si="173"/>
        <v/>
      </c>
      <c r="U487" s="37" t="str">
        <f t="shared" si="174"/>
        <v/>
      </c>
      <c r="V487" s="37">
        <f t="shared" si="175"/>
        <v>-0.70223869293944596</v>
      </c>
      <c r="W487" s="37" t="str">
        <f t="shared" si="176"/>
        <v/>
      </c>
      <c r="X487" s="37">
        <f t="shared" si="177"/>
        <v>-0.68022477004935555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3.582303425999767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709</v>
      </c>
      <c r="AP487" t="s">
        <v>1033</v>
      </c>
      <c r="AQ487">
        <v>70.223869293944603</v>
      </c>
      <c r="AR487">
        <v>68.022477004935553</v>
      </c>
      <c r="AS487">
        <v>68.368260791689053</v>
      </c>
      <c r="AT487">
        <v>-70.223869293944603</v>
      </c>
      <c r="AU487">
        <v>-68.022477004935553</v>
      </c>
      <c r="AV487" t="s">
        <v>1606</v>
      </c>
    </row>
    <row r="488" spans="1:48" x14ac:dyDescent="0.25">
      <c r="A488">
        <v>4.909999999999999E-9</v>
      </c>
      <c r="B488" t="s">
        <v>494</v>
      </c>
      <c r="C488">
        <v>5</v>
      </c>
      <c r="D488" s="2">
        <v>0</v>
      </c>
      <c r="E488">
        <v>11</v>
      </c>
      <c r="F488">
        <v>16</v>
      </c>
      <c r="G488">
        <v>68.5</v>
      </c>
      <c r="H488">
        <v>69.27</v>
      </c>
      <c r="I488">
        <v>21857.00194296</v>
      </c>
      <c r="J488">
        <v>19.802744425385931</v>
      </c>
      <c r="K488">
        <v>18.511491181186532</v>
      </c>
      <c r="L488">
        <v>12.771060578097023</v>
      </c>
      <c r="M488">
        <v>12.215571396581325</v>
      </c>
      <c r="N488">
        <v>3.3240000000000003</v>
      </c>
      <c r="O488">
        <v>7.0125658694771023</v>
      </c>
      <c r="P488">
        <v>3.3795293777970268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>
        <f t="shared" si="176"/>
        <v>0.10542503862723196</v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3.3795293827070267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494</v>
      </c>
      <c r="AP488" t="s">
        <v>1026</v>
      </c>
      <c r="AQ488">
        <v>-16.577947982790153</v>
      </c>
      <c r="AR488">
        <v>-10.542503862723196</v>
      </c>
      <c r="AS488">
        <v>-1.1115923199076061</v>
      </c>
      <c r="AT488">
        <v>16.577947982790153</v>
      </c>
      <c r="AU488">
        <v>10.542503862723196</v>
      </c>
      <c r="AV488" t="s">
        <v>1607</v>
      </c>
    </row>
    <row r="489" spans="1:48" x14ac:dyDescent="0.25">
      <c r="A489">
        <v>4.9199999999999987E-9</v>
      </c>
      <c r="B489" t="s">
        <v>435</v>
      </c>
      <c r="C489">
        <v>20</v>
      </c>
      <c r="D489" s="2">
        <v>5</v>
      </c>
      <c r="E489">
        <v>11</v>
      </c>
      <c r="F489">
        <v>36</v>
      </c>
      <c r="G489">
        <v>62.5</v>
      </c>
      <c r="H489">
        <v>53.1</v>
      </c>
      <c r="I489">
        <v>250185.96000000002</v>
      </c>
      <c r="J489">
        <v>10.354914196567863</v>
      </c>
      <c r="K489">
        <v>9.1678176795580111</v>
      </c>
      <c r="L489" t="s">
        <v>1019</v>
      </c>
      <c r="M489" t="s">
        <v>1019</v>
      </c>
      <c r="N489">
        <v>4.3479999999999999</v>
      </c>
      <c r="O489">
        <v>38.402480022817699</v>
      </c>
      <c r="P489">
        <v>3.4199623352165722</v>
      </c>
      <c r="Q489" s="36" t="str">
        <f t="shared" si="170"/>
        <v xml:space="preserve"> </v>
      </c>
      <c r="R489" t="str">
        <f t="shared" si="171"/>
        <v xml:space="preserve"> </v>
      </c>
      <c r="S489" s="37">
        <f t="shared" si="172"/>
        <v>0.17702448702922793</v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3.4199623401365722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435</v>
      </c>
      <c r="AP489" t="s">
        <v>1024</v>
      </c>
      <c r="AQ489">
        <v>39.041042865440225</v>
      </c>
      <c r="AR489" t="e">
        <v>#VALUE!</v>
      </c>
      <c r="AS489">
        <v>17.702448210922796</v>
      </c>
      <c r="AT489">
        <v>-39.041042865440225</v>
      </c>
      <c r="AU489" t="e">
        <v>#VALUE!</v>
      </c>
      <c r="AV489" t="s">
        <v>1608</v>
      </c>
    </row>
    <row r="490" spans="1:48" x14ac:dyDescent="0.25">
      <c r="A490">
        <v>4.9299999999999985E-9</v>
      </c>
      <c r="B490" t="s">
        <v>492</v>
      </c>
      <c r="C490">
        <v>3</v>
      </c>
      <c r="D490" s="2">
        <v>1</v>
      </c>
      <c r="E490">
        <v>7</v>
      </c>
      <c r="F490">
        <v>11</v>
      </c>
      <c r="G490">
        <v>125</v>
      </c>
      <c r="H490">
        <v>107</v>
      </c>
      <c r="I490">
        <v>6908.2676430000001</v>
      </c>
      <c r="J490">
        <v>6.6418373680943512</v>
      </c>
      <c r="K490">
        <v>5.8836467612449139</v>
      </c>
      <c r="L490">
        <v>6.3903032007123102</v>
      </c>
      <c r="M490">
        <v>6.3347895568150143</v>
      </c>
      <c r="N490">
        <v>14.019</v>
      </c>
      <c r="O490">
        <v>-1.5665796344647531</v>
      </c>
      <c r="P490">
        <v>4.6990654205607481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0.16822430399542057</v>
      </c>
      <c r="T490" s="37" t="str">
        <f t="shared" si="173"/>
        <v/>
      </c>
      <c r="U490" s="37" t="str">
        <f t="shared" si="174"/>
        <v/>
      </c>
      <c r="V490" s="37">
        <f t="shared" si="175"/>
        <v>-0.60899774567849319</v>
      </c>
      <c r="W490" s="37" t="str">
        <f t="shared" si="176"/>
        <v/>
      </c>
      <c r="X490" s="37">
        <f t="shared" si="177"/>
        <v>-0.4468743516413799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4.6990654254907485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492</v>
      </c>
      <c r="AP490" t="s">
        <v>1028</v>
      </c>
      <c r="AQ490">
        <v>60.89977456784932</v>
      </c>
      <c r="AR490">
        <v>44.687435164137987</v>
      </c>
      <c r="AS490">
        <v>16.822429906542059</v>
      </c>
      <c r="AT490">
        <v>-60.89977456784932</v>
      </c>
      <c r="AU490">
        <v>-44.687435164137987</v>
      </c>
      <c r="AV490" t="s">
        <v>1609</v>
      </c>
    </row>
    <row r="491" spans="1:48" x14ac:dyDescent="0.25">
      <c r="A491">
        <v>4.9399999999999982E-9</v>
      </c>
      <c r="B491" t="s">
        <v>390</v>
      </c>
      <c r="C491">
        <v>13</v>
      </c>
      <c r="D491" s="2">
        <v>3</v>
      </c>
      <c r="E491">
        <v>5</v>
      </c>
      <c r="F491">
        <v>21</v>
      </c>
      <c r="G491">
        <v>166</v>
      </c>
      <c r="H491">
        <v>138.72999999999999</v>
      </c>
      <c r="I491">
        <v>18141.655787059997</v>
      </c>
      <c r="J491">
        <v>12.931580909768829</v>
      </c>
      <c r="K491">
        <v>11.903045903045903</v>
      </c>
      <c r="L491">
        <v>10.013921889191643</v>
      </c>
      <c r="M491">
        <v>9.6265851741901685</v>
      </c>
      <c r="N491">
        <v>9.5779999999999994</v>
      </c>
      <c r="O491">
        <v>1.8749999999999916</v>
      </c>
      <c r="P491">
        <v>1.8575650544222591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0.19656887973276296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/>
      </c>
      <c r="X491" s="37">
        <f t="shared" si="177"/>
        <v>-0.13322469003438009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390</v>
      </c>
      <c r="AP491" t="s">
        <v>1024</v>
      </c>
      <c r="AQ491">
        <v>23.872311117559008</v>
      </c>
      <c r="AR491">
        <v>13.322469003438009</v>
      </c>
      <c r="AS491">
        <v>19.656887479276296</v>
      </c>
      <c r="AT491">
        <v>-23.872311117559008</v>
      </c>
      <c r="AU491">
        <v>-13.322469003438009</v>
      </c>
      <c r="AV491" t="s">
        <v>1610</v>
      </c>
    </row>
    <row r="492" spans="1:48" x14ac:dyDescent="0.25">
      <c r="A492">
        <v>4.949999999999998E-9</v>
      </c>
      <c r="B492" t="s">
        <v>550</v>
      </c>
      <c r="C492">
        <v>7</v>
      </c>
      <c r="D492" s="2">
        <v>1</v>
      </c>
      <c r="E492">
        <v>4</v>
      </c>
      <c r="F492">
        <v>12</v>
      </c>
      <c r="G492">
        <v>96</v>
      </c>
      <c r="H492">
        <v>90.11</v>
      </c>
      <c r="I492">
        <v>38631.685265599997</v>
      </c>
      <c r="J492">
        <v>20.400724473624631</v>
      </c>
      <c r="K492">
        <v>18.741680532445923</v>
      </c>
      <c r="L492">
        <v>10.995022744435355</v>
      </c>
      <c r="M492">
        <v>10.472896012814406</v>
      </c>
      <c r="N492">
        <v>4.0709999999999997</v>
      </c>
      <c r="O492">
        <v>23.444444444444439</v>
      </c>
      <c r="P492">
        <v>2.1529242037509713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2.1529242087009712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550</v>
      </c>
      <c r="AP492" t="s">
        <v>1031</v>
      </c>
      <c r="AQ492">
        <v>-20.098232114162972</v>
      </c>
      <c r="AR492">
        <v>4.8303516559953348</v>
      </c>
      <c r="AS492">
        <v>6.5364554433470223</v>
      </c>
      <c r="AT492">
        <v>20.098232114162972</v>
      </c>
      <c r="AU492">
        <v>-4.8303516559953348</v>
      </c>
      <c r="AV492" t="s">
        <v>1611</v>
      </c>
    </row>
    <row r="493" spans="1:48" x14ac:dyDescent="0.25">
      <c r="A493">
        <v>4.9599999999999978E-9</v>
      </c>
      <c r="B493" t="s">
        <v>493</v>
      </c>
      <c r="C493">
        <v>16</v>
      </c>
      <c r="D493" s="2">
        <v>0</v>
      </c>
      <c r="E493">
        <v>6</v>
      </c>
      <c r="F493">
        <v>22</v>
      </c>
      <c r="G493">
        <v>34</v>
      </c>
      <c r="H493">
        <v>26.65</v>
      </c>
      <c r="I493">
        <v>32258.445622650001</v>
      </c>
      <c r="J493">
        <v>26</v>
      </c>
      <c r="K493">
        <v>23.922800718132851</v>
      </c>
      <c r="L493">
        <v>11.897340343498072</v>
      </c>
      <c r="M493">
        <v>11.427375438214433</v>
      </c>
      <c r="N493">
        <v>0.88600000000000001</v>
      </c>
      <c r="O493">
        <v>40.666666666666664</v>
      </c>
      <c r="P493">
        <v>5.7373358348968111</v>
      </c>
      <c r="Q493" s="36">
        <f t="shared" si="170"/>
        <v>72.727272732232734</v>
      </c>
      <c r="R493" t="str">
        <f t="shared" si="171"/>
        <v xml:space="preserve"> </v>
      </c>
      <c r="S493" s="37">
        <f t="shared" si="172"/>
        <v>0.275797378318349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5.7373358398568115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493</v>
      </c>
      <c r="AP493" t="s">
        <v>1078</v>
      </c>
      <c r="AQ493">
        <v>-53.060938546828361</v>
      </c>
      <c r="AR493">
        <v>-2.9798412461399915</v>
      </c>
      <c r="AS493">
        <v>27.579737335834899</v>
      </c>
      <c r="AT493">
        <v>53.060938546828361</v>
      </c>
      <c r="AU493">
        <v>2.9798412461399915</v>
      </c>
      <c r="AV493" t="s">
        <v>1612</v>
      </c>
    </row>
    <row r="494" spans="1:48" x14ac:dyDescent="0.25">
      <c r="A494">
        <v>4.9699999999999975E-9</v>
      </c>
      <c r="B494" t="s">
        <v>286</v>
      </c>
      <c r="C494">
        <v>15</v>
      </c>
      <c r="D494" s="2">
        <v>0</v>
      </c>
      <c r="E494">
        <v>22</v>
      </c>
      <c r="F494">
        <v>37</v>
      </c>
      <c r="G494">
        <v>102.5</v>
      </c>
      <c r="H494">
        <v>96.17</v>
      </c>
      <c r="I494">
        <v>281656.40417391999</v>
      </c>
      <c r="J494">
        <v>20.089826613745561</v>
      </c>
      <c r="K494">
        <v>20.405262041162743</v>
      </c>
      <c r="L494">
        <v>9.7644895318063192</v>
      </c>
      <c r="M494">
        <v>9.824348876177778</v>
      </c>
      <c r="N494">
        <v>4.7869999999999999</v>
      </c>
      <c r="O494">
        <v>1.3000000000000123</v>
      </c>
      <c r="P494">
        <v>2.2013101798897785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-0.15481481339268921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2.2013101848597785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286</v>
      </c>
      <c r="AP494" t="s">
        <v>1020</v>
      </c>
      <c r="AQ494">
        <v>-18.267989105497939</v>
      </c>
      <c r="AR494">
        <v>15.481481339268921</v>
      </c>
      <c r="AS494">
        <v>6.5820942081730172</v>
      </c>
      <c r="AT494">
        <v>18.267989105497939</v>
      </c>
      <c r="AU494">
        <v>-15.481481339268921</v>
      </c>
      <c r="AV494" t="s">
        <v>1613</v>
      </c>
    </row>
    <row r="495" spans="1:48" x14ac:dyDescent="0.25">
      <c r="A495">
        <v>4.9799999999999973E-9</v>
      </c>
      <c r="B495" t="s">
        <v>707</v>
      </c>
      <c r="C495">
        <v>9</v>
      </c>
      <c r="D495" s="2">
        <v>0</v>
      </c>
      <c r="E495">
        <v>6</v>
      </c>
      <c r="F495">
        <v>15</v>
      </c>
      <c r="G495">
        <v>59</v>
      </c>
      <c r="H495">
        <v>42.69</v>
      </c>
      <c r="I495">
        <v>10890.74511156</v>
      </c>
      <c r="J495">
        <v>9.5546105640107424</v>
      </c>
      <c r="K495">
        <v>8.7086903304773546</v>
      </c>
      <c r="L495">
        <v>5.0507925051208664</v>
      </c>
      <c r="M495">
        <v>4.7088442813272415</v>
      </c>
      <c r="N495">
        <v>4.0659999999999998</v>
      </c>
      <c r="O495">
        <v>43.103448275862085</v>
      </c>
      <c r="P495">
        <v>4.1040056219255092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0.38205669272888737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-0.56281841543787325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4.1040056269055096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707</v>
      </c>
      <c r="AP495" t="s">
        <v>1022</v>
      </c>
      <c r="AQ495">
        <v>43.752397677810563</v>
      </c>
      <c r="AR495">
        <v>56.281841543787323</v>
      </c>
      <c r="AS495">
        <v>38.205668774888736</v>
      </c>
      <c r="AT495">
        <v>-43.752397677810563</v>
      </c>
      <c r="AU495">
        <v>-56.281841543787323</v>
      </c>
      <c r="AV495" t="s">
        <v>1614</v>
      </c>
    </row>
    <row r="496" spans="1:48" x14ac:dyDescent="0.25">
      <c r="A496">
        <v>4.989999999999997E-9</v>
      </c>
      <c r="B496" t="s">
        <v>617</v>
      </c>
      <c r="C496">
        <v>4</v>
      </c>
      <c r="D496" s="2">
        <v>6</v>
      </c>
      <c r="E496">
        <v>10</v>
      </c>
      <c r="F496">
        <v>20</v>
      </c>
      <c r="G496">
        <v>20</v>
      </c>
      <c r="H496">
        <v>18.34</v>
      </c>
      <c r="I496">
        <v>8202.5769576799994</v>
      </c>
      <c r="J496">
        <v>9.5421436004162334</v>
      </c>
      <c r="K496">
        <v>9.1791791791791795</v>
      </c>
      <c r="L496">
        <v>7.3960501637854437</v>
      </c>
      <c r="M496">
        <v>7.2308427733042162</v>
      </c>
      <c r="N496">
        <v>1.8480000000000001</v>
      </c>
      <c r="O496">
        <v>-9.811320754716979</v>
      </c>
      <c r="P496">
        <v>4.1603053435114505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>
        <f t="shared" si="177"/>
        <v>-0.35981988433965151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4.160305348501451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617</v>
      </c>
      <c r="AP496" t="s">
        <v>1033</v>
      </c>
      <c r="AQ496">
        <v>43.825790183526124</v>
      </c>
      <c r="AR496">
        <v>35.981988433965149</v>
      </c>
      <c r="AS496">
        <v>9.0512540894220237</v>
      </c>
      <c r="AT496">
        <v>-43.825790183526124</v>
      </c>
      <c r="AU496">
        <v>-35.981988433965149</v>
      </c>
      <c r="AV496" t="s">
        <v>1615</v>
      </c>
    </row>
    <row r="497" spans="1:48" x14ac:dyDescent="0.25">
      <c r="A497">
        <v>4.9999999999999968E-9</v>
      </c>
      <c r="B497" t="s">
        <v>491</v>
      </c>
      <c r="C497">
        <v>6</v>
      </c>
      <c r="D497" s="2">
        <v>1</v>
      </c>
      <c r="E497">
        <v>6</v>
      </c>
      <c r="F497">
        <v>13</v>
      </c>
      <c r="G497">
        <v>36</v>
      </c>
      <c r="H497">
        <v>27.86</v>
      </c>
      <c r="I497">
        <v>21108.952569460002</v>
      </c>
      <c r="J497">
        <v>18.723118279569892</v>
      </c>
      <c r="K497">
        <v>15.938215102974828</v>
      </c>
      <c r="L497">
        <v>11.462718399648274</v>
      </c>
      <c r="M497">
        <v>10.462260433386838</v>
      </c>
      <c r="N497">
        <v>1.5170000000000001</v>
      </c>
      <c r="O497">
        <v>11.635845042433317</v>
      </c>
      <c r="P497">
        <v>4.7882268485283568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0.29217516652189529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4.7882268535283572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491</v>
      </c>
      <c r="AP497" t="s">
        <v>1035</v>
      </c>
      <c r="AQ497">
        <v>-10.222232938240229</v>
      </c>
      <c r="AR497">
        <v>0.7821170981214598</v>
      </c>
      <c r="AS497">
        <v>29.217516152189525</v>
      </c>
      <c r="AT497">
        <v>10.222232938240229</v>
      </c>
      <c r="AU497">
        <v>-0.7821170981214598</v>
      </c>
      <c r="AV497" t="s">
        <v>1616</v>
      </c>
    </row>
    <row r="498" spans="1:48" x14ac:dyDescent="0.25">
      <c r="A498">
        <v>5.0099999999999966E-9</v>
      </c>
      <c r="B498" t="s">
        <v>688</v>
      </c>
      <c r="C498">
        <v>7</v>
      </c>
      <c r="D498" s="2">
        <v>1</v>
      </c>
      <c r="E498">
        <v>6</v>
      </c>
      <c r="F498">
        <v>14</v>
      </c>
      <c r="G498">
        <v>59.5</v>
      </c>
      <c r="H498" t="s">
        <v>161</v>
      </c>
      <c r="I498" t="s">
        <v>161</v>
      </c>
      <c r="J498" t="s">
        <v>1019</v>
      </c>
      <c r="K498" t="s">
        <v>1019</v>
      </c>
      <c r="L498" t="s">
        <v>1019</v>
      </c>
      <c r="M498" t="s">
        <v>1019</v>
      </c>
      <c r="N498">
        <v>4.7540000000000004</v>
      </c>
      <c r="O498">
        <v>-29.605911330049249</v>
      </c>
      <c r="P498" t="s">
        <v>166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 xml:space="preserve"> </v>
      </c>
      <c r="T498" s="37" t="str">
        <f t="shared" si="173"/>
        <v xml:space="preserve"> </v>
      </c>
      <c r="U498" s="37" t="str">
        <f t="shared" si="174"/>
        <v xml:space="preserve"> </v>
      </c>
      <c r="V498" s="37" t="str">
        <f t="shared" si="175"/>
        <v xml:space="preserve"> </v>
      </c>
      <c r="W498" s="37" t="str">
        <f t="shared" si="176"/>
        <v xml:space="preserve"> </v>
      </c>
      <c r="X498" s="37" t="str">
        <f t="shared" si="177"/>
        <v xml:space="preserve"> 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 t="str">
        <f t="shared" si="181"/>
        <v xml:space="preserve"> 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688</v>
      </c>
      <c r="AP498" t="s">
        <v>1028</v>
      </c>
      <c r="AQ498" t="e">
        <v>#VALUE!</v>
      </c>
      <c r="AR498" t="e">
        <v>#VALUE!</v>
      </c>
      <c r="AS498" t="s">
        <v>166</v>
      </c>
      <c r="AT498" t="e">
        <v>#VALUE!</v>
      </c>
      <c r="AU498" t="e">
        <v>#VALUE!</v>
      </c>
      <c r="AV498" t="s">
        <v>1617</v>
      </c>
    </row>
    <row r="499" spans="1:48" x14ac:dyDescent="0.25">
      <c r="A499">
        <v>5.0199999999999963E-9</v>
      </c>
      <c r="B499" t="s">
        <v>678</v>
      </c>
      <c r="C499">
        <v>9</v>
      </c>
      <c r="D499" s="2">
        <v>0</v>
      </c>
      <c r="E499">
        <v>10</v>
      </c>
      <c r="F499">
        <v>19</v>
      </c>
      <c r="G499">
        <v>175</v>
      </c>
      <c r="H499">
        <v>113.87</v>
      </c>
      <c r="I499">
        <v>12371.28100687</v>
      </c>
      <c r="J499">
        <v>13.676435263031468</v>
      </c>
      <c r="K499">
        <v>11.151699147977672</v>
      </c>
      <c r="L499">
        <v>8.9626640381524929</v>
      </c>
      <c r="M499">
        <v>7.8849237499488938</v>
      </c>
      <c r="N499">
        <v>7.2570000000000006</v>
      </c>
      <c r="O499">
        <v>10.263157894736837</v>
      </c>
      <c r="P499">
        <v>2.7891455168174235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0.53684026145277408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>
        <f t="shared" si="177"/>
        <v>-0.22421844450651596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2.7891455218374235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678</v>
      </c>
      <c r="AP499" t="s">
        <v>1028</v>
      </c>
      <c r="AQ499">
        <v>19.487383948671688</v>
      </c>
      <c r="AR499">
        <v>22.421844450651594</v>
      </c>
      <c r="AS499">
        <v>53.684025643277408</v>
      </c>
      <c r="AT499">
        <v>-19.487383948671688</v>
      </c>
      <c r="AU499">
        <v>-22.421844450651594</v>
      </c>
      <c r="AV499" t="s">
        <v>1618</v>
      </c>
    </row>
    <row r="500" spans="1:48" x14ac:dyDescent="0.25">
      <c r="A500">
        <v>5.0299999999999961E-9</v>
      </c>
      <c r="B500" t="s">
        <v>752</v>
      </c>
      <c r="C500">
        <v>17</v>
      </c>
      <c r="D500" s="2">
        <v>0</v>
      </c>
      <c r="E500">
        <v>9</v>
      </c>
      <c r="F500">
        <v>26</v>
      </c>
      <c r="G500">
        <v>121</v>
      </c>
      <c r="H500">
        <v>90.89</v>
      </c>
      <c r="I500">
        <v>8666.9135658600007</v>
      </c>
      <c r="J500">
        <v>11.073343079922028</v>
      </c>
      <c r="K500">
        <v>8.6200682852807287</v>
      </c>
      <c r="L500">
        <v>5.5326519603668052</v>
      </c>
      <c r="M500">
        <v>4.5327159974079709</v>
      </c>
      <c r="N500">
        <v>6.9340000000000002</v>
      </c>
      <c r="O500">
        <v>43.394495412844023</v>
      </c>
      <c r="P500">
        <v>0.74595665089668839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0.33127957373942901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-0.5211100934335382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752</v>
      </c>
      <c r="AP500" t="s">
        <v>1078</v>
      </c>
      <c r="AQ500">
        <v>34.811681359081049</v>
      </c>
      <c r="AR500">
        <v>52.111009343353821</v>
      </c>
      <c r="AS500">
        <v>33.127956870942896</v>
      </c>
      <c r="AT500">
        <v>-34.811681359081049</v>
      </c>
      <c r="AU500">
        <v>-52.111009343353821</v>
      </c>
      <c r="AV500" t="s">
        <v>1619</v>
      </c>
    </row>
    <row r="501" spans="1:48" x14ac:dyDescent="0.25">
      <c r="A501">
        <v>5.0399999999999958E-9</v>
      </c>
      <c r="B501" t="s">
        <v>667</v>
      </c>
      <c r="C501">
        <v>5</v>
      </c>
      <c r="D501" s="2">
        <v>1</v>
      </c>
      <c r="E501">
        <v>11</v>
      </c>
      <c r="F501">
        <v>17</v>
      </c>
      <c r="G501">
        <v>48.5</v>
      </c>
      <c r="H501">
        <v>48.32</v>
      </c>
      <c r="I501">
        <v>24599.089010240001</v>
      </c>
      <c r="J501">
        <v>18.613251155624038</v>
      </c>
      <c r="K501">
        <v>17.539019963702358</v>
      </c>
      <c r="L501">
        <v>10.470513399551608</v>
      </c>
      <c r="M501">
        <v>9.9651734916404173</v>
      </c>
      <c r="N501">
        <v>2.4590000000000001</v>
      </c>
      <c r="O501">
        <v>1.1340206185567021</v>
      </c>
      <c r="P501">
        <v>3.3174668874172188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 t="str">
        <f t="shared" si="177"/>
        <v/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3.3174668924572188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667</v>
      </c>
      <c r="AP501" t="s">
        <v>1026</v>
      </c>
      <c r="AQ501">
        <v>-9.5754496649097298</v>
      </c>
      <c r="AR501">
        <v>9.3703486224403498</v>
      </c>
      <c r="AS501">
        <v>0.37251655629138014</v>
      </c>
      <c r="AT501">
        <v>9.5754496649097298</v>
      </c>
      <c r="AU501">
        <v>-9.3703486224403498</v>
      </c>
      <c r="AV501" t="s">
        <v>1620</v>
      </c>
    </row>
    <row r="502" spans="1:48" x14ac:dyDescent="0.25">
      <c r="A502">
        <v>5.0499999999999956E-9</v>
      </c>
      <c r="B502" t="s">
        <v>363</v>
      </c>
      <c r="C502">
        <v>0</v>
      </c>
      <c r="D502" s="2">
        <v>0</v>
      </c>
      <c r="E502">
        <v>3</v>
      </c>
      <c r="F502">
        <v>3</v>
      </c>
      <c r="G502">
        <v>57.599998474121094</v>
      </c>
      <c r="H502">
        <v>57.59</v>
      </c>
      <c r="I502">
        <v>14903.962239659999</v>
      </c>
      <c r="J502">
        <v>15.275862068965518</v>
      </c>
      <c r="K502">
        <v>15.255629139072848</v>
      </c>
      <c r="L502" t="s">
        <v>1019</v>
      </c>
      <c r="M502" t="s">
        <v>1019</v>
      </c>
      <c r="N502">
        <v>3.488</v>
      </c>
      <c r="O502">
        <v>118.675</v>
      </c>
      <c r="P502">
        <v>1.5974995658968569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 xml:space="preserve"> </v>
      </c>
      <c r="X502" s="37" t="str">
        <f t="shared" si="177"/>
        <v xml:space="preserve"> </v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363</v>
      </c>
      <c r="AP502" t="s">
        <v>1024</v>
      </c>
      <c r="AQ502">
        <v>10.071623638932403</v>
      </c>
      <c r="AR502" t="e">
        <v>#VALUE!</v>
      </c>
      <c r="AS502">
        <v>1.7361476160959732E-2</v>
      </c>
      <c r="AT502">
        <v>-10.071623638932403</v>
      </c>
      <c r="AU502" t="e">
        <v>#VALUE!</v>
      </c>
      <c r="AV502" t="s">
        <v>1621</v>
      </c>
    </row>
    <row r="503" spans="1:48" x14ac:dyDescent="0.25">
      <c r="A503">
        <v>5.0599999999999953E-9</v>
      </c>
      <c r="B503" t="s">
        <v>554</v>
      </c>
      <c r="C503">
        <v>13</v>
      </c>
      <c r="D503" s="2">
        <v>2</v>
      </c>
      <c r="E503">
        <v>13</v>
      </c>
      <c r="F503">
        <v>28</v>
      </c>
      <c r="G503">
        <v>80.5</v>
      </c>
      <c r="H503">
        <v>75.91</v>
      </c>
      <c r="I503">
        <v>19198.66811187</v>
      </c>
      <c r="J503">
        <v>21.788174512055107</v>
      </c>
      <c r="K503">
        <v>19.819843342036553</v>
      </c>
      <c r="L503">
        <v>18.700707889125798</v>
      </c>
      <c r="M503">
        <v>17.058740467146297</v>
      </c>
      <c r="N503">
        <v>3.484</v>
      </c>
      <c r="O503">
        <v>35.38461538461538</v>
      </c>
      <c r="P503">
        <v>1.899617968647082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>
        <f t="shared" si="176"/>
        <v>0.61867768258396083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554</v>
      </c>
      <c r="AP503" t="s">
        <v>1033</v>
      </c>
      <c r="AQ503">
        <v>-28.266093847586117</v>
      </c>
      <c r="AR503">
        <v>-61.867768258396083</v>
      </c>
      <c r="AS503">
        <v>6.0466341720458505</v>
      </c>
      <c r="AT503">
        <v>28.266093847586117</v>
      </c>
      <c r="AU503">
        <v>61.867768258396083</v>
      </c>
      <c r="AV503" t="s">
        <v>1622</v>
      </c>
    </row>
    <row r="504" spans="1:48" x14ac:dyDescent="0.25">
      <c r="A504">
        <v>5.0699999999999951E-9</v>
      </c>
      <c r="B504" t="s">
        <v>264</v>
      </c>
      <c r="C504">
        <v>8</v>
      </c>
      <c r="D504">
        <v>4</v>
      </c>
      <c r="E504">
        <v>14</v>
      </c>
      <c r="F504">
        <v>26</v>
      </c>
      <c r="G504">
        <v>87</v>
      </c>
      <c r="H504">
        <v>81.849999999999994</v>
      </c>
      <c r="I504">
        <v>346537.37698379997</v>
      </c>
      <c r="J504">
        <v>14.217474379016847</v>
      </c>
      <c r="K504">
        <v>13.689580197357417</v>
      </c>
      <c r="L504">
        <v>6.595272015834257</v>
      </c>
      <c r="M504">
        <v>6.3746731505921623</v>
      </c>
      <c r="N504">
        <v>4.6020000000000003</v>
      </c>
      <c r="O504">
        <v>30.389177267959433</v>
      </c>
      <c r="P504">
        <v>4.111178985949909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-0.42913286032294173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4.1111789910199095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264</v>
      </c>
      <c r="AP504" t="s">
        <v>1078</v>
      </c>
      <c r="AQ504">
        <v>16.302308760853677</v>
      </c>
      <c r="AR504">
        <v>42.913286032294174</v>
      </c>
      <c r="AS504">
        <v>6.2919975565058017</v>
      </c>
      <c r="AT504">
        <v>-16.302308760853677</v>
      </c>
      <c r="AU504">
        <v>-42.913286032294174</v>
      </c>
      <c r="AV504" t="s">
        <v>1623</v>
      </c>
    </row>
    <row r="505" spans="1:48" x14ac:dyDescent="0.25">
      <c r="A505">
        <v>5.0799999999999949E-9</v>
      </c>
      <c r="B505" t="s">
        <v>555</v>
      </c>
      <c r="C505">
        <v>5</v>
      </c>
      <c r="D505">
        <v>1</v>
      </c>
      <c r="E505">
        <v>10</v>
      </c>
      <c r="F505">
        <v>16</v>
      </c>
      <c r="G505">
        <v>41</v>
      </c>
      <c r="H505">
        <v>35.67</v>
      </c>
      <c r="I505">
        <v>7931.0416555800002</v>
      </c>
      <c r="J505">
        <v>15.211087420042643</v>
      </c>
      <c r="K505">
        <v>13.793503480278424</v>
      </c>
      <c r="L505">
        <v>11.412351635163517</v>
      </c>
      <c r="M505">
        <v>10.438355653128431</v>
      </c>
      <c r="N505">
        <v>2.1080000000000001</v>
      </c>
      <c r="O505">
        <v>-31.142857142857139</v>
      </c>
      <c r="P505">
        <v>1.0372862349313148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555</v>
      </c>
      <c r="AP505" t="s">
        <v>1054</v>
      </c>
      <c r="AQ505">
        <v>10.452949352708419</v>
      </c>
      <c r="AR505">
        <v>1.2180768387837215</v>
      </c>
      <c r="AS505">
        <v>14.942528735632177</v>
      </c>
      <c r="AT505">
        <v>-10.452949352708419</v>
      </c>
      <c r="AU505">
        <v>-1.2180768387837215</v>
      </c>
      <c r="AV505" t="s">
        <v>1624</v>
      </c>
    </row>
    <row r="506" spans="1:48" x14ac:dyDescent="0.25">
      <c r="A506">
        <v>5.0899999999999946E-9</v>
      </c>
      <c r="B506" t="s">
        <v>495</v>
      </c>
      <c r="C506">
        <v>2</v>
      </c>
      <c r="D506">
        <v>0</v>
      </c>
      <c r="E506">
        <v>4</v>
      </c>
      <c r="F506">
        <v>6</v>
      </c>
      <c r="G506">
        <v>37</v>
      </c>
      <c r="H506">
        <v>26.71</v>
      </c>
      <c r="I506">
        <v>6813.76728843</v>
      </c>
      <c r="J506">
        <v>7.5601471836965759</v>
      </c>
      <c r="K506">
        <v>7.8099415204678371</v>
      </c>
      <c r="L506">
        <v>6.7444855739717617</v>
      </c>
      <c r="M506">
        <v>7.3736691275167781</v>
      </c>
      <c r="N506">
        <v>3.34</v>
      </c>
      <c r="O506">
        <v>-12.359550561797752</v>
      </c>
      <c r="P506">
        <v>3.8562336203669036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0.38524897551306236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-0.41621737830332428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3.8562336254569036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495</v>
      </c>
      <c r="AP506" t="s">
        <v>1033</v>
      </c>
      <c r="AQ506">
        <v>55.493722173509262</v>
      </c>
      <c r="AR506">
        <v>41.621737830332428</v>
      </c>
      <c r="AS506">
        <v>38.524897042306236</v>
      </c>
      <c r="AT506">
        <v>-55.493722173509262</v>
      </c>
      <c r="AU506">
        <v>-41.621737830332428</v>
      </c>
      <c r="AV506" t="s">
        <v>1625</v>
      </c>
    </row>
    <row r="507" spans="1:48" x14ac:dyDescent="0.25">
      <c r="A507">
        <v>5.0999999999999944E-9</v>
      </c>
      <c r="B507" t="s">
        <v>697</v>
      </c>
      <c r="C507">
        <v>12</v>
      </c>
      <c r="D507">
        <v>1</v>
      </c>
      <c r="E507">
        <v>6</v>
      </c>
      <c r="F507">
        <v>19</v>
      </c>
      <c r="G507">
        <v>84</v>
      </c>
      <c r="H507">
        <v>69.89</v>
      </c>
      <c r="I507">
        <v>12553.481122890002</v>
      </c>
      <c r="J507">
        <v>20.543797766019988</v>
      </c>
      <c r="K507">
        <v>17.833631028323552</v>
      </c>
      <c r="L507">
        <v>13.512187344386019</v>
      </c>
      <c r="M507">
        <v>11.976903016805021</v>
      </c>
      <c r="N507">
        <v>2.9060000000000001</v>
      </c>
      <c r="O507">
        <v>18.615384615384613</v>
      </c>
      <c r="P507">
        <v>1.3506939476319932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0.20188868731490908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0.16957476834175234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697</v>
      </c>
      <c r="AP507" t="s">
        <v>1031</v>
      </c>
      <c r="AQ507">
        <v>-20.940498745509828</v>
      </c>
      <c r="AR507">
        <v>-16.957476834175232</v>
      </c>
      <c r="AS507">
        <v>20.188868221490907</v>
      </c>
      <c r="AT507">
        <v>20.940498745509828</v>
      </c>
      <c r="AU507">
        <v>16.957476834175232</v>
      </c>
      <c r="AV507" t="s">
        <v>1626</v>
      </c>
    </row>
    <row r="508" spans="1:48" x14ac:dyDescent="0.25">
      <c r="A508">
        <v>5.1099999999999941E-9</v>
      </c>
      <c r="B508" t="s">
        <v>621</v>
      </c>
      <c r="C508">
        <v>13</v>
      </c>
      <c r="D508">
        <v>0</v>
      </c>
      <c r="E508">
        <v>13</v>
      </c>
      <c r="F508">
        <v>26</v>
      </c>
      <c r="G508">
        <v>90.5</v>
      </c>
      <c r="H508">
        <v>89.82</v>
      </c>
      <c r="I508">
        <v>28504.887536879996</v>
      </c>
      <c r="J508">
        <v>23.661749209694413</v>
      </c>
      <c r="K508">
        <v>21.513772455089821</v>
      </c>
      <c r="L508">
        <v>18.199560224867966</v>
      </c>
      <c r="M508">
        <v>17.44201243953006</v>
      </c>
      <c r="N508">
        <v>3.524</v>
      </c>
      <c r="O508">
        <v>24.558823529411754</v>
      </c>
      <c r="P508">
        <v>1.7579603651747941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0.57529983054634171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621</v>
      </c>
      <c r="AP508" t="s">
        <v>1028</v>
      </c>
      <c r="AQ508">
        <v>-39.295751603673132</v>
      </c>
      <c r="AR508">
        <v>-57.529983054634172</v>
      </c>
      <c r="AS508">
        <v>0.75706969494544474</v>
      </c>
      <c r="AT508">
        <v>39.295751603673132</v>
      </c>
      <c r="AU508">
        <v>57.529983054634172</v>
      </c>
      <c r="AV508" t="s">
        <v>1627</v>
      </c>
    </row>
    <row r="509" spans="1:48" x14ac:dyDescent="0.25">
      <c r="A509">
        <v>5.1199999999999939E-9</v>
      </c>
      <c r="B509" t="s">
        <v>670</v>
      </c>
      <c r="C509">
        <v>17</v>
      </c>
      <c r="D509">
        <v>2</v>
      </c>
      <c r="E509">
        <v>11</v>
      </c>
      <c r="F509">
        <v>30</v>
      </c>
      <c r="G509">
        <v>139</v>
      </c>
      <c r="H509">
        <v>126.32</v>
      </c>
      <c r="I509">
        <v>25704.316024079999</v>
      </c>
      <c r="J509">
        <v>15.921351146962438</v>
      </c>
      <c r="K509">
        <v>14.829772247006337</v>
      </c>
      <c r="L509">
        <v>12.433422742979124</v>
      </c>
      <c r="M509">
        <v>11.898039457459927</v>
      </c>
      <c r="N509">
        <v>7.6539999999999999</v>
      </c>
      <c r="O509">
        <v>-6.6860465116279064</v>
      </c>
      <c r="P509">
        <v>0.82963901203293233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670</v>
      </c>
      <c r="AP509" t="s">
        <v>1054</v>
      </c>
      <c r="AQ509">
        <v>6.2716557889348827</v>
      </c>
      <c r="AR509">
        <v>-7.6200111328137421</v>
      </c>
      <c r="AS509">
        <v>10.037998733375563</v>
      </c>
      <c r="AT509">
        <v>-6.2716557889348827</v>
      </c>
      <c r="AU509">
        <v>7.6200111328137421</v>
      </c>
      <c r="AV509" t="s">
        <v>1628</v>
      </c>
    </row>
    <row r="510" spans="1:48" x14ac:dyDescent="0.25">
      <c r="A510">
        <v>5.1299999999999937E-9</v>
      </c>
      <c r="B510" t="s">
        <v>556</v>
      </c>
      <c r="C510">
        <v>10</v>
      </c>
      <c r="D510">
        <v>1</v>
      </c>
      <c r="E510">
        <v>11</v>
      </c>
      <c r="F510">
        <v>22</v>
      </c>
      <c r="G510">
        <v>59</v>
      </c>
      <c r="H510">
        <v>47.35</v>
      </c>
      <c r="I510">
        <v>9204.9731008500003</v>
      </c>
      <c r="J510">
        <v>11.415139826422374</v>
      </c>
      <c r="K510">
        <v>10.169673539518902</v>
      </c>
      <c r="L510" t="s">
        <v>1019</v>
      </c>
      <c r="M510" t="s">
        <v>1019</v>
      </c>
      <c r="N510">
        <v>3.931</v>
      </c>
      <c r="O510">
        <v>33.333333333333329</v>
      </c>
      <c r="P510">
        <v>2.6568109820485741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0.24604013184594511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2.6568109871785741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556</v>
      </c>
      <c r="AP510" t="s">
        <v>1024</v>
      </c>
      <c r="AQ510">
        <v>32.799537866327391</v>
      </c>
      <c r="AR510" t="e">
        <v>#VALUE!</v>
      </c>
      <c r="AS510">
        <v>24.604012671594511</v>
      </c>
      <c r="AT510">
        <v>-32.799537866327391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753</v>
      </c>
      <c r="C511">
        <v>11</v>
      </c>
      <c r="D511">
        <v>1</v>
      </c>
      <c r="E511">
        <v>5</v>
      </c>
      <c r="F511">
        <v>17</v>
      </c>
      <c r="G511">
        <v>97</v>
      </c>
      <c r="H511">
        <v>91.83</v>
      </c>
      <c r="I511">
        <v>44245.879829489997</v>
      </c>
      <c r="J511">
        <v>26.718068082630197</v>
      </c>
      <c r="K511">
        <v>23.938998957247129</v>
      </c>
      <c r="L511">
        <v>19.149495835160018</v>
      </c>
      <c r="M511">
        <v>17.556755195475276</v>
      </c>
      <c r="N511">
        <v>3.0710000000000002</v>
      </c>
      <c r="O511">
        <v>17.384615384615383</v>
      </c>
      <c r="P511">
        <v>0.61200043558749873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0.65752343306385042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753</v>
      </c>
      <c r="AP511" t="s">
        <v>1054</v>
      </c>
      <c r="AQ511">
        <v>-57.288176034055269</v>
      </c>
      <c r="AR511">
        <v>-65.752343306385043</v>
      </c>
      <c r="AS511">
        <v>5.6299684199063504</v>
      </c>
      <c r="AT511">
        <v>57.288176034055269</v>
      </c>
      <c r="AU511">
        <v>65.752343306385043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43392.351176157405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975</v>
      </c>
      <c r="C6" s="31"/>
      <c r="D6" s="31"/>
      <c r="E6" s="31"/>
      <c r="F6" s="31"/>
      <c r="G6" s="32"/>
      <c r="H6" s="32"/>
      <c r="I6" s="33"/>
      <c r="J6" s="32">
        <v>12.584300671798538</v>
      </c>
      <c r="K6" s="32">
        <v>11.272657752994137</v>
      </c>
      <c r="L6" s="32">
        <v>7.1142741113985215</v>
      </c>
      <c r="M6" s="32">
        <v>6.5671649945823711</v>
      </c>
      <c r="N6" s="32"/>
      <c r="O6" s="32"/>
      <c r="P6" s="32">
        <v>3.4176300581566013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777</v>
      </c>
      <c r="C7" s="4">
        <v>22</v>
      </c>
      <c r="D7" s="4">
        <v>4</v>
      </c>
      <c r="E7" s="4">
        <v>15</v>
      </c>
      <c r="F7" s="4">
        <v>41</v>
      </c>
      <c r="G7" s="4">
        <v>222</v>
      </c>
      <c r="H7" s="4">
        <v>198.75</v>
      </c>
      <c r="I7" s="34">
        <v>47644.331051457033</v>
      </c>
      <c r="J7" s="35">
        <v>20.892462945443079</v>
      </c>
      <c r="K7" s="35">
        <v>18.207218761451081</v>
      </c>
      <c r="L7" s="35">
        <v>12.725497497644604</v>
      </c>
      <c r="M7" s="35">
        <v>11.304431835845557</v>
      </c>
      <c r="N7" s="4">
        <v>8.2149999999999999</v>
      </c>
      <c r="O7" s="4">
        <v>22.760922798283058</v>
      </c>
      <c r="P7" s="35">
        <v>1.8661635220125787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0.66020055387449239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0.78872746514725312</v>
      </c>
      <c r="X7" s="37" t="str">
        <f>IF(ISERROR((IF(((L7/$L$6-1))&lt;($X$5/100),((L7/$L$6-1)),"")))=TRUE," ",((IF(((L7/$L$6-1))&lt;($X$5/100),((L7/$L$6-1)),""))))</f>
        <v/>
      </c>
      <c r="Y7" s="1">
        <f t="shared" ref="Y7:Y36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6" si="1">IF(ISERROR((RANK(W7,W$7:W$184,0)))=TRUE," ",((RANK(W7,W$7:W$184,0))))</f>
        <v>5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777</v>
      </c>
      <c r="AP7" t="s">
        <v>1028</v>
      </c>
      <c r="AQ7" s="22">
        <v>-66.020055387449233</v>
      </c>
      <c r="AR7" s="21">
        <v>-78.872746514725307</v>
      </c>
      <c r="AS7">
        <v>11.698113207547166</v>
      </c>
      <c r="AT7">
        <v>66.020055387449233</v>
      </c>
      <c r="AU7">
        <v>78.872746514725307</v>
      </c>
      <c r="AV7" t="s">
        <v>1631</v>
      </c>
    </row>
    <row r="8" spans="1:48" x14ac:dyDescent="0.25">
      <c r="A8" s="14">
        <v>1.1000000000000001E-10</v>
      </c>
      <c r="B8" t="s">
        <v>758</v>
      </c>
      <c r="C8" s="4">
        <v>19</v>
      </c>
      <c r="D8" s="4">
        <v>0</v>
      </c>
      <c r="E8" s="4">
        <v>14</v>
      </c>
      <c r="F8" s="4">
        <v>33</v>
      </c>
      <c r="G8" s="4">
        <v>216</v>
      </c>
      <c r="H8" s="4">
        <v>184.18</v>
      </c>
      <c r="I8" s="34">
        <v>89575.183630061947</v>
      </c>
      <c r="J8" s="35">
        <v>9.7341578140690252</v>
      </c>
      <c r="K8" s="35">
        <v>9.2431998394058006</v>
      </c>
      <c r="L8" s="35" t="s">
        <v>1019</v>
      </c>
      <c r="M8" s="35" t="s">
        <v>1019</v>
      </c>
      <c r="N8" s="4">
        <v>17.757999999999999</v>
      </c>
      <c r="O8" s="4">
        <v>17.35975969006088</v>
      </c>
      <c r="P8" s="35">
        <v>5.1330220436529483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0.17276577272374749</v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 xml:space="preserve"> </v>
      </c>
      <c r="X8" s="37" t="str">
        <f t="shared" ref="X8:X36" si="12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20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>
        <f t="shared" ref="AG8:AG36" si="17">IF(ISERROR((IF((AND(P8&gt;$AG$6,P8&lt;$AG$5))=TRUE,P8+A8," ")))=TRUE," ",((IF((AND(P8&gt;$AG$6,P8&lt;$AG$5))=TRUE,P8+A8," "))))</f>
        <v>5.1330220437629483</v>
      </c>
      <c r="AH8" s="38" t="str">
        <f t="shared" ref="AH8:AH36" si="18">IF(ISERROR(((IF(P8&lt;$AH$5,P8+A8," "))))=TRUE," ",((IF(P8&lt;$AH$5,P8+A8," "))))</f>
        <v xml:space="preserve"> </v>
      </c>
      <c r="AI8" s="1">
        <f t="shared" ref="AI8:AI36" si="19">IF(ISERROR((RANK(AG8,AG$7:AG$184,0)))=TRUE," ",((RANK(AG8,AG$7:AG$184,0))))</f>
        <v>7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758</v>
      </c>
      <c r="AP8" t="s">
        <v>1024</v>
      </c>
      <c r="AQ8" s="22">
        <v>22.648400829429427</v>
      </c>
      <c r="AR8" s="21" t="e">
        <v>#VALUE!</v>
      </c>
      <c r="AS8">
        <v>17.276577261374747</v>
      </c>
      <c r="AT8">
        <v>-22.648400829429427</v>
      </c>
      <c r="AU8" t="e">
        <v>#VALUE!</v>
      </c>
      <c r="AV8" t="s">
        <v>1632</v>
      </c>
    </row>
    <row r="9" spans="1:48" x14ac:dyDescent="0.25">
      <c r="A9" s="14">
        <v>1.2E-10</v>
      </c>
      <c r="B9" t="s">
        <v>764</v>
      </c>
      <c r="C9" s="4">
        <v>19</v>
      </c>
      <c r="D9" s="4">
        <v>0</v>
      </c>
      <c r="E9" s="4">
        <v>10</v>
      </c>
      <c r="F9" s="4">
        <v>29</v>
      </c>
      <c r="G9" s="4">
        <v>98</v>
      </c>
      <c r="H9" s="4">
        <v>68.180000000000007</v>
      </c>
      <c r="I9" s="34">
        <v>71752.14669920395</v>
      </c>
      <c r="J9" s="35">
        <v>9.9751280175566954</v>
      </c>
      <c r="K9" s="35">
        <v>9.3295019157088142</v>
      </c>
      <c r="L9" s="35">
        <v>6.1657332520325205</v>
      </c>
      <c r="M9" s="35">
        <v>5.833890643338238</v>
      </c>
      <c r="N9" s="4">
        <v>6.3319999999999999</v>
      </c>
      <c r="O9" s="4">
        <v>3.0714285714285823</v>
      </c>
      <c r="P9" s="35">
        <v>4.9281314168377817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0.43737166336435296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/>
      </c>
      <c r="X9" s="37">
        <f t="shared" si="12"/>
        <v>-0.13332925390747097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>
        <f t="shared" si="14"/>
        <v>8</v>
      </c>
      <c r="AC9" s="1">
        <f t="shared" si="2"/>
        <v>2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4.9281314169577817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764</v>
      </c>
      <c r="AP9" t="s">
        <v>1022</v>
      </c>
      <c r="AQ9" s="22">
        <v>20.733553037945185</v>
      </c>
      <c r="AR9" s="21">
        <v>13.332925390747096</v>
      </c>
      <c r="AS9">
        <v>43.737166324435293</v>
      </c>
      <c r="AT9">
        <v>-20.733553037945185</v>
      </c>
      <c r="AU9">
        <v>-13.332925390747096</v>
      </c>
      <c r="AV9" t="s">
        <v>1633</v>
      </c>
    </row>
    <row r="10" spans="1:48" x14ac:dyDescent="0.25">
      <c r="A10" s="14">
        <v>1.2999999999999999E-10</v>
      </c>
      <c r="B10" t="s">
        <v>760</v>
      </c>
      <c r="C10" s="4">
        <v>24</v>
      </c>
      <c r="D10" s="4">
        <v>1</v>
      </c>
      <c r="E10" s="4">
        <v>9</v>
      </c>
      <c r="F10" s="4">
        <v>34</v>
      </c>
      <c r="G10" s="4">
        <v>95.5</v>
      </c>
      <c r="H10" s="4">
        <v>78.42</v>
      </c>
      <c r="I10" s="34">
        <v>83793.184284828356</v>
      </c>
      <c r="J10" s="35">
        <v>10.517703862660944</v>
      </c>
      <c r="K10" s="35">
        <v>9.4538878842676315</v>
      </c>
      <c r="L10" s="35">
        <v>9.2051297758332726</v>
      </c>
      <c r="M10" s="35">
        <v>8.5747151949085119</v>
      </c>
      <c r="N10" s="4">
        <v>5.7940000000000005</v>
      </c>
      <c r="O10" s="4">
        <v>-20.711708844823178</v>
      </c>
      <c r="P10" s="35">
        <v>3.8638102524866103</v>
      </c>
      <c r="Q10" s="36">
        <f t="shared" si="5"/>
        <v>70.588235294247653</v>
      </c>
      <c r="R10" s="36" t="str">
        <f t="shared" si="6"/>
        <v xml:space="preserve"> </v>
      </c>
      <c r="S10" s="37">
        <f t="shared" si="7"/>
        <v>0.21780158135927818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0.29389585384189409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9</v>
      </c>
      <c r="AB10" s="1" t="str">
        <f t="shared" si="14"/>
        <v xml:space="preserve"> </v>
      </c>
      <c r="AC10" s="1">
        <f t="shared" si="2"/>
        <v>16</v>
      </c>
      <c r="AD10" s="1" t="str">
        <f t="shared" si="15"/>
        <v xml:space="preserve"> </v>
      </c>
      <c r="AE10" s="1">
        <f t="shared" si="23"/>
        <v>4</v>
      </c>
      <c r="AF10" s="1" t="str">
        <f t="shared" si="16"/>
        <v xml:space="preserve"> </v>
      </c>
      <c r="AG10" s="38">
        <f t="shared" si="17"/>
        <v>3.8638102526166103</v>
      </c>
      <c r="AH10" s="38" t="str">
        <f t="shared" si="18"/>
        <v xml:space="preserve"> </v>
      </c>
      <c r="AI10" s="1">
        <f t="shared" si="19"/>
        <v>15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760</v>
      </c>
      <c r="AP10" t="s">
        <v>1054</v>
      </c>
      <c r="AQ10" s="22">
        <v>16.422023464274371</v>
      </c>
      <c r="AR10" s="21">
        <v>-29.389585384189409</v>
      </c>
      <c r="AS10">
        <v>21.780158122927816</v>
      </c>
      <c r="AT10">
        <v>-16.422023464274371</v>
      </c>
      <c r="AU10">
        <v>29.389585384189409</v>
      </c>
      <c r="AV10" t="s">
        <v>1634</v>
      </c>
    </row>
    <row r="11" spans="1:48" x14ac:dyDescent="0.25">
      <c r="A11" s="14">
        <v>1.3999999999999998E-10</v>
      </c>
      <c r="B11" t="s">
        <v>771</v>
      </c>
      <c r="C11" s="4">
        <v>7</v>
      </c>
      <c r="D11" s="4">
        <v>5</v>
      </c>
      <c r="E11" s="4">
        <v>23</v>
      </c>
      <c r="F11" s="4">
        <v>35</v>
      </c>
      <c r="G11" s="4">
        <v>98.5</v>
      </c>
      <c r="H11" s="4">
        <v>92.38</v>
      </c>
      <c r="I11" s="34">
        <v>26673.948868089567</v>
      </c>
      <c r="J11" s="35">
        <v>24.760117930849638</v>
      </c>
      <c r="K11" s="35">
        <v>23.008717310087174</v>
      </c>
      <c r="L11" s="35">
        <v>13.83755518632117</v>
      </c>
      <c r="M11" s="35">
        <v>12.897910769645506</v>
      </c>
      <c r="N11" s="4">
        <v>3.4380000000000002</v>
      </c>
      <c r="O11" s="4" t="s">
        <v>161</v>
      </c>
      <c r="P11" s="35">
        <v>0.78371941978783277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>
        <f t="shared" si="9"/>
        <v>0.96754023736393635</v>
      </c>
      <c r="V11" s="37" t="str">
        <f t="shared" si="10"/>
        <v/>
      </c>
      <c r="W11" s="37">
        <f t="shared" si="11"/>
        <v>0.94504104981709625</v>
      </c>
      <c r="X11" s="37" t="str">
        <f t="shared" si="12"/>
        <v/>
      </c>
      <c r="Y11" s="1">
        <f t="shared" si="0"/>
        <v>1</v>
      </c>
      <c r="Z11" s="1" t="str">
        <f t="shared" si="13"/>
        <v xml:space="preserve"> </v>
      </c>
      <c r="AA11" s="1">
        <f t="shared" si="1"/>
        <v>2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 t="str">
        <f t="shared" si="17"/>
        <v xml:space="preserve"> </v>
      </c>
      <c r="AH11" s="38" t="str">
        <f t="shared" si="18"/>
        <v xml:space="preserve"> </v>
      </c>
      <c r="AI11" s="1" t="str">
        <f t="shared" si="19"/>
        <v xml:space="preserve"> 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771</v>
      </c>
      <c r="AP11" t="s">
        <v>1020</v>
      </c>
      <c r="AQ11" s="22">
        <v>-96.754023736393634</v>
      </c>
      <c r="AR11" s="21">
        <v>-94.504104981709631</v>
      </c>
      <c r="AS11">
        <v>6.6248105650573708</v>
      </c>
      <c r="AT11">
        <v>96.754023736393634</v>
      </c>
      <c r="AU11">
        <v>94.504104981709631</v>
      </c>
      <c r="AV11" t="s">
        <v>1635</v>
      </c>
    </row>
    <row r="12" spans="1:48" x14ac:dyDescent="0.25">
      <c r="A12" s="14">
        <v>1.4999999999999997E-10</v>
      </c>
      <c r="B12" t="s">
        <v>761</v>
      </c>
      <c r="C12" s="4">
        <v>11</v>
      </c>
      <c r="D12" s="4">
        <v>3</v>
      </c>
      <c r="E12" s="4">
        <v>21</v>
      </c>
      <c r="F12" s="4">
        <v>35</v>
      </c>
      <c r="G12" s="4">
        <v>85</v>
      </c>
      <c r="H12" s="4">
        <v>75.13</v>
      </c>
      <c r="I12" s="34">
        <v>55969.821408009899</v>
      </c>
      <c r="J12" s="35">
        <v>6.8200798838053736</v>
      </c>
      <c r="K12" s="35">
        <v>6.5897728269450049</v>
      </c>
      <c r="L12" s="35">
        <v>6.2714001194013269</v>
      </c>
      <c r="M12" s="35">
        <v>6.0352663233885009</v>
      </c>
      <c r="N12" s="4">
        <v>10.49</v>
      </c>
      <c r="O12" s="4">
        <v>-1.3059701492537366</v>
      </c>
      <c r="P12" s="35">
        <v>5.397311327033143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>
        <f t="shared" si="12"/>
        <v>-0.11847645716191035</v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>
        <f t="shared" si="14"/>
        <v>10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>
        <f t="shared" si="17"/>
        <v>5.397311327183143</v>
      </c>
      <c r="AH12" s="38" t="str">
        <f t="shared" si="18"/>
        <v xml:space="preserve"> </v>
      </c>
      <c r="AI12" s="1">
        <f t="shared" si="19"/>
        <v>4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761</v>
      </c>
      <c r="AP12" t="s">
        <v>1028</v>
      </c>
      <c r="AQ12" s="22">
        <v>45.804855894064922</v>
      </c>
      <c r="AR12" s="21">
        <v>11.847645716191035</v>
      </c>
      <c r="AS12">
        <v>13.137228803407442</v>
      </c>
      <c r="AT12">
        <v>-45.804855894064922</v>
      </c>
      <c r="AU12">
        <v>-11.847645716191035</v>
      </c>
      <c r="AV12" t="s">
        <v>1636</v>
      </c>
    </row>
    <row r="13" spans="1:48" x14ac:dyDescent="0.25">
      <c r="A13" s="14">
        <v>1.5999999999999996E-10</v>
      </c>
      <c r="B13" t="s">
        <v>762</v>
      </c>
      <c r="C13" s="4">
        <v>11</v>
      </c>
      <c r="D13" s="4">
        <v>3</v>
      </c>
      <c r="E13" s="4">
        <v>15</v>
      </c>
      <c r="F13" s="4">
        <v>29</v>
      </c>
      <c r="G13" s="4">
        <v>10</v>
      </c>
      <c r="H13" s="4">
        <v>8.65</v>
      </c>
      <c r="I13" s="34">
        <v>12412.329346266521</v>
      </c>
      <c r="J13" s="35">
        <v>10.346889952153111</v>
      </c>
      <c r="K13" s="35">
        <v>7.6888888888888891</v>
      </c>
      <c r="L13" s="35" t="s">
        <v>1019</v>
      </c>
      <c r="M13" s="35" t="s">
        <v>1019</v>
      </c>
      <c r="N13" s="4">
        <v>0.73599999999999999</v>
      </c>
      <c r="O13" s="4">
        <v>72.454020714771204</v>
      </c>
      <c r="P13" s="35">
        <v>3.4913294797687859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0.15606936432184959</v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 xml:space="preserve"> </v>
      </c>
      <c r="X13" s="37" t="str">
        <f t="shared" si="12"/>
        <v xml:space="preserve"> </v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22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3.491329479928786</v>
      </c>
      <c r="AH13" s="38" t="str">
        <f t="shared" si="18"/>
        <v xml:space="preserve"> </v>
      </c>
      <c r="AI13" s="1">
        <f t="shared" si="19"/>
        <v>18</v>
      </c>
      <c r="AJ13" s="1" t="str">
        <f t="shared" si="20"/>
        <v xml:space="preserve"> </v>
      </c>
      <c r="AK13" s="25">
        <f t="shared" si="21"/>
        <v>72.454020714931204</v>
      </c>
      <c r="AL13" s="25" t="str">
        <f t="shared" si="22"/>
        <v xml:space="preserve"> </v>
      </c>
      <c r="AM13" s="1">
        <f t="shared" si="3"/>
        <v>1</v>
      </c>
      <c r="AN13" s="1" t="str">
        <f t="shared" si="4"/>
        <v xml:space="preserve"> </v>
      </c>
      <c r="AO13" t="s">
        <v>762</v>
      </c>
      <c r="AP13" t="s">
        <v>1024</v>
      </c>
      <c r="AQ13" s="22">
        <v>17.779380658469734</v>
      </c>
      <c r="AR13" s="21" t="e">
        <v>#VALUE!</v>
      </c>
      <c r="AS13">
        <v>15.606936416184958</v>
      </c>
      <c r="AT13">
        <v>-17.779380658469734</v>
      </c>
      <c r="AU13" t="e">
        <v>#VALUE!</v>
      </c>
      <c r="AV13" t="s">
        <v>1637</v>
      </c>
    </row>
    <row r="14" spans="1:48" x14ac:dyDescent="0.25">
      <c r="A14" s="14">
        <v>1.6999999999999996E-10</v>
      </c>
      <c r="B14" t="s">
        <v>786</v>
      </c>
      <c r="C14" s="4">
        <v>16</v>
      </c>
      <c r="D14" s="4">
        <v>3</v>
      </c>
      <c r="E14" s="4">
        <v>16</v>
      </c>
      <c r="F14" s="4">
        <v>35</v>
      </c>
      <c r="G14" s="4">
        <v>188</v>
      </c>
      <c r="H14" s="4">
        <v>137.75</v>
      </c>
      <c r="I14" s="34">
        <v>31567.734154943493</v>
      </c>
      <c r="J14" s="35">
        <v>8.7616079379213847</v>
      </c>
      <c r="K14" s="35">
        <v>7.8169333787311315</v>
      </c>
      <c r="L14" s="35">
        <v>4.4364923530642884</v>
      </c>
      <c r="M14" s="35">
        <v>4.0383877179539338</v>
      </c>
      <c r="N14" s="4">
        <v>14.194000000000001</v>
      </c>
      <c r="O14" s="4">
        <v>-28.214285714285719</v>
      </c>
      <c r="P14" s="35">
        <v>3.5346642468239562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0.36479128873624322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-0.3763956401460381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5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3.5346642469939562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786</v>
      </c>
      <c r="AP14" t="s">
        <v>1028</v>
      </c>
      <c r="AQ14" s="22">
        <v>30.376679909149185</v>
      </c>
      <c r="AR14" s="21">
        <v>37.639564014603813</v>
      </c>
      <c r="AS14">
        <v>36.479128856624321</v>
      </c>
      <c r="AT14">
        <v>-30.376679909149185</v>
      </c>
      <c r="AU14">
        <v>-37.639564014603813</v>
      </c>
      <c r="AV14" t="s">
        <v>1638</v>
      </c>
    </row>
    <row r="15" spans="1:48" x14ac:dyDescent="0.25">
      <c r="A15" s="14">
        <v>1.7999999999999995E-10</v>
      </c>
      <c r="B15" t="s">
        <v>781</v>
      </c>
      <c r="C15" s="4">
        <v>13</v>
      </c>
      <c r="D15" s="4">
        <v>5</v>
      </c>
      <c r="E15" s="4">
        <v>15</v>
      </c>
      <c r="F15" s="4">
        <v>33</v>
      </c>
      <c r="G15" s="4">
        <v>65.5</v>
      </c>
      <c r="H15" s="4">
        <v>52.41</v>
      </c>
      <c r="I15" s="34">
        <v>64245.212591372416</v>
      </c>
      <c r="J15" s="35">
        <v>5.923372513562386</v>
      </c>
      <c r="K15" s="35">
        <v>5.8324059648341855</v>
      </c>
      <c r="L15" s="35">
        <v>1.9822550504918159</v>
      </c>
      <c r="M15" s="35">
        <v>1.9157194716372055</v>
      </c>
      <c r="N15" s="4">
        <v>8.4329999999999998</v>
      </c>
      <c r="O15" s="4">
        <v>10.211696534213047</v>
      </c>
      <c r="P15" s="35">
        <v>6.8803663423010875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0.24976149607772943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-0.72136931759266365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14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6.8803663424810875</v>
      </c>
      <c r="AH15" s="38" t="str">
        <f t="shared" si="18"/>
        <v xml:space="preserve"> </v>
      </c>
      <c r="AI15" s="1">
        <f t="shared" si="19"/>
        <v>2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781</v>
      </c>
      <c r="AP15" t="s">
        <v>1028</v>
      </c>
      <c r="AQ15" s="22">
        <v>52.930459402987054</v>
      </c>
      <c r="AR15" s="21">
        <v>72.136931759266361</v>
      </c>
      <c r="AS15">
        <v>24.976149589772945</v>
      </c>
      <c r="AT15">
        <v>-52.930459402987054</v>
      </c>
      <c r="AU15">
        <v>-72.136931759266361</v>
      </c>
      <c r="AV15" t="s">
        <v>1639</v>
      </c>
    </row>
    <row r="16" spans="1:48" x14ac:dyDescent="0.25">
      <c r="A16" s="14">
        <v>1.8999999999999994E-10</v>
      </c>
      <c r="B16" t="s">
        <v>784</v>
      </c>
      <c r="C16" s="4">
        <v>7</v>
      </c>
      <c r="D16" s="4">
        <v>6</v>
      </c>
      <c r="E16" s="4">
        <v>9</v>
      </c>
      <c r="F16" s="4">
        <v>22</v>
      </c>
      <c r="G16" s="4">
        <v>119.5</v>
      </c>
      <c r="H16" s="4">
        <v>111.95</v>
      </c>
      <c r="I16" s="34">
        <v>24756.555700146699</v>
      </c>
      <c r="J16" s="35">
        <v>18.543978797415935</v>
      </c>
      <c r="K16" s="35">
        <v>16.789142171565686</v>
      </c>
      <c r="L16" s="35">
        <v>12.807699011339251</v>
      </c>
      <c r="M16" s="35">
        <v>11.716585490899769</v>
      </c>
      <c r="N16" s="4">
        <v>5.242</v>
      </c>
      <c r="O16" s="4">
        <v>20.566037735849051</v>
      </c>
      <c r="P16" s="35">
        <v>2.6583296114336759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0.80028191362751944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4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2.6583296116236759</v>
      </c>
      <c r="AH16" s="38" t="str">
        <f t="shared" si="18"/>
        <v xml:space="preserve"> </v>
      </c>
      <c r="AI16" s="1">
        <f t="shared" si="19"/>
        <v>20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784</v>
      </c>
      <c r="AP16" t="s">
        <v>1024</v>
      </c>
      <c r="AQ16" s="22">
        <v>-47.358039839059614</v>
      </c>
      <c r="AR16" s="21">
        <v>-80.02819136275194</v>
      </c>
      <c r="AS16">
        <v>6.7440821795444306</v>
      </c>
      <c r="AT16">
        <v>47.358039839059614</v>
      </c>
      <c r="AU16">
        <v>80.02819136275194</v>
      </c>
      <c r="AV16" t="s">
        <v>1640</v>
      </c>
    </row>
    <row r="17" spans="1:48" x14ac:dyDescent="0.25">
      <c r="A17" s="14">
        <v>1.9999999999999993E-10</v>
      </c>
      <c r="B17" t="s">
        <v>763</v>
      </c>
      <c r="C17" s="4">
        <v>3</v>
      </c>
      <c r="D17" s="4">
        <v>17</v>
      </c>
      <c r="E17" s="4">
        <v>13</v>
      </c>
      <c r="F17" s="4">
        <v>33</v>
      </c>
      <c r="G17" s="4">
        <v>9</v>
      </c>
      <c r="H17" s="4">
        <v>9.5969999999999995</v>
      </c>
      <c r="I17" s="34">
        <v>22726.738628431092</v>
      </c>
      <c r="J17" s="35">
        <v>11.534855769230768</v>
      </c>
      <c r="K17" s="35">
        <v>8.2661498708010335</v>
      </c>
      <c r="L17" s="35" t="s">
        <v>1019</v>
      </c>
      <c r="M17" s="35" t="s">
        <v>1019</v>
      </c>
      <c r="N17" s="4">
        <v>0.378</v>
      </c>
      <c r="O17" s="4">
        <v>-32.384866453154956</v>
      </c>
      <c r="P17" s="35">
        <v>2.7195998749609256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2.7195998751609256</v>
      </c>
      <c r="AH17" s="38" t="str">
        <f t="shared" si="18"/>
        <v xml:space="preserve"> </v>
      </c>
      <c r="AI17" s="1">
        <f t="shared" si="19"/>
        <v>19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763</v>
      </c>
      <c r="AP17" t="s">
        <v>1024</v>
      </c>
      <c r="AQ17" s="22">
        <v>8.3393184090044699</v>
      </c>
      <c r="AR17" s="21" t="e">
        <v>#VALUE!</v>
      </c>
      <c r="AS17">
        <v>-6.2206939668646433</v>
      </c>
      <c r="AT17">
        <v>-8.3393184090044699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779</v>
      </c>
      <c r="C18" s="4">
        <v>19</v>
      </c>
      <c r="D18" s="4">
        <v>2</v>
      </c>
      <c r="E18" s="4">
        <v>9</v>
      </c>
      <c r="F18" s="4">
        <v>30</v>
      </c>
      <c r="G18" s="4">
        <v>37.599998474121094</v>
      </c>
      <c r="H18" s="4">
        <v>28.93</v>
      </c>
      <c r="I18" s="34">
        <v>40987.718413302304</v>
      </c>
      <c r="J18" s="35">
        <v>12.694164107064502</v>
      </c>
      <c r="K18" s="35">
        <v>11.380802517702595</v>
      </c>
      <c r="L18" s="35">
        <v>6.5738460620208503</v>
      </c>
      <c r="M18" s="35">
        <v>5.9891475309361049</v>
      </c>
      <c r="N18" s="4">
        <v>1.7810000000000001</v>
      </c>
      <c r="O18" s="4">
        <v>-57.64705882352942</v>
      </c>
      <c r="P18" s="35">
        <v>4.3449706187348776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0.29968885171781534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8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4.3449706189448776</v>
      </c>
      <c r="AH18" s="38" t="str">
        <f t="shared" si="18"/>
        <v xml:space="preserve"> </v>
      </c>
      <c r="AI18" s="1">
        <f t="shared" si="19"/>
        <v>13</v>
      </c>
      <c r="AJ18" s="1" t="str">
        <f t="shared" si="20"/>
        <v xml:space="preserve"> </v>
      </c>
      <c r="AK18" s="25" t="str">
        <f t="shared" si="21"/>
        <v xml:space="preserve"> </v>
      </c>
      <c r="AL18" s="25">
        <f t="shared" si="22"/>
        <v>-57.647058823319419</v>
      </c>
      <c r="AM18" s="1" t="str">
        <f t="shared" si="3"/>
        <v xml:space="preserve"> </v>
      </c>
      <c r="AN18" s="1">
        <f t="shared" si="4"/>
        <v>1</v>
      </c>
      <c r="AO18" t="s">
        <v>779</v>
      </c>
      <c r="AP18" t="s">
        <v>1031</v>
      </c>
      <c r="AQ18" s="22">
        <v>-0.87301978974618777</v>
      </c>
      <c r="AR18" s="21">
        <v>7.5963905932693088</v>
      </c>
      <c r="AS18">
        <v>29.968885150781531</v>
      </c>
      <c r="AT18">
        <v>0.87301978974618777</v>
      </c>
      <c r="AU18">
        <v>-7.5963905932693088</v>
      </c>
      <c r="AV18" t="s">
        <v>1642</v>
      </c>
    </row>
    <row r="19" spans="1:48" x14ac:dyDescent="0.25">
      <c r="A19" s="14">
        <v>2.1999999999999991E-10</v>
      </c>
      <c r="B19" t="s">
        <v>778</v>
      </c>
      <c r="C19" s="4">
        <v>20</v>
      </c>
      <c r="D19" s="4">
        <v>2</v>
      </c>
      <c r="E19" s="4">
        <v>7</v>
      </c>
      <c r="F19" s="4">
        <v>29</v>
      </c>
      <c r="G19" s="4">
        <v>17</v>
      </c>
      <c r="H19" s="4">
        <v>14.55</v>
      </c>
      <c r="I19" s="34">
        <v>79380.132806403082</v>
      </c>
      <c r="J19" s="35">
        <v>13.661971830985918</v>
      </c>
      <c r="K19" s="35">
        <v>12.532299741602067</v>
      </c>
      <c r="L19" s="35">
        <v>5.6479409720003062</v>
      </c>
      <c r="M19" s="35">
        <v>5.2823981260263926</v>
      </c>
      <c r="N19" s="4">
        <v>0.93800000000000006</v>
      </c>
      <c r="O19" s="4">
        <v>-19.930873654254839</v>
      </c>
      <c r="P19" s="35">
        <v>5.2233676975945018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0.16838487994508575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-0.20611142000402405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7</v>
      </c>
      <c r="AC19" s="1">
        <f t="shared" si="2"/>
        <v>21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5.2233676978145018</v>
      </c>
      <c r="AH19" s="38" t="str">
        <f t="shared" si="18"/>
        <v xml:space="preserve"> </v>
      </c>
      <c r="AI19" s="1">
        <f t="shared" si="19"/>
        <v>5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778</v>
      </c>
      <c r="AP19" t="s">
        <v>1047</v>
      </c>
      <c r="AQ19" s="22">
        <v>-8.5636157883802291</v>
      </c>
      <c r="AR19" s="21">
        <v>20.611142000402406</v>
      </c>
      <c r="AS19">
        <v>16.838487972508574</v>
      </c>
      <c r="AT19">
        <v>8.5636157883802291</v>
      </c>
      <c r="AU19">
        <v>-20.611142000402406</v>
      </c>
      <c r="AV19" t="s">
        <v>1643</v>
      </c>
    </row>
    <row r="20" spans="1:48" x14ac:dyDescent="0.25">
      <c r="A20" s="14">
        <v>2.299999999999999E-10</v>
      </c>
      <c r="B20" t="s">
        <v>770</v>
      </c>
      <c r="C20" s="4">
        <v>18</v>
      </c>
      <c r="D20" s="4">
        <v>0</v>
      </c>
      <c r="E20" s="4">
        <v>9</v>
      </c>
      <c r="F20" s="4">
        <v>27</v>
      </c>
      <c r="G20" s="4">
        <v>10.199999809265137</v>
      </c>
      <c r="H20" s="4">
        <v>8.4550000000000001</v>
      </c>
      <c r="I20" s="34">
        <v>21323.67251331389</v>
      </c>
      <c r="J20" s="35">
        <v>12.343065693430656</v>
      </c>
      <c r="K20" s="35">
        <v>11.243351063829786</v>
      </c>
      <c r="L20" s="35">
        <v>4.7907856567284446</v>
      </c>
      <c r="M20" s="35">
        <v>3.9226962873084807</v>
      </c>
      <c r="N20" s="4">
        <v>0.65500000000000003</v>
      </c>
      <c r="O20" s="4">
        <v>3.1911874725898457</v>
      </c>
      <c r="P20" s="35">
        <v>5.6061502069781204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0.20638673107153013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-0.32659529535801457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>
        <f t="shared" si="2"/>
        <v>18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5.6061502072081204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770</v>
      </c>
      <c r="AP20" t="s">
        <v>1026</v>
      </c>
      <c r="AQ20" s="22">
        <v>1.9169518009728548</v>
      </c>
      <c r="AR20" s="21">
        <v>32.659529535801454</v>
      </c>
      <c r="AS20">
        <v>20.638673084153012</v>
      </c>
      <c r="AT20">
        <v>-1.9169518009728548</v>
      </c>
      <c r="AU20">
        <v>-32.659529535801454</v>
      </c>
      <c r="AV20" t="s">
        <v>1644</v>
      </c>
    </row>
    <row r="21" spans="1:48" x14ac:dyDescent="0.25">
      <c r="A21" s="14">
        <v>2.399999999999999E-10</v>
      </c>
      <c r="B21" t="s">
        <v>780</v>
      </c>
      <c r="C21" s="4">
        <v>14</v>
      </c>
      <c r="D21" s="4">
        <v>0</v>
      </c>
      <c r="E21" s="4">
        <v>14</v>
      </c>
      <c r="F21" s="4">
        <v>28</v>
      </c>
      <c r="G21" s="4">
        <v>90</v>
      </c>
      <c r="H21" s="4">
        <v>69.56</v>
      </c>
      <c r="I21" s="34">
        <v>24622.802423228397</v>
      </c>
      <c r="J21" s="35">
        <v>14.262866516301006</v>
      </c>
      <c r="K21" s="35">
        <v>12.955857701620415</v>
      </c>
      <c r="L21" s="35">
        <v>8.2286172297791431</v>
      </c>
      <c r="M21" s="35">
        <v>7.715033212499935</v>
      </c>
      <c r="N21" s="4">
        <v>4.2610000000000001</v>
      </c>
      <c r="O21" s="4">
        <v>16.694915254237294</v>
      </c>
      <c r="P21" s="35">
        <v>1.7711328349626221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0.29384703876788953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0.15663483033289594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12</v>
      </c>
      <c r="AB21" s="1" t="str">
        <f t="shared" si="14"/>
        <v xml:space="preserve"> </v>
      </c>
      <c r="AC21" s="1">
        <f t="shared" si="2"/>
        <v>9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780</v>
      </c>
      <c r="AP21" t="s">
        <v>1054</v>
      </c>
      <c r="AQ21" s="22">
        <v>-13.338570718229438</v>
      </c>
      <c r="AR21" s="21">
        <v>-15.663483033289594</v>
      </c>
      <c r="AS21">
        <v>29.384703852788952</v>
      </c>
      <c r="AT21">
        <v>13.338570718229438</v>
      </c>
      <c r="AU21">
        <v>15.663483033289594</v>
      </c>
      <c r="AV21" t="s">
        <v>1645</v>
      </c>
    </row>
    <row r="22" spans="1:48" x14ac:dyDescent="0.25">
      <c r="A22" s="14">
        <v>2.4999999999999991E-10</v>
      </c>
      <c r="B22" t="s">
        <v>774</v>
      </c>
      <c r="C22" s="4">
        <v>17</v>
      </c>
      <c r="D22" s="4">
        <v>1</v>
      </c>
      <c r="E22" s="4">
        <v>8</v>
      </c>
      <c r="F22" s="4">
        <v>26</v>
      </c>
      <c r="G22" s="4">
        <v>76</v>
      </c>
      <c r="H22" s="4">
        <v>60.52</v>
      </c>
      <c r="I22" s="34">
        <v>38561.003224830776</v>
      </c>
      <c r="J22" s="35">
        <v>16.087187666135037</v>
      </c>
      <c r="K22" s="35">
        <v>14.583132530120482</v>
      </c>
      <c r="L22" s="35">
        <v>8.7330368399689249</v>
      </c>
      <c r="M22" s="35">
        <v>8.2441739388475668</v>
      </c>
      <c r="N22" s="4">
        <v>3.4580000000000002</v>
      </c>
      <c r="O22" s="4">
        <v>-0.76591240438576214</v>
      </c>
      <c r="P22" s="35">
        <v>1.3780568407138134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0.25578321241126889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0.22753730081566781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11</v>
      </c>
      <c r="AB22" s="1" t="str">
        <f t="shared" si="14"/>
        <v xml:space="preserve"> </v>
      </c>
      <c r="AC22" s="1">
        <f t="shared" si="2"/>
        <v>13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774</v>
      </c>
      <c r="AP22" t="s">
        <v>1054</v>
      </c>
      <c r="AQ22" s="22">
        <v>-27.83537270518719</v>
      </c>
      <c r="AR22" s="21">
        <v>-22.753730081566779</v>
      </c>
      <c r="AS22">
        <v>25.578321216126888</v>
      </c>
      <c r="AT22">
        <v>27.83537270518719</v>
      </c>
      <c r="AU22">
        <v>22.753730081566779</v>
      </c>
      <c r="AV22" t="s">
        <v>1646</v>
      </c>
    </row>
    <row r="23" spans="1:48" x14ac:dyDescent="0.25">
      <c r="A23" s="14">
        <v>2.5999999999999993E-10</v>
      </c>
      <c r="B23" t="s">
        <v>772</v>
      </c>
      <c r="C23" s="4">
        <v>23</v>
      </c>
      <c r="D23" s="4">
        <v>0</v>
      </c>
      <c r="E23" s="4">
        <v>7</v>
      </c>
      <c r="F23" s="4">
        <v>30</v>
      </c>
      <c r="G23" s="4">
        <v>81.5</v>
      </c>
      <c r="H23" s="4">
        <v>57.26</v>
      </c>
      <c r="I23" s="34">
        <v>13017.808950305189</v>
      </c>
      <c r="J23" s="35">
        <v>8.18</v>
      </c>
      <c r="K23" s="35">
        <v>7.1844416562107902</v>
      </c>
      <c r="L23" s="35">
        <v>6.6123580458930666</v>
      </c>
      <c r="M23" s="35">
        <v>6.2234092024840724</v>
      </c>
      <c r="N23" s="4">
        <v>6.0350000000000001</v>
      </c>
      <c r="O23" s="4">
        <v>8.8448463595883098</v>
      </c>
      <c r="P23" s="35">
        <v>4.5354523227383865</v>
      </c>
      <c r="Q23" s="36">
        <f t="shared" si="5"/>
        <v>76.666666666926673</v>
      </c>
      <c r="R23" s="36" t="str">
        <f t="shared" si="6"/>
        <v xml:space="preserve"> </v>
      </c>
      <c r="S23" s="37">
        <f t="shared" si="7"/>
        <v>0.42333216931344042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3</v>
      </c>
      <c r="AD23" s="1" t="str">
        <f t="shared" si="15"/>
        <v xml:space="preserve"> </v>
      </c>
      <c r="AE23" s="1">
        <f t="shared" si="23"/>
        <v>2</v>
      </c>
      <c r="AF23" s="1" t="str">
        <f t="shared" si="16"/>
        <v xml:space="preserve"> </v>
      </c>
      <c r="AG23" s="38">
        <f t="shared" si="17"/>
        <v>4.5354523229983865</v>
      </c>
      <c r="AH23" s="38" t="str">
        <f t="shared" si="18"/>
        <v xml:space="preserve"> </v>
      </c>
      <c r="AI23" s="1">
        <f t="shared" si="19"/>
        <v>11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772</v>
      </c>
      <c r="AP23" t="s">
        <v>1022</v>
      </c>
      <c r="AQ23" s="22">
        <v>34.998374456107776</v>
      </c>
      <c r="AR23" s="21">
        <v>7.0550566037550162</v>
      </c>
      <c r="AS23">
        <v>42.333216905344038</v>
      </c>
      <c r="AT23">
        <v>-34.998374456107776</v>
      </c>
      <c r="AU23">
        <v>-7.0550566037550162</v>
      </c>
      <c r="AV23" t="s">
        <v>1647</v>
      </c>
    </row>
    <row r="24" spans="1:48" x14ac:dyDescent="0.25">
      <c r="A24" s="14">
        <v>2.6999999999999995E-10</v>
      </c>
      <c r="B24" t="s">
        <v>765</v>
      </c>
      <c r="C24" s="4">
        <v>16</v>
      </c>
      <c r="D24" s="4">
        <v>4</v>
      </c>
      <c r="E24" s="4">
        <v>15</v>
      </c>
      <c r="F24" s="4">
        <v>35</v>
      </c>
      <c r="G24" s="4">
        <v>117.5</v>
      </c>
      <c r="H24" s="4">
        <v>97.1</v>
      </c>
      <c r="I24" s="34">
        <v>45287.919231989159</v>
      </c>
      <c r="J24" s="35">
        <v>15.122255100451641</v>
      </c>
      <c r="K24" s="35">
        <v>14.294126306491975</v>
      </c>
      <c r="L24" s="35">
        <v>9.8168434515515983</v>
      </c>
      <c r="M24" s="35">
        <v>9.2986906415469921</v>
      </c>
      <c r="N24" s="4">
        <v>6.0520000000000005</v>
      </c>
      <c r="O24" s="4">
        <v>4.1176470588235254</v>
      </c>
      <c r="P24" s="35">
        <v>2.0535530381050466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0.21009268822056645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0.37987984407615216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8</v>
      </c>
      <c r="AB24" s="1" t="str">
        <f t="shared" si="14"/>
        <v xml:space="preserve"> </v>
      </c>
      <c r="AC24" s="1">
        <f t="shared" si="2"/>
        <v>17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2.0535530383750467</v>
      </c>
      <c r="AH24" s="38" t="str">
        <f t="shared" si="18"/>
        <v xml:space="preserve"> </v>
      </c>
      <c r="AI24" s="1">
        <f t="shared" si="19"/>
        <v>22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765</v>
      </c>
      <c r="AP24" t="s">
        <v>1020</v>
      </c>
      <c r="AQ24" s="22">
        <v>-20.167623889825425</v>
      </c>
      <c r="AR24" s="21">
        <v>-37.987984407615215</v>
      </c>
      <c r="AS24">
        <v>21.009268795056645</v>
      </c>
      <c r="AT24">
        <v>20.167623889825425</v>
      </c>
      <c r="AU24">
        <v>37.987984407615215</v>
      </c>
      <c r="AV24" t="s">
        <v>1648</v>
      </c>
    </row>
    <row r="25" spans="1:48" x14ac:dyDescent="0.25">
      <c r="A25" s="14">
        <v>2.7999999999999996E-10</v>
      </c>
      <c r="B25" t="s">
        <v>783</v>
      </c>
      <c r="C25" s="4">
        <v>22</v>
      </c>
      <c r="D25" s="4">
        <v>2</v>
      </c>
      <c r="E25" s="4">
        <v>5</v>
      </c>
      <c r="F25" s="4">
        <v>29</v>
      </c>
      <c r="G25" s="4">
        <v>26.450000762939453</v>
      </c>
      <c r="H25" s="4">
        <v>18.190000000000001</v>
      </c>
      <c r="I25" s="34">
        <v>23697.383021505353</v>
      </c>
      <c r="J25" s="35">
        <v>17.225378787878789</v>
      </c>
      <c r="K25" s="35">
        <v>15.762564991334491</v>
      </c>
      <c r="L25" s="35">
        <v>8.1920210979233019</v>
      </c>
      <c r="M25" s="35">
        <v>7.2478570710532333</v>
      </c>
      <c r="N25" s="4">
        <v>0.96099999999999997</v>
      </c>
      <c r="O25" s="4">
        <v>21.36363636363637</v>
      </c>
      <c r="P25" s="35">
        <v>1.6602528862012094</v>
      </c>
      <c r="Q25" s="36">
        <f t="shared" si="5"/>
        <v>75.862068965797235</v>
      </c>
      <c r="R25" s="36" t="str">
        <f t="shared" si="6"/>
        <v xml:space="preserve"> </v>
      </c>
      <c r="S25" s="37">
        <f t="shared" si="7"/>
        <v>0.45409569917716608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0.15149078734512211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13</v>
      </c>
      <c r="AB25" s="1" t="str">
        <f t="shared" si="14"/>
        <v xml:space="preserve"> </v>
      </c>
      <c r="AC25" s="1">
        <f t="shared" si="2"/>
        <v>1</v>
      </c>
      <c r="AD25" s="1" t="str">
        <f t="shared" si="15"/>
        <v xml:space="preserve"> </v>
      </c>
      <c r="AE25" s="1">
        <f t="shared" si="23"/>
        <v>3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783</v>
      </c>
      <c r="AP25" t="s">
        <v>1033</v>
      </c>
      <c r="AQ25" s="22">
        <v>-36.879904868141963</v>
      </c>
      <c r="AR25" s="21">
        <v>-15.149078734512212</v>
      </c>
      <c r="AS25">
        <v>45.409569889716607</v>
      </c>
      <c r="AT25">
        <v>36.879904868141963</v>
      </c>
      <c r="AU25">
        <v>15.149078734512212</v>
      </c>
      <c r="AV25" t="s">
        <v>1649</v>
      </c>
    </row>
    <row r="26" spans="1:48" x14ac:dyDescent="0.25">
      <c r="A26" s="14">
        <v>2.8999999999999998E-10</v>
      </c>
      <c r="B26" t="s">
        <v>767</v>
      </c>
      <c r="C26" s="4">
        <v>14</v>
      </c>
      <c r="D26" s="4">
        <v>5</v>
      </c>
      <c r="E26" s="4">
        <v>8</v>
      </c>
      <c r="F26" s="4">
        <v>27</v>
      </c>
      <c r="G26" s="4">
        <v>25.510000228881836</v>
      </c>
      <c r="H26" s="4">
        <v>19.100000000000001</v>
      </c>
      <c r="I26" s="34">
        <v>10365.817602318204</v>
      </c>
      <c r="J26" s="35">
        <v>4.4772620721987817</v>
      </c>
      <c r="K26" s="35">
        <v>4.3027708943455734</v>
      </c>
      <c r="L26" s="35">
        <v>2.3693750653330405</v>
      </c>
      <c r="M26" s="35">
        <v>2.2896611957796016</v>
      </c>
      <c r="N26" s="4">
        <v>4.202</v>
      </c>
      <c r="O26" s="4" t="s">
        <v>161</v>
      </c>
      <c r="P26" s="35">
        <v>4.7696335078534036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0.33560210651417988</v>
      </c>
      <c r="T26" s="37" t="str">
        <f t="shared" si="8"/>
        <v/>
      </c>
      <c r="U26" s="37" t="str">
        <f t="shared" si="9"/>
        <v/>
      </c>
      <c r="V26" s="37">
        <f t="shared" si="10"/>
        <v>-0.64421844415777973</v>
      </c>
      <c r="W26" s="37" t="str">
        <f t="shared" si="11"/>
        <v/>
      </c>
      <c r="X26" s="37">
        <f t="shared" si="12"/>
        <v>-0.66695476892901584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6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4.7696335081434036</v>
      </c>
      <c r="AH26" s="38" t="str">
        <f t="shared" si="18"/>
        <v xml:space="preserve"> </v>
      </c>
      <c r="AI26" s="1">
        <f t="shared" si="19"/>
        <v>9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767</v>
      </c>
      <c r="AP26" t="s">
        <v>1031</v>
      </c>
      <c r="AQ26" s="22">
        <v>64.421844415777969</v>
      </c>
      <c r="AR26" s="21">
        <v>66.695476892901581</v>
      </c>
      <c r="AS26">
        <v>33.560210622417983</v>
      </c>
      <c r="AT26">
        <v>-64.421844415777969</v>
      </c>
      <c r="AU26">
        <v>-66.695476892901581</v>
      </c>
      <c r="AV26" t="s">
        <v>1650</v>
      </c>
    </row>
    <row r="27" spans="1:48" x14ac:dyDescent="0.25">
      <c r="A27" s="14">
        <v>3E-10</v>
      </c>
      <c r="B27" t="s">
        <v>766</v>
      </c>
      <c r="C27" s="4">
        <v>8</v>
      </c>
      <c r="D27" s="4">
        <v>2</v>
      </c>
      <c r="E27" s="4">
        <v>13</v>
      </c>
      <c r="F27" s="4">
        <v>23</v>
      </c>
      <c r="G27" s="4">
        <v>188.24000549316406</v>
      </c>
      <c r="H27" s="4">
        <v>185.55</v>
      </c>
      <c r="I27" s="34">
        <v>45096.807615310885</v>
      </c>
      <c r="J27" s="35">
        <v>19.943035253654344</v>
      </c>
      <c r="K27" s="35">
        <v>19.314041844488397</v>
      </c>
      <c r="L27" s="35">
        <v>9.9505424993182192</v>
      </c>
      <c r="M27" s="35">
        <v>9.3657624018292083</v>
      </c>
      <c r="N27" s="4">
        <v>8.8529999999999998</v>
      </c>
      <c r="O27" s="4">
        <v>20.684210526315802</v>
      </c>
      <c r="P27" s="35">
        <v>2.3152789005658851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>
        <f t="shared" si="11"/>
        <v>0.3986729135689917</v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>
        <f t="shared" si="1"/>
        <v>7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2.3152789008658852</v>
      </c>
      <c r="AH27" s="38" t="str">
        <f t="shared" si="18"/>
        <v xml:space="preserve"> </v>
      </c>
      <c r="AI27" s="1">
        <f t="shared" si="19"/>
        <v>21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766</v>
      </c>
      <c r="AP27" t="s">
        <v>1022</v>
      </c>
      <c r="AQ27" s="22">
        <v>-58.475514641403613</v>
      </c>
      <c r="AR27" s="21">
        <v>-39.867291356899173</v>
      </c>
      <c r="AS27">
        <v>1.4497469647879457</v>
      </c>
      <c r="AT27">
        <v>58.475514641403613</v>
      </c>
      <c r="AU27">
        <v>39.867291356899173</v>
      </c>
      <c r="AV27" t="s">
        <v>1651</v>
      </c>
    </row>
    <row r="28" spans="1:48" x14ac:dyDescent="0.25">
      <c r="A28" s="14">
        <v>3.1000000000000002E-10</v>
      </c>
      <c r="B28" t="s">
        <v>776</v>
      </c>
      <c r="C28" s="4">
        <v>14</v>
      </c>
      <c r="D28" s="4">
        <v>2</v>
      </c>
      <c r="E28" s="4">
        <v>14</v>
      </c>
      <c r="F28" s="4">
        <v>30</v>
      </c>
      <c r="G28" s="4">
        <v>98</v>
      </c>
      <c r="H28" s="4">
        <v>92.64</v>
      </c>
      <c r="I28" s="34">
        <v>46150.328913544625</v>
      </c>
      <c r="J28" s="35">
        <v>16.425531914893618</v>
      </c>
      <c r="K28" s="35">
        <v>15.043845404352062</v>
      </c>
      <c r="L28" s="35">
        <v>12.429958524632017</v>
      </c>
      <c r="M28" s="35">
        <v>11.654227315744524</v>
      </c>
      <c r="N28" s="4">
        <v>5.2690000000000001</v>
      </c>
      <c r="O28" s="4">
        <v>-15.761589403973508</v>
      </c>
      <c r="P28" s="35">
        <v>1.4281088082901552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0.74718577468313763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776</v>
      </c>
      <c r="AP28" t="s">
        <v>1054</v>
      </c>
      <c r="AQ28" s="22">
        <v>-30.523994485472628</v>
      </c>
      <c r="AR28" s="21">
        <v>-74.718577468313768</v>
      </c>
      <c r="AS28">
        <v>5.7858376511226162</v>
      </c>
      <c r="AT28">
        <v>30.523994485472628</v>
      </c>
      <c r="AU28">
        <v>74.718577468313768</v>
      </c>
      <c r="AV28" t="s">
        <v>1652</v>
      </c>
    </row>
    <row r="29" spans="1:48" x14ac:dyDescent="0.25">
      <c r="A29" s="14">
        <v>3.2000000000000003E-10</v>
      </c>
      <c r="B29" t="s">
        <v>773</v>
      </c>
      <c r="C29" s="4">
        <v>17</v>
      </c>
      <c r="D29" s="4">
        <v>4</v>
      </c>
      <c r="E29" s="4">
        <v>12</v>
      </c>
      <c r="F29" s="4">
        <v>33</v>
      </c>
      <c r="G29" s="4">
        <v>205</v>
      </c>
      <c r="H29" s="4">
        <v>187.2</v>
      </c>
      <c r="I29" s="34">
        <v>32075.070028163082</v>
      </c>
      <c r="J29" s="35">
        <v>10.316323156618537</v>
      </c>
      <c r="K29" s="35">
        <v>9.22167487684729</v>
      </c>
      <c r="L29" s="35" t="s">
        <v>1019</v>
      </c>
      <c r="M29" s="35" t="s">
        <v>1019</v>
      </c>
      <c r="N29" s="4">
        <v>17.100000000000001</v>
      </c>
      <c r="O29" s="4">
        <v>147.9188900747065</v>
      </c>
      <c r="P29" s="35">
        <v>5.1458333333333339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5.145833333653334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773</v>
      </c>
      <c r="AP29" t="s">
        <v>1024</v>
      </c>
      <c r="AQ29" s="22">
        <v>18.022276917322433</v>
      </c>
      <c r="AR29" s="21" t="e">
        <v>#VALUE!</v>
      </c>
      <c r="AS29">
        <v>9.5085470085470192</v>
      </c>
      <c r="AT29">
        <v>-18.022276917322433</v>
      </c>
      <c r="AU29" t="e">
        <v>#VALUE!</v>
      </c>
      <c r="AV29" t="s">
        <v>1653</v>
      </c>
    </row>
    <row r="30" spans="1:48" x14ac:dyDescent="0.25">
      <c r="A30" s="14">
        <v>3.3000000000000005E-10</v>
      </c>
      <c r="B30" t="s">
        <v>757</v>
      </c>
      <c r="C30" s="4">
        <v>12</v>
      </c>
      <c r="D30" s="4">
        <v>4</v>
      </c>
      <c r="E30" s="4">
        <v>8</v>
      </c>
      <c r="F30" s="4">
        <v>24</v>
      </c>
      <c r="G30" s="4">
        <v>28</v>
      </c>
      <c r="H30" s="4">
        <v>21.05</v>
      </c>
      <c r="I30" s="34">
        <v>5619.7479405232498</v>
      </c>
      <c r="J30" s="35">
        <v>8.6164551780597627</v>
      </c>
      <c r="K30" s="35">
        <v>8.2323034806413773</v>
      </c>
      <c r="L30" s="35">
        <v>6.923599074903815</v>
      </c>
      <c r="M30" s="35">
        <v>6.5683128633437304</v>
      </c>
      <c r="N30" s="4">
        <v>2.3109999999999999</v>
      </c>
      <c r="O30" s="4">
        <v>-14.894400051523386</v>
      </c>
      <c r="P30" s="35">
        <v>9.6437054631828989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0.330166271113848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7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9.643705463512898</v>
      </c>
      <c r="AH30" s="38" t="str">
        <f t="shared" si="18"/>
        <v xml:space="preserve"> </v>
      </c>
      <c r="AI30" s="1">
        <f t="shared" si="19"/>
        <v>1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757</v>
      </c>
      <c r="AP30" t="s">
        <v>1047</v>
      </c>
      <c r="AQ30" s="22">
        <v>31.530123105137896</v>
      </c>
      <c r="AR30" s="21">
        <v>2.6801755668818816</v>
      </c>
      <c r="AS30">
        <v>33.016627078384801</v>
      </c>
      <c r="AT30">
        <v>-31.530123105137896</v>
      </c>
      <c r="AU30">
        <v>-2.6801755668818816</v>
      </c>
      <c r="AV30" t="s">
        <v>1654</v>
      </c>
    </row>
    <row r="31" spans="1:48" x14ac:dyDescent="0.25">
      <c r="A31" s="14">
        <v>3.4000000000000007E-10</v>
      </c>
      <c r="B31" t="s">
        <v>759</v>
      </c>
      <c r="C31" s="4">
        <v>17</v>
      </c>
      <c r="D31" s="4">
        <v>1</v>
      </c>
      <c r="E31" s="4">
        <v>8</v>
      </c>
      <c r="F31" s="4">
        <v>26</v>
      </c>
      <c r="G31" s="4">
        <v>22.700000762939453</v>
      </c>
      <c r="H31" s="4">
        <v>17.625</v>
      </c>
      <c r="I31" s="34">
        <v>12283.909097861108</v>
      </c>
      <c r="J31" s="35">
        <v>12.616320687186828</v>
      </c>
      <c r="K31" s="35">
        <v>9.3550955414012726</v>
      </c>
      <c r="L31" s="35">
        <v>3.7878288901976247</v>
      </c>
      <c r="M31" s="35">
        <v>3.2209528640646057</v>
      </c>
      <c r="N31" s="4">
        <v>1.3129999999999999</v>
      </c>
      <c r="O31" s="4" t="s">
        <v>161</v>
      </c>
      <c r="P31" s="35">
        <v>4.7432624113475175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0.28794330603869239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>
        <f t="shared" si="12"/>
        <v>-0.46757338403242732</v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>
        <f t="shared" si="14"/>
        <v>4</v>
      </c>
      <c r="AC31" s="1">
        <f t="shared" si="2"/>
        <v>11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4.7432624116875175</v>
      </c>
      <c r="AH31" s="38" t="str">
        <f t="shared" si="18"/>
        <v xml:space="preserve"> </v>
      </c>
      <c r="AI31" s="1">
        <f t="shared" si="19"/>
        <v>10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759</v>
      </c>
      <c r="AP31" t="s">
        <v>1026</v>
      </c>
      <c r="AQ31" s="22">
        <v>-0.25444413816373412</v>
      </c>
      <c r="AR31" s="21">
        <v>46.757338403242734</v>
      </c>
      <c r="AS31">
        <v>28.794330569869242</v>
      </c>
      <c r="AT31">
        <v>0.25444413816373412</v>
      </c>
      <c r="AU31">
        <v>-46.757338403242734</v>
      </c>
      <c r="AV31" t="s">
        <v>1655</v>
      </c>
    </row>
    <row r="32" spans="1:48" x14ac:dyDescent="0.25">
      <c r="A32" s="14">
        <v>3.5000000000000008E-10</v>
      </c>
      <c r="B32" t="s">
        <v>775</v>
      </c>
      <c r="C32" s="4">
        <v>27</v>
      </c>
      <c r="D32" s="4">
        <v>3</v>
      </c>
      <c r="E32" s="4">
        <v>9</v>
      </c>
      <c r="F32" s="4">
        <v>39</v>
      </c>
      <c r="G32" s="4">
        <v>116</v>
      </c>
      <c r="H32" s="4">
        <v>94.38</v>
      </c>
      <c r="I32" s="34">
        <v>132851.19329382805</v>
      </c>
      <c r="J32" s="35">
        <v>19.308510638297872</v>
      </c>
      <c r="K32" s="35">
        <v>17.295217152281474</v>
      </c>
      <c r="L32" s="35">
        <v>13.379129078014184</v>
      </c>
      <c r="M32" s="35">
        <v>11.89309600988136</v>
      </c>
      <c r="N32" s="4">
        <v>4.3739999999999997</v>
      </c>
      <c r="O32" s="4">
        <v>-11.355932203389834</v>
      </c>
      <c r="P32" s="35">
        <v>1.7058698876880696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0.22907395669668371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0.88060353994205598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3</v>
      </c>
      <c r="AB32" s="1" t="str">
        <f t="shared" si="14"/>
        <v xml:space="preserve"> </v>
      </c>
      <c r="AC32" s="1">
        <f t="shared" si="2"/>
        <v>15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775</v>
      </c>
      <c r="AP32" t="s">
        <v>1033</v>
      </c>
      <c r="AQ32" s="22">
        <v>-53.433322533117099</v>
      </c>
      <c r="AR32" s="21">
        <v>-88.060353994205599</v>
      </c>
      <c r="AS32">
        <v>22.907395634668369</v>
      </c>
      <c r="AT32">
        <v>53.433322533117099</v>
      </c>
      <c r="AU32">
        <v>88.060353994205599</v>
      </c>
      <c r="AV32" t="s">
        <v>1656</v>
      </c>
    </row>
    <row r="33" spans="1:48" x14ac:dyDescent="0.25">
      <c r="A33" s="14">
        <v>3.600000000000001E-10</v>
      </c>
      <c r="B33" t="s">
        <v>768</v>
      </c>
      <c r="C33" s="4">
        <v>19</v>
      </c>
      <c r="D33" s="4">
        <v>1</v>
      </c>
      <c r="E33" s="4">
        <v>10</v>
      </c>
      <c r="F33" s="4">
        <v>30</v>
      </c>
      <c r="G33" s="4">
        <v>130</v>
      </c>
      <c r="H33" s="4">
        <v>101.36</v>
      </c>
      <c r="I33" s="34">
        <v>98717.544282205869</v>
      </c>
      <c r="J33" s="35">
        <v>13.228921952492822</v>
      </c>
      <c r="K33" s="35">
        <v>11.775092936802974</v>
      </c>
      <c r="L33" s="35">
        <v>9.0067962083531139</v>
      </c>
      <c r="M33" s="35">
        <v>8.1320359611418134</v>
      </c>
      <c r="N33" s="4">
        <v>7.1890000000000001</v>
      </c>
      <c r="O33" s="4">
        <v>33.093498848408508</v>
      </c>
      <c r="P33" s="35">
        <v>3.840765588003157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0.28255722214374107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>
        <f t="shared" si="11"/>
        <v>0.26601759607805731</v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>
        <f t="shared" si="1"/>
        <v>10</v>
      </c>
      <c r="AB33" s="1" t="str">
        <f t="shared" si="14"/>
        <v xml:space="preserve"> </v>
      </c>
      <c r="AC33" s="1">
        <f t="shared" si="2"/>
        <v>12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>
        <f t="shared" si="17"/>
        <v>3.8407655883631571</v>
      </c>
      <c r="AH33" s="38" t="str">
        <f t="shared" si="18"/>
        <v xml:space="preserve"> </v>
      </c>
      <c r="AI33" s="1">
        <f t="shared" si="19"/>
        <v>16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768</v>
      </c>
      <c r="AP33" t="s">
        <v>1031</v>
      </c>
      <c r="AQ33" s="22">
        <v>-5.1224243405029402</v>
      </c>
      <c r="AR33" s="21">
        <v>-26.601759607805732</v>
      </c>
      <c r="AS33">
        <v>28.255722178374111</v>
      </c>
      <c r="AT33">
        <v>5.1224243405029402</v>
      </c>
      <c r="AU33">
        <v>26.601759607805732</v>
      </c>
      <c r="AV33" t="s">
        <v>1657</v>
      </c>
    </row>
    <row r="34" spans="1:48" x14ac:dyDescent="0.25">
      <c r="A34" s="14">
        <v>3.7000000000000012E-10</v>
      </c>
      <c r="B34" t="s">
        <v>782</v>
      </c>
      <c r="C34" s="4">
        <v>14</v>
      </c>
      <c r="D34" s="4">
        <v>2</v>
      </c>
      <c r="E34" s="4">
        <v>5</v>
      </c>
      <c r="F34" s="4">
        <v>21</v>
      </c>
      <c r="G34" s="4">
        <v>26</v>
      </c>
      <c r="H34" s="4">
        <v>20.149999999999999</v>
      </c>
      <c r="I34" s="34">
        <v>14372.93183169264</v>
      </c>
      <c r="J34" s="35">
        <v>12.801778907242692</v>
      </c>
      <c r="K34" s="35">
        <v>11.18201997780244</v>
      </c>
      <c r="L34" s="35">
        <v>6.2282107095581427</v>
      </c>
      <c r="M34" s="35">
        <v>5.8481330384484522</v>
      </c>
      <c r="N34" s="4">
        <v>0.91600000000000004</v>
      </c>
      <c r="O34" s="4">
        <v>140.12721971905643</v>
      </c>
      <c r="P34" s="35">
        <v>1.4937965260545907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0.29032258101516145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>
        <f t="shared" si="12"/>
        <v>-0.1245472676433319</v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>
        <f t="shared" si="14"/>
        <v>9</v>
      </c>
      <c r="AC34" s="1">
        <f t="shared" si="2"/>
        <v>10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782</v>
      </c>
      <c r="AP34" t="s">
        <v>1022</v>
      </c>
      <c r="AQ34" s="22">
        <v>-1.7281710054141142</v>
      </c>
      <c r="AR34" s="21">
        <v>12.454726764333191</v>
      </c>
      <c r="AS34">
        <v>29.032258064516149</v>
      </c>
      <c r="AT34">
        <v>1.7281710054141142</v>
      </c>
      <c r="AU34">
        <v>-12.454726764333191</v>
      </c>
      <c r="AV34" t="s">
        <v>1658</v>
      </c>
    </row>
    <row r="35" spans="1:48" x14ac:dyDescent="0.25">
      <c r="A35" s="14">
        <v>3.8000000000000014E-10</v>
      </c>
      <c r="B35" t="s">
        <v>785</v>
      </c>
      <c r="C35" s="4">
        <v>19</v>
      </c>
      <c r="D35" s="4">
        <v>1</v>
      </c>
      <c r="E35" s="4">
        <v>9</v>
      </c>
      <c r="F35" s="4">
        <v>29</v>
      </c>
      <c r="G35" s="4">
        <v>48</v>
      </c>
      <c r="H35" s="4">
        <v>40.520000000000003</v>
      </c>
      <c r="I35" s="34">
        <v>24053.226867247948</v>
      </c>
      <c r="J35" s="35">
        <v>18.000888494002666</v>
      </c>
      <c r="K35" s="35">
        <v>17.51837440553394</v>
      </c>
      <c r="L35" s="35">
        <v>20.140637492747892</v>
      </c>
      <c r="M35" s="35">
        <v>19.688273554209868</v>
      </c>
      <c r="N35" s="4">
        <v>2.0009999999999999</v>
      </c>
      <c r="O35" s="4">
        <v>58.761773628803446</v>
      </c>
      <c r="P35" s="35">
        <v>3.8993089832181638</v>
      </c>
      <c r="Q35" s="36" t="str">
        <f t="shared" si="5"/>
        <v xml:space="preserve"> </v>
      </c>
      <c r="R35" s="36" t="str">
        <f t="shared" si="6"/>
        <v xml:space="preserve"> </v>
      </c>
      <c r="S35" s="37">
        <f t="shared" si="7"/>
        <v>0.1846001978133662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>
        <f t="shared" si="11"/>
        <v>1.8310179193796419</v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>
        <f t="shared" si="1"/>
        <v>1</v>
      </c>
      <c r="AB35" s="1" t="str">
        <f t="shared" si="14"/>
        <v xml:space="preserve"> </v>
      </c>
      <c r="AC35" s="1">
        <f t="shared" si="2"/>
        <v>19</v>
      </c>
      <c r="AD35" s="1" t="str">
        <f t="shared" si="15"/>
        <v xml:space="preserve"> </v>
      </c>
      <c r="AE35" s="1" t="str">
        <f t="shared" si="23"/>
        <v xml:space="preserve"> </v>
      </c>
      <c r="AF35" s="1" t="str">
        <f t="shared" si="16"/>
        <v xml:space="preserve"> </v>
      </c>
      <c r="AG35" s="38">
        <f t="shared" si="17"/>
        <v>3.8993089835981638</v>
      </c>
      <c r="AH35" s="38" t="str">
        <f t="shared" si="18"/>
        <v xml:space="preserve"> </v>
      </c>
      <c r="AI35" s="1">
        <f t="shared" si="19"/>
        <v>14</v>
      </c>
      <c r="AJ35" s="1" t="str">
        <f t="shared" si="20"/>
        <v xml:space="preserve"> </v>
      </c>
      <c r="AK35" s="25">
        <f t="shared" si="21"/>
        <v>58.761773629183445</v>
      </c>
      <c r="AL35" s="25" t="str">
        <f t="shared" si="22"/>
        <v xml:space="preserve"> </v>
      </c>
      <c r="AM35" s="1">
        <f t="shared" si="3"/>
        <v>2</v>
      </c>
      <c r="AN35" s="1" t="str">
        <f t="shared" si="4"/>
        <v xml:space="preserve"> </v>
      </c>
      <c r="AO35" t="s">
        <v>785</v>
      </c>
      <c r="AP35" t="s">
        <v>1035</v>
      </c>
      <c r="AQ35" s="22">
        <v>-43.042422169256668</v>
      </c>
      <c r="AR35" s="21">
        <v>-183.10179193796418</v>
      </c>
      <c r="AS35">
        <v>18.46001974333662</v>
      </c>
      <c r="AT35">
        <v>43.042422169256668</v>
      </c>
      <c r="AU35">
        <v>183.10179193796418</v>
      </c>
      <c r="AV35" t="s">
        <v>1659</v>
      </c>
    </row>
    <row r="36" spans="1:48" x14ac:dyDescent="0.25">
      <c r="A36" s="14">
        <v>3.9000000000000015E-10</v>
      </c>
      <c r="B36" t="s">
        <v>769</v>
      </c>
      <c r="C36" s="4">
        <v>26</v>
      </c>
      <c r="D36" s="4">
        <v>3</v>
      </c>
      <c r="E36" s="4">
        <v>3</v>
      </c>
      <c r="F36" s="4">
        <v>32</v>
      </c>
      <c r="G36" s="4">
        <v>200</v>
      </c>
      <c r="H36" s="4">
        <v>145.58000000000001</v>
      </c>
      <c r="I36" s="34">
        <v>81968.842747593357</v>
      </c>
      <c r="J36" s="35">
        <v>5.1077117395270513</v>
      </c>
      <c r="K36" s="35">
        <v>4.8667803296225722</v>
      </c>
      <c r="L36" s="35">
        <v>1.8690558507397745</v>
      </c>
      <c r="M36" s="35">
        <v>1.7692061424249999</v>
      </c>
      <c r="N36" s="4">
        <v>24.714000000000002</v>
      </c>
      <c r="O36" s="4">
        <v>-9.6351362224254657</v>
      </c>
      <c r="P36" s="35">
        <v>4.4621513944223103</v>
      </c>
      <c r="Q36" s="36">
        <f t="shared" si="5"/>
        <v>81.250000000390003</v>
      </c>
      <c r="R36" s="36" t="str">
        <f t="shared" si="6"/>
        <v xml:space="preserve"> </v>
      </c>
      <c r="S36" s="37">
        <f t="shared" si="7"/>
        <v>0.3738150848796275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>
        <f t="shared" si="12"/>
        <v>-0.73728087764496375</v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>
        <f t="shared" si="14"/>
        <v>1</v>
      </c>
      <c r="AC36" s="1">
        <f t="shared" si="2"/>
        <v>4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>
        <f t="shared" si="17"/>
        <v>4.4621513948123104</v>
      </c>
      <c r="AH36" s="38" t="str">
        <f t="shared" si="18"/>
        <v xml:space="preserve"> </v>
      </c>
      <c r="AI36" s="1">
        <f t="shared" si="19"/>
        <v>12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769</v>
      </c>
      <c r="AP36" t="s">
        <v>1028</v>
      </c>
      <c r="AQ36" s="22">
        <v>59.412033511139398</v>
      </c>
      <c r="AR36" s="21">
        <v>73.728087764496379</v>
      </c>
      <c r="AS36">
        <v>37.381508448962755</v>
      </c>
      <c r="AT36">
        <v>-59.412033511139398</v>
      </c>
      <c r="AU36">
        <v>-73.728087764496379</v>
      </c>
      <c r="AV36" t="s">
        <v>1660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43392.351176157405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976</v>
      </c>
      <c r="C6" s="31"/>
      <c r="D6" s="31"/>
      <c r="E6" s="31"/>
      <c r="F6" s="31"/>
      <c r="G6" s="32"/>
      <c r="H6" s="32"/>
      <c r="I6" s="33"/>
      <c r="J6" s="32">
        <v>13.610490139096248</v>
      </c>
      <c r="K6" s="32">
        <v>12.418022664355684</v>
      </c>
      <c r="L6" s="32">
        <v>8.6476386683682982</v>
      </c>
      <c r="M6" s="32">
        <v>8.0122406708679108</v>
      </c>
      <c r="N6" s="32"/>
      <c r="O6" s="32"/>
      <c r="P6" s="32">
        <v>3.504708371945747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797</v>
      </c>
      <c r="C7" s="4">
        <v>14</v>
      </c>
      <c r="D7" s="4">
        <v>2</v>
      </c>
      <c r="E7" s="4">
        <v>6</v>
      </c>
      <c r="F7" s="4">
        <v>22</v>
      </c>
      <c r="G7" s="4">
        <v>50.325000762939453</v>
      </c>
      <c r="H7" s="4">
        <v>41.57</v>
      </c>
      <c r="I7" s="34">
        <v>13859.126779555716</v>
      </c>
      <c r="J7" s="35">
        <v>24.140534262485481</v>
      </c>
      <c r="K7" s="35">
        <v>20.795397698849424</v>
      </c>
      <c r="L7" s="35">
        <v>13.604101294386064</v>
      </c>
      <c r="M7" s="35">
        <v>12.446331653685586</v>
      </c>
      <c r="N7" s="4">
        <v>1.3049999999999999</v>
      </c>
      <c r="O7" s="4" t="s">
        <v>161</v>
      </c>
      <c r="P7" s="35">
        <v>2.4416646620158771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0.21060863043291933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0.7736711915422938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0.57315792392525911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23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2.4416646621158771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797</v>
      </c>
      <c r="AP7" t="s">
        <v>1028</v>
      </c>
      <c r="AQ7" s="22">
        <v>-77.367119154229385</v>
      </c>
      <c r="AR7" s="21">
        <v>-57.315792392525907</v>
      </c>
      <c r="AS7">
        <v>21.06086303329193</v>
      </c>
      <c r="AT7">
        <v>77.367119154229385</v>
      </c>
      <c r="AU7">
        <v>57.315792392525907</v>
      </c>
      <c r="AV7" t="s">
        <v>1661</v>
      </c>
    </row>
    <row r="8" spans="1:48" x14ac:dyDescent="0.25">
      <c r="A8" s="14">
        <v>1.1000000000000001E-10</v>
      </c>
      <c r="B8" t="s">
        <v>822</v>
      </c>
      <c r="C8" s="4">
        <v>16</v>
      </c>
      <c r="D8" s="4">
        <v>1</v>
      </c>
      <c r="E8" s="4">
        <v>6</v>
      </c>
      <c r="F8" s="4">
        <v>23</v>
      </c>
      <c r="G8" s="4">
        <v>15.300000190734863</v>
      </c>
      <c r="H8" s="4">
        <v>12.116</v>
      </c>
      <c r="I8" s="34">
        <v>39793.350299841164</v>
      </c>
      <c r="J8" s="35">
        <v>8.460893854748603</v>
      </c>
      <c r="K8" s="35">
        <v>7.7966537966537963</v>
      </c>
      <c r="L8" s="35" t="s">
        <v>1019</v>
      </c>
      <c r="M8" s="35" t="s">
        <v>1019</v>
      </c>
      <c r="N8" s="4">
        <v>1.35</v>
      </c>
      <c r="O8" s="4">
        <v>6.4516129032258114</v>
      </c>
      <c r="P8" s="35">
        <v>6.0581049851436122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0.26279301684282141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17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6.0581049852536122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822</v>
      </c>
      <c r="AP8" t="s">
        <v>1024</v>
      </c>
      <c r="AQ8" s="22">
        <v>37.835494767050207</v>
      </c>
      <c r="AR8" s="21" t="e">
        <v>#VALUE!</v>
      </c>
      <c r="AS8">
        <v>26.279301673282141</v>
      </c>
      <c r="AT8">
        <v>-37.835494767050207</v>
      </c>
      <c r="AU8" t="e">
        <v>#VALUE!</v>
      </c>
      <c r="AV8" t="s">
        <v>1662</v>
      </c>
    </row>
    <row r="9" spans="1:48" x14ac:dyDescent="0.25">
      <c r="A9" s="14">
        <v>1.2E-10</v>
      </c>
      <c r="B9" t="s">
        <v>790</v>
      </c>
      <c r="C9" s="4">
        <v>11</v>
      </c>
      <c r="D9" s="4">
        <v>5</v>
      </c>
      <c r="E9" s="4">
        <v>8</v>
      </c>
      <c r="F9" s="4">
        <v>24</v>
      </c>
      <c r="G9" s="4">
        <v>117</v>
      </c>
      <c r="H9" s="4">
        <v>106.25</v>
      </c>
      <c r="I9" s="34">
        <v>52141.971157056978</v>
      </c>
      <c r="J9" s="35">
        <v>18.446180555555557</v>
      </c>
      <c r="K9" s="35">
        <v>16.870435058748811</v>
      </c>
      <c r="L9" s="35">
        <v>10.511812363173759</v>
      </c>
      <c r="M9" s="35">
        <v>9.869880609878722</v>
      </c>
      <c r="N9" s="4">
        <v>5.15</v>
      </c>
      <c r="O9" s="4" t="s">
        <v>161</v>
      </c>
      <c r="P9" s="35">
        <v>2.743529411764706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0.21557025753450065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10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2.743529411884706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790</v>
      </c>
      <c r="AP9" t="s">
        <v>1022</v>
      </c>
      <c r="AQ9" s="22">
        <v>-35.529142352991002</v>
      </c>
      <c r="AR9" s="21">
        <v>-21.557025753450066</v>
      </c>
      <c r="AS9">
        <v>10.11764705882352</v>
      </c>
      <c r="AT9">
        <v>35.529142352991002</v>
      </c>
      <c r="AU9">
        <v>21.557025753450066</v>
      </c>
      <c r="AV9" t="s">
        <v>1663</v>
      </c>
    </row>
    <row r="10" spans="1:48" x14ac:dyDescent="0.25">
      <c r="A10" s="14">
        <v>1.2999999999999999E-10</v>
      </c>
      <c r="B10" t="s">
        <v>820</v>
      </c>
      <c r="C10" s="4">
        <v>23</v>
      </c>
      <c r="D10" s="4">
        <v>0</v>
      </c>
      <c r="E10" s="4">
        <v>8</v>
      </c>
      <c r="F10" s="4">
        <v>31</v>
      </c>
      <c r="G10" s="4">
        <v>125</v>
      </c>
      <c r="H10" s="4">
        <v>99.31</v>
      </c>
      <c r="I10" s="34">
        <v>88286.1810983873</v>
      </c>
      <c r="J10" s="35">
        <v>17.595676824946846</v>
      </c>
      <c r="K10" s="35">
        <v>14.191197484995714</v>
      </c>
      <c r="L10" s="35">
        <v>7.7340750473525244</v>
      </c>
      <c r="M10" s="35">
        <v>6.6405547958585665</v>
      </c>
      <c r="N10" s="4">
        <v>4.4190000000000005</v>
      </c>
      <c r="O10" s="4">
        <v>183.33333333333337</v>
      </c>
      <c r="P10" s="35">
        <v>2.2102507300372567</v>
      </c>
      <c r="Q10" s="36">
        <f t="shared" si="7"/>
        <v>74.19354838722677</v>
      </c>
      <c r="R10" s="36" t="str">
        <f t="shared" si="8"/>
        <v xml:space="preserve"> </v>
      </c>
      <c r="S10" s="37">
        <f t="shared" si="9"/>
        <v>0.25868492611932625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-0.10564313057591612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18</v>
      </c>
      <c r="AC10" s="1">
        <f t="shared" si="2"/>
        <v>18</v>
      </c>
      <c r="AD10" s="1" t="str">
        <f t="shared" si="17"/>
        <v xml:space="preserve"> </v>
      </c>
      <c r="AE10" s="1">
        <f t="shared" si="3"/>
        <v>5</v>
      </c>
      <c r="AF10" s="1" t="str">
        <f t="shared" si="4"/>
        <v xml:space="preserve"> </v>
      </c>
      <c r="AG10" s="38">
        <f t="shared" si="18"/>
        <v>2.2102507301672567</v>
      </c>
      <c r="AH10" s="38" t="str">
        <f t="shared" si="19"/>
        <v xml:space="preserve"> </v>
      </c>
      <c r="AI10" s="1">
        <f t="shared" si="20"/>
        <v>31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820</v>
      </c>
      <c r="AP10" t="s">
        <v>1031</v>
      </c>
      <c r="AQ10" s="22">
        <v>-29.280258426572871</v>
      </c>
      <c r="AR10" s="21">
        <v>10.564313057591612</v>
      </c>
      <c r="AS10">
        <v>25.868492598932626</v>
      </c>
      <c r="AT10">
        <v>29.280258426572871</v>
      </c>
      <c r="AU10">
        <v>-10.564313057591612</v>
      </c>
      <c r="AV10" t="s">
        <v>1664</v>
      </c>
    </row>
    <row r="11" spans="1:48" x14ac:dyDescent="0.25">
      <c r="A11" s="14">
        <v>1.3999999999999998E-10</v>
      </c>
      <c r="B11" t="s">
        <v>823</v>
      </c>
      <c r="C11" s="4">
        <v>11</v>
      </c>
      <c r="D11" s="4">
        <v>2</v>
      </c>
      <c r="E11" s="4">
        <v>6</v>
      </c>
      <c r="F11" s="4">
        <v>19</v>
      </c>
      <c r="G11" s="4">
        <v>126</v>
      </c>
      <c r="H11" s="4">
        <v>97.46</v>
      </c>
      <c r="I11" s="34">
        <v>11935.725187563921</v>
      </c>
      <c r="J11" s="35">
        <v>9.7071713147410339</v>
      </c>
      <c r="K11" s="35">
        <v>9.1305977140715751</v>
      </c>
      <c r="L11" s="35">
        <v>5.4693718466946128</v>
      </c>
      <c r="M11" s="35">
        <v>5.1413213829634916</v>
      </c>
      <c r="N11" s="4">
        <v>8.6189999999999998</v>
      </c>
      <c r="O11" s="4" t="s">
        <v>161</v>
      </c>
      <c r="P11" s="35">
        <v>2.0675148778986254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0.29283808756048035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-0.36753002103328913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8</v>
      </c>
      <c r="AC11" s="1">
        <f t="shared" si="2"/>
        <v>12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2.0675148780386254</v>
      </c>
      <c r="AH11" s="38" t="str">
        <f t="shared" si="19"/>
        <v xml:space="preserve"> </v>
      </c>
      <c r="AI11" s="1">
        <f t="shared" si="20"/>
        <v>34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823</v>
      </c>
      <c r="AP11" t="s">
        <v>1033</v>
      </c>
      <c r="AQ11" s="22">
        <v>28.678752818334573</v>
      </c>
      <c r="AR11" s="21">
        <v>36.75300210332891</v>
      </c>
      <c r="AS11">
        <v>29.283808742048034</v>
      </c>
      <c r="AT11">
        <v>-28.678752818334573</v>
      </c>
      <c r="AU11">
        <v>-36.75300210332891</v>
      </c>
      <c r="AV11" t="s">
        <v>1665</v>
      </c>
    </row>
    <row r="12" spans="1:48" x14ac:dyDescent="0.25">
      <c r="A12" s="14">
        <v>1.4999999999999997E-10</v>
      </c>
      <c r="B12" t="s">
        <v>793</v>
      </c>
      <c r="C12" s="4">
        <v>23</v>
      </c>
      <c r="D12" s="4">
        <v>0</v>
      </c>
      <c r="E12" s="4">
        <v>10</v>
      </c>
      <c r="F12" s="4">
        <v>33</v>
      </c>
      <c r="G12" s="4">
        <v>75.5</v>
      </c>
      <c r="H12" s="4">
        <v>62.82</v>
      </c>
      <c r="I12" s="34">
        <v>49309.694850771557</v>
      </c>
      <c r="J12" s="35">
        <v>16.120092378752886</v>
      </c>
      <c r="K12" s="35">
        <v>14.643356643356643</v>
      </c>
      <c r="L12" s="35">
        <v>11.676321712275126</v>
      </c>
      <c r="M12" s="35">
        <v>10.883485467625899</v>
      </c>
      <c r="N12" s="4">
        <v>3.5750000000000002</v>
      </c>
      <c r="O12" s="4" t="s">
        <v>161</v>
      </c>
      <c r="P12" s="35">
        <v>3.3540273798153457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0.20184654583608719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0.3502323767279123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7</v>
      </c>
      <c r="AB12" s="1" t="str">
        <f t="shared" si="16"/>
        <v xml:space="preserve"> </v>
      </c>
      <c r="AC12" s="1">
        <f t="shared" si="2"/>
        <v>24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3.3540273799653457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793</v>
      </c>
      <c r="AP12" t="s">
        <v>1020</v>
      </c>
      <c r="AQ12" s="22">
        <v>-18.438735225616789</v>
      </c>
      <c r="AR12" s="21">
        <v>-35.023237672791232</v>
      </c>
      <c r="AS12">
        <v>20.184654568608718</v>
      </c>
      <c r="AT12">
        <v>18.438735225616789</v>
      </c>
      <c r="AU12">
        <v>35.023237672791232</v>
      </c>
      <c r="AV12" t="s">
        <v>1666</v>
      </c>
    </row>
    <row r="13" spans="1:48" x14ac:dyDescent="0.25">
      <c r="A13" s="14">
        <v>1.5999999999999996E-10</v>
      </c>
      <c r="B13" t="s">
        <v>792</v>
      </c>
      <c r="C13" s="4">
        <v>18</v>
      </c>
      <c r="D13" s="4">
        <v>1</v>
      </c>
      <c r="E13" s="4">
        <v>10</v>
      </c>
      <c r="F13" s="4">
        <v>29</v>
      </c>
      <c r="G13" s="4">
        <v>67.5</v>
      </c>
      <c r="H13" s="4">
        <v>49.225000000000001</v>
      </c>
      <c r="I13" s="34">
        <v>70491.144316774036</v>
      </c>
      <c r="J13" s="35">
        <v>7.5382848392036754</v>
      </c>
      <c r="K13" s="35">
        <v>6.6592261904761907</v>
      </c>
      <c r="L13" s="35" t="s">
        <v>1019</v>
      </c>
      <c r="M13" s="35" t="s">
        <v>1019</v>
      </c>
      <c r="N13" s="4">
        <v>6.2549999999999999</v>
      </c>
      <c r="O13" s="4">
        <v>-7.2049874120488386</v>
      </c>
      <c r="P13" s="35">
        <v>6.4885728796343312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0.37125444404014218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6.4885728797943312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792</v>
      </c>
      <c r="AP13" t="s">
        <v>1024</v>
      </c>
      <c r="AQ13" s="22">
        <v>44.614155977014455</v>
      </c>
      <c r="AR13" s="21" t="e">
        <v>#VALUE!</v>
      </c>
      <c r="AS13">
        <v>37.125444388014216</v>
      </c>
      <c r="AT13">
        <v>-44.614155977014455</v>
      </c>
      <c r="AU13" t="e">
        <v>#VALUE!</v>
      </c>
      <c r="AV13" t="s">
        <v>1667</v>
      </c>
    </row>
    <row r="14" spans="1:48" x14ac:dyDescent="0.25">
      <c r="A14" s="14">
        <v>1.6999999999999996E-10</v>
      </c>
      <c r="B14" t="s">
        <v>795</v>
      </c>
      <c r="C14" s="4">
        <v>12</v>
      </c>
      <c r="D14" s="4">
        <v>1</v>
      </c>
      <c r="E14" s="4">
        <v>15</v>
      </c>
      <c r="F14" s="4">
        <v>28</v>
      </c>
      <c r="G14" s="4">
        <v>17.5</v>
      </c>
      <c r="H14" s="4">
        <v>17.03</v>
      </c>
      <c r="I14" s="34">
        <v>15400.670046053458</v>
      </c>
      <c r="J14" s="35">
        <v>14.757365684575392</v>
      </c>
      <c r="K14" s="35">
        <v>12.980182926829269</v>
      </c>
      <c r="L14" s="35">
        <v>7.1646018599421479</v>
      </c>
      <c r="M14" s="35">
        <v>6.7292611517017633</v>
      </c>
      <c r="N14" s="4">
        <v>1.012</v>
      </c>
      <c r="O14" s="4" t="s">
        <v>161</v>
      </c>
      <c r="P14" s="35">
        <v>3.0827950675278917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-0.17149615811896324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3.0827950676978917</v>
      </c>
      <c r="AH14" s="38" t="str">
        <f t="shared" si="19"/>
        <v xml:space="preserve"> </v>
      </c>
      <c r="AI14" s="1">
        <f t="shared" si="20"/>
        <v>23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795</v>
      </c>
      <c r="AP14" t="s">
        <v>1020</v>
      </c>
      <c r="AQ14" s="22">
        <v>-8.4264088490445754</v>
      </c>
      <c r="AR14" s="21">
        <v>17.149615811896325</v>
      </c>
      <c r="AS14">
        <v>2.7598355842630484</v>
      </c>
      <c r="AT14">
        <v>8.4264088490445754</v>
      </c>
      <c r="AU14">
        <v>-17.149615811896325</v>
      </c>
      <c r="AV14" t="s">
        <v>1668</v>
      </c>
    </row>
    <row r="15" spans="1:48" x14ac:dyDescent="0.25">
      <c r="A15" s="14">
        <v>1.7999999999999995E-10</v>
      </c>
      <c r="B15" t="s">
        <v>794</v>
      </c>
      <c r="C15" s="4">
        <v>18</v>
      </c>
      <c r="D15" s="4">
        <v>1</v>
      </c>
      <c r="E15" s="4">
        <v>3</v>
      </c>
      <c r="F15" s="4">
        <v>22</v>
      </c>
      <c r="G15" s="4">
        <v>125.5</v>
      </c>
      <c r="H15" s="4">
        <v>106.3</v>
      </c>
      <c r="I15" s="34">
        <v>20561.668038681579</v>
      </c>
      <c r="J15" s="35">
        <v>15.87277885620427</v>
      </c>
      <c r="K15" s="35">
        <v>14.625756741882224</v>
      </c>
      <c r="L15" s="35">
        <v>10.014339235615831</v>
      </c>
      <c r="M15" s="35">
        <v>9.3939940649603813</v>
      </c>
      <c r="N15" s="4">
        <v>5.9990000000000006</v>
      </c>
      <c r="O15" s="4" t="s">
        <v>161</v>
      </c>
      <c r="P15" s="35">
        <v>1.8871119473189091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0.18062088446974608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0.15804320921116966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13</v>
      </c>
      <c r="AB15" s="1" t="str">
        <f t="shared" si="16"/>
        <v xml:space="preserve"> </v>
      </c>
      <c r="AC15" s="1">
        <f t="shared" si="2"/>
        <v>25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794</v>
      </c>
      <c r="AP15" t="s">
        <v>1033</v>
      </c>
      <c r="AQ15" s="22">
        <v>-16.621655017474922</v>
      </c>
      <c r="AR15" s="21">
        <v>-15.804320921116965</v>
      </c>
      <c r="AS15">
        <v>18.062088428974612</v>
      </c>
      <c r="AT15">
        <v>16.621655017474922</v>
      </c>
      <c r="AU15">
        <v>15.804320921116965</v>
      </c>
      <c r="AV15" t="s">
        <v>1669</v>
      </c>
    </row>
    <row r="16" spans="1:48" x14ac:dyDescent="0.25">
      <c r="A16" s="14">
        <v>1.8999999999999994E-10</v>
      </c>
      <c r="B16" t="s">
        <v>791</v>
      </c>
      <c r="C16" s="4">
        <v>23</v>
      </c>
      <c r="D16" s="4">
        <v>0</v>
      </c>
      <c r="E16" s="4">
        <v>5</v>
      </c>
      <c r="F16" s="4">
        <v>28</v>
      </c>
      <c r="G16" s="4">
        <v>27.5</v>
      </c>
      <c r="H16" s="4">
        <v>22.56</v>
      </c>
      <c r="I16" s="34">
        <v>62649.671809151885</v>
      </c>
      <c r="J16" s="35">
        <v>8.0542663334523379</v>
      </c>
      <c r="K16" s="35">
        <v>7.9408658922914457</v>
      </c>
      <c r="L16" s="35" t="s">
        <v>1019</v>
      </c>
      <c r="M16" s="35" t="s">
        <v>1019</v>
      </c>
      <c r="N16" s="4">
        <v>2.548</v>
      </c>
      <c r="O16" s="4">
        <v>-1.2072645591460767</v>
      </c>
      <c r="P16" s="35">
        <v>6.3120567375886534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0.21897163139567374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22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6.3120567377786534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791</v>
      </c>
      <c r="AP16" t="s">
        <v>1024</v>
      </c>
      <c r="AQ16" s="22">
        <v>40.823098572207996</v>
      </c>
      <c r="AR16" s="21" t="e">
        <v>#VALUE!</v>
      </c>
      <c r="AS16">
        <v>21.897163120567377</v>
      </c>
      <c r="AT16">
        <v>-40.823098572207996</v>
      </c>
      <c r="AU16" t="e">
        <v>#VALUE!</v>
      </c>
      <c r="AV16" t="s">
        <v>1670</v>
      </c>
    </row>
    <row r="17" spans="1:48" x14ac:dyDescent="0.25">
      <c r="A17" s="14">
        <v>1.9999999999999993E-10</v>
      </c>
      <c r="B17" t="s">
        <v>788</v>
      </c>
      <c r="C17" s="4">
        <v>22</v>
      </c>
      <c r="D17" s="4">
        <v>0</v>
      </c>
      <c r="E17" s="4">
        <v>5</v>
      </c>
      <c r="F17" s="4">
        <v>27</v>
      </c>
      <c r="G17" s="4">
        <v>100</v>
      </c>
      <c r="H17" s="4">
        <v>78.040000000000006</v>
      </c>
      <c r="I17" s="34">
        <v>53421.016210325848</v>
      </c>
      <c r="J17" s="35">
        <v>13.402026446848703</v>
      </c>
      <c r="K17" s="35">
        <v>12.222396241190291</v>
      </c>
      <c r="L17" s="35">
        <v>8.7601801408968889</v>
      </c>
      <c r="M17" s="35">
        <v>8.3383777783801758</v>
      </c>
      <c r="N17" s="4">
        <v>5.38</v>
      </c>
      <c r="O17" s="4" t="s">
        <v>161</v>
      </c>
      <c r="P17" s="35">
        <v>3.7019477191184009</v>
      </c>
      <c r="Q17" s="36">
        <f t="shared" si="7"/>
        <v>81.481481481681485</v>
      </c>
      <c r="R17" s="36" t="str">
        <f t="shared" si="8"/>
        <v xml:space="preserve"> </v>
      </c>
      <c r="S17" s="37">
        <f t="shared" si="9"/>
        <v>0.28139415704264481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15</v>
      </c>
      <c r="AD17" s="1" t="str">
        <f t="shared" si="17"/>
        <v xml:space="preserve"> </v>
      </c>
      <c r="AE17" s="1">
        <f t="shared" si="3"/>
        <v>4</v>
      </c>
      <c r="AF17" s="1" t="str">
        <f t="shared" si="4"/>
        <v xml:space="preserve"> </v>
      </c>
      <c r="AG17" s="38">
        <f t="shared" si="18"/>
        <v>3.7019477193184009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788</v>
      </c>
      <c r="AP17" t="s">
        <v>1031</v>
      </c>
      <c r="AQ17" s="22">
        <v>1.5316398609975912</v>
      </c>
      <c r="AR17" s="21">
        <v>-1.3014127537526399</v>
      </c>
      <c r="AS17">
        <v>28.139415684264478</v>
      </c>
      <c r="AT17">
        <v>-1.5316398609975912</v>
      </c>
      <c r="AU17">
        <v>1.3014127537526399</v>
      </c>
      <c r="AV17" t="s">
        <v>1671</v>
      </c>
    </row>
    <row r="18" spans="1:48" x14ac:dyDescent="0.25">
      <c r="A18" s="14">
        <v>2.0999999999999992E-10</v>
      </c>
      <c r="B18" t="s">
        <v>798</v>
      </c>
      <c r="C18" s="4">
        <v>12</v>
      </c>
      <c r="D18" s="4">
        <v>3</v>
      </c>
      <c r="E18" s="4">
        <v>7</v>
      </c>
      <c r="F18" s="4">
        <v>22</v>
      </c>
      <c r="G18" s="4">
        <v>129</v>
      </c>
      <c r="H18" s="4" t="s">
        <v>161</v>
      </c>
      <c r="I18" s="34" t="s">
        <v>161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>
        <v>3.915</v>
      </c>
      <c r="O18" s="4" t="s">
        <v>161</v>
      </c>
      <c r="P18" s="35" t="s">
        <v>166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 xml:space="preserve"> </v>
      </c>
      <c r="T18" s="37" t="str">
        <f t="shared" si="10"/>
        <v xml:space="preserve"> </v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798</v>
      </c>
      <c r="AP18" t="s">
        <v>1054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1672</v>
      </c>
    </row>
    <row r="19" spans="1:48" x14ac:dyDescent="0.25">
      <c r="A19" s="14">
        <v>2.1999999999999991E-10</v>
      </c>
      <c r="B19" t="s">
        <v>814</v>
      </c>
      <c r="C19" s="4">
        <v>11</v>
      </c>
      <c r="D19" s="4">
        <v>2</v>
      </c>
      <c r="E19" s="4">
        <v>10</v>
      </c>
      <c r="F19" s="4">
        <v>23</v>
      </c>
      <c r="G19" s="4">
        <v>42</v>
      </c>
      <c r="H19" s="4">
        <v>36.43</v>
      </c>
      <c r="I19" s="34">
        <v>15304.759376277745</v>
      </c>
      <c r="J19" s="35">
        <v>12.488858416181007</v>
      </c>
      <c r="K19" s="35">
        <v>11.17484662576687</v>
      </c>
      <c r="L19" s="35">
        <v>5.7850555461547328</v>
      </c>
      <c r="M19" s="35">
        <v>5.4945470305730622</v>
      </c>
      <c r="N19" s="4">
        <v>2.61</v>
      </c>
      <c r="O19" s="4">
        <v>-24.713812372403925</v>
      </c>
      <c r="P19" s="35">
        <v>4.7433433982981059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0.15289596508412304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-0.33102483024463591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10</v>
      </c>
      <c r="AC19" s="1">
        <f t="shared" si="2"/>
        <v>30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4.7433433985181059</v>
      </c>
      <c r="AH19" s="38" t="str">
        <f t="shared" si="19"/>
        <v xml:space="preserve"> </v>
      </c>
      <c r="AI19" s="1">
        <f t="shared" si="20"/>
        <v>11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814</v>
      </c>
      <c r="AP19" t="s">
        <v>1031</v>
      </c>
      <c r="AQ19" s="22">
        <v>8.2409355684652681</v>
      </c>
      <c r="AR19" s="21">
        <v>33.102483024463595</v>
      </c>
      <c r="AS19">
        <v>15.289596486412304</v>
      </c>
      <c r="AT19">
        <v>-8.2409355684652681</v>
      </c>
      <c r="AU19">
        <v>-33.102483024463595</v>
      </c>
      <c r="AV19" t="s">
        <v>1673</v>
      </c>
    </row>
    <row r="20" spans="1:48" x14ac:dyDescent="0.25">
      <c r="A20" s="14">
        <v>2.299999999999999E-10</v>
      </c>
      <c r="B20" t="s">
        <v>811</v>
      </c>
      <c r="C20" s="4">
        <v>19</v>
      </c>
      <c r="D20" s="4">
        <v>1</v>
      </c>
      <c r="E20" s="4">
        <v>8</v>
      </c>
      <c r="F20" s="4">
        <v>28</v>
      </c>
      <c r="G20" s="4">
        <v>15.350000381469727</v>
      </c>
      <c r="H20" s="4">
        <v>11.68</v>
      </c>
      <c r="I20" s="34">
        <v>32591.282755304164</v>
      </c>
      <c r="J20" s="35">
        <v>10.77490774907749</v>
      </c>
      <c r="K20" s="35">
        <v>9.5894909688013144</v>
      </c>
      <c r="L20" s="35">
        <v>5.5290490368626495</v>
      </c>
      <c r="M20" s="35">
        <v>5.1887939584350482</v>
      </c>
      <c r="N20" s="4">
        <v>0.98499999999999999</v>
      </c>
      <c r="O20" s="4" t="s">
        <v>161</v>
      </c>
      <c r="P20" s="35">
        <v>6.6780821917808222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0.31421236165720257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-0.36062904003065699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9</v>
      </c>
      <c r="AC20" s="1">
        <f t="shared" si="2"/>
        <v>8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6.6780821920108222</v>
      </c>
      <c r="AH20" s="38" t="str">
        <f t="shared" si="19"/>
        <v xml:space="preserve"> </v>
      </c>
      <c r="AI20" s="1">
        <f t="shared" si="20"/>
        <v>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811</v>
      </c>
      <c r="AP20" t="s">
        <v>1026</v>
      </c>
      <c r="AQ20" s="22">
        <v>20.833800701074846</v>
      </c>
      <c r="AR20" s="21">
        <v>36.062904003065697</v>
      </c>
      <c r="AS20">
        <v>31.421236142720254</v>
      </c>
      <c r="AT20">
        <v>-20.833800701074846</v>
      </c>
      <c r="AU20">
        <v>-36.062904003065697</v>
      </c>
      <c r="AV20" t="s">
        <v>1674</v>
      </c>
    </row>
    <row r="21" spans="1:48" x14ac:dyDescent="0.25">
      <c r="A21" s="14">
        <v>2.399999999999999E-10</v>
      </c>
      <c r="B21" t="s">
        <v>789</v>
      </c>
      <c r="C21" s="4">
        <v>22</v>
      </c>
      <c r="D21" s="4">
        <v>2</v>
      </c>
      <c r="E21" s="4">
        <v>7</v>
      </c>
      <c r="F21" s="4">
        <v>31</v>
      </c>
      <c r="G21" s="4">
        <v>62</v>
      </c>
      <c r="H21" s="4">
        <v>52.8</v>
      </c>
      <c r="I21" s="34">
        <v>162322.59306688647</v>
      </c>
      <c r="J21" s="35">
        <v>9.7342300374375075</v>
      </c>
      <c r="K21" s="35">
        <v>9.5785686641345951</v>
      </c>
      <c r="L21" s="35">
        <v>4.7638725243539168</v>
      </c>
      <c r="M21" s="35">
        <v>4.7058481119530553</v>
      </c>
      <c r="N21" s="4">
        <v>5.41</v>
      </c>
      <c r="O21" s="4">
        <v>35.64539286581477</v>
      </c>
      <c r="P21" s="35">
        <v>5.1555219066865519</v>
      </c>
      <c r="Q21" s="36">
        <f t="shared" si="7"/>
        <v>70.967741935723865</v>
      </c>
      <c r="R21" s="36" t="str">
        <f t="shared" si="8"/>
        <v xml:space="preserve"> </v>
      </c>
      <c r="S21" s="37">
        <f t="shared" si="9"/>
        <v>0.1742424244824243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-0.44911290734435827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6</v>
      </c>
      <c r="AC21" s="1">
        <f t="shared" si="2"/>
        <v>26</v>
      </c>
      <c r="AD21" s="1" t="str">
        <f t="shared" si="17"/>
        <v xml:space="preserve"> </v>
      </c>
      <c r="AE21" s="1">
        <f t="shared" si="3"/>
        <v>10</v>
      </c>
      <c r="AF21" s="1" t="str">
        <f t="shared" si="4"/>
        <v xml:space="preserve"> </v>
      </c>
      <c r="AG21" s="38">
        <f t="shared" si="18"/>
        <v>5.1555219069265519</v>
      </c>
      <c r="AH21" s="38" t="str">
        <f t="shared" si="19"/>
        <v xml:space="preserve"> </v>
      </c>
      <c r="AI21" s="1">
        <f t="shared" si="20"/>
        <v>9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789</v>
      </c>
      <c r="AP21" t="s">
        <v>1078</v>
      </c>
      <c r="AQ21" s="22">
        <v>28.479944969242144</v>
      </c>
      <c r="AR21" s="21">
        <v>44.911290734435823</v>
      </c>
      <c r="AS21">
        <v>17.424242424242429</v>
      </c>
      <c r="AT21">
        <v>-28.479944969242144</v>
      </c>
      <c r="AU21">
        <v>-44.911290734435823</v>
      </c>
      <c r="AV21" t="s">
        <v>1675</v>
      </c>
    </row>
    <row r="22" spans="1:48" x14ac:dyDescent="0.25">
      <c r="A22" s="14">
        <v>2.4999999999999991E-10</v>
      </c>
      <c r="B22" t="s">
        <v>808</v>
      </c>
      <c r="C22" s="4">
        <v>11</v>
      </c>
      <c r="D22" s="4">
        <v>2</v>
      </c>
      <c r="E22" s="4">
        <v>12</v>
      </c>
      <c r="F22" s="4">
        <v>25</v>
      </c>
      <c r="G22" s="4">
        <v>50</v>
      </c>
      <c r="H22" s="4">
        <v>30.98</v>
      </c>
      <c r="I22" s="34">
        <v>8528.2363766080198</v>
      </c>
      <c r="J22" s="35">
        <v>6.958670260557053</v>
      </c>
      <c r="K22" s="35">
        <v>6.1334389229855475</v>
      </c>
      <c r="L22" s="35">
        <v>3.6861344067630877</v>
      </c>
      <c r="M22" s="35">
        <v>3.3118446985002561</v>
      </c>
      <c r="N22" s="4">
        <v>3.8719999999999999</v>
      </c>
      <c r="O22" s="4" t="s">
        <v>161</v>
      </c>
      <c r="P22" s="35">
        <v>4.7159457714654609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0.61394448055987727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-0.57374093112303737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2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4.7159457717154609</v>
      </c>
      <c r="AH22" s="38" t="str">
        <f t="shared" si="19"/>
        <v xml:space="preserve"> </v>
      </c>
      <c r="AI22" s="1">
        <f t="shared" si="20"/>
        <v>12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808</v>
      </c>
      <c r="AP22" t="s">
        <v>1028</v>
      </c>
      <c r="AQ22" s="22">
        <v>48.872743086832607</v>
      </c>
      <c r="AR22" s="21">
        <v>57.37409311230374</v>
      </c>
      <c r="AS22">
        <v>61.394448030987725</v>
      </c>
      <c r="AT22">
        <v>-48.872743086832607</v>
      </c>
      <c r="AU22">
        <v>-57.37409311230374</v>
      </c>
      <c r="AV22" t="s">
        <v>1676</v>
      </c>
    </row>
    <row r="23" spans="1:48" x14ac:dyDescent="0.25">
      <c r="A23" s="14">
        <v>2.5999999999999993E-10</v>
      </c>
      <c r="B23" t="s">
        <v>810</v>
      </c>
      <c r="C23" s="4">
        <v>25</v>
      </c>
      <c r="D23" s="4">
        <v>4</v>
      </c>
      <c r="E23" s="4">
        <v>6</v>
      </c>
      <c r="F23" s="4">
        <v>35</v>
      </c>
      <c r="G23" s="4">
        <v>32.846401214599609</v>
      </c>
      <c r="H23" s="4">
        <v>25.74</v>
      </c>
      <c r="I23" s="34">
        <v>13404.513887505507</v>
      </c>
      <c r="J23" s="35">
        <v>19.480113504163555</v>
      </c>
      <c r="K23" s="35">
        <v>16.028745568099794</v>
      </c>
      <c r="L23" s="35">
        <v>7.6406996592012728</v>
      </c>
      <c r="M23" s="35">
        <v>6.7465912488958288</v>
      </c>
      <c r="N23" s="4">
        <v>1.3580000000000001</v>
      </c>
      <c r="O23" s="4">
        <v>3.0769230769230793</v>
      </c>
      <c r="P23" s="35">
        <v>1.7936525274453095</v>
      </c>
      <c r="Q23" s="36">
        <f t="shared" si="7"/>
        <v>71.428571428831432</v>
      </c>
      <c r="R23" s="36" t="str">
        <f t="shared" si="8"/>
        <v xml:space="preserve"> </v>
      </c>
      <c r="S23" s="37">
        <f t="shared" si="9"/>
        <v>0.27608396353115827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-0.11644092078572266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17</v>
      </c>
      <c r="AC23" s="1">
        <f t="shared" si="2"/>
        <v>16</v>
      </c>
      <c r="AD23" s="1" t="str">
        <f t="shared" si="17"/>
        <v xml:space="preserve"> </v>
      </c>
      <c r="AE23" s="1">
        <f t="shared" si="3"/>
        <v>9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810</v>
      </c>
      <c r="AP23" t="s">
        <v>1078</v>
      </c>
      <c r="AQ23" s="22">
        <v>-43.125730999258892</v>
      </c>
      <c r="AR23" s="21">
        <v>11.644092078572266</v>
      </c>
      <c r="AS23">
        <v>27.608396327115827</v>
      </c>
      <c r="AT23">
        <v>43.125730999258892</v>
      </c>
      <c r="AU23">
        <v>-11.644092078572266</v>
      </c>
      <c r="AV23" t="s">
        <v>1328</v>
      </c>
    </row>
    <row r="24" spans="1:48" x14ac:dyDescent="0.25">
      <c r="A24" s="14">
        <v>2.6999999999999995E-10</v>
      </c>
      <c r="B24" t="s">
        <v>817</v>
      </c>
      <c r="C24" s="4">
        <v>11</v>
      </c>
      <c r="D24" s="4">
        <v>5</v>
      </c>
      <c r="E24" s="4">
        <v>11</v>
      </c>
      <c r="F24" s="4">
        <v>27</v>
      </c>
      <c r="G24" s="4">
        <v>45</v>
      </c>
      <c r="H24" s="4">
        <v>34.895000000000003</v>
      </c>
      <c r="I24" s="34">
        <v>32302.725142421114</v>
      </c>
      <c r="J24" s="35">
        <v>7.2112006612936561</v>
      </c>
      <c r="K24" s="35">
        <v>6.4157014157014158</v>
      </c>
      <c r="L24" s="35" t="s">
        <v>1019</v>
      </c>
      <c r="M24" s="35" t="s">
        <v>1019</v>
      </c>
      <c r="N24" s="4">
        <v>4.4950000000000001</v>
      </c>
      <c r="O24" s="4">
        <v>5.6559037922410935</v>
      </c>
      <c r="P24" s="35">
        <v>6.9379567273248313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0.28958303508874184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13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6.9379567275948313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817</v>
      </c>
      <c r="AP24" t="s">
        <v>1024</v>
      </c>
      <c r="AQ24" s="22">
        <v>47.017333045344031</v>
      </c>
      <c r="AR24" s="21" t="e">
        <v>#VALUE!</v>
      </c>
      <c r="AS24">
        <v>28.958303481874182</v>
      </c>
      <c r="AT24">
        <v>-47.017333045344031</v>
      </c>
      <c r="AU24" t="e">
        <v>#VALUE!</v>
      </c>
      <c r="AV24" t="s">
        <v>1677</v>
      </c>
    </row>
    <row r="25" spans="1:48" x14ac:dyDescent="0.25">
      <c r="A25" s="14">
        <v>2.7999999999999996E-10</v>
      </c>
      <c r="B25" t="s">
        <v>802</v>
      </c>
      <c r="C25" s="4">
        <v>20</v>
      </c>
      <c r="D25" s="4">
        <v>1</v>
      </c>
      <c r="E25" s="4">
        <v>6</v>
      </c>
      <c r="F25" s="4">
        <v>27</v>
      </c>
      <c r="G25" s="4">
        <v>540.5</v>
      </c>
      <c r="H25" s="4">
        <v>365.9</v>
      </c>
      <c r="I25" s="34">
        <v>52942.380693612991</v>
      </c>
      <c r="J25" s="35">
        <v>15.068154676110858</v>
      </c>
      <c r="K25" s="35">
        <v>13.364257277475437</v>
      </c>
      <c r="L25" s="35">
        <v>10.206755926576244</v>
      </c>
      <c r="M25" s="35">
        <v>9.153902462533182</v>
      </c>
      <c r="N25" s="4">
        <v>21.394000000000002</v>
      </c>
      <c r="O25" s="4" t="s">
        <v>161</v>
      </c>
      <c r="P25" s="35">
        <v>2.3391637059305825</v>
      </c>
      <c r="Q25" s="36">
        <f t="shared" si="7"/>
        <v>74.074074074354073</v>
      </c>
      <c r="R25" s="36" t="str">
        <f t="shared" si="8"/>
        <v xml:space="preserve"> </v>
      </c>
      <c r="S25" s="37">
        <f t="shared" si="9"/>
        <v>0.4771795575360811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0.1802939875264391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12</v>
      </c>
      <c r="AB25" s="1" t="str">
        <f t="shared" si="16"/>
        <v xml:space="preserve"> </v>
      </c>
      <c r="AC25" s="1">
        <f t="shared" si="2"/>
        <v>4</v>
      </c>
      <c r="AD25" s="1" t="str">
        <f t="shared" si="17"/>
        <v xml:space="preserve"> </v>
      </c>
      <c r="AE25" s="1">
        <f t="shared" si="3"/>
        <v>6</v>
      </c>
      <c r="AF25" s="1" t="str">
        <f t="shared" si="4"/>
        <v xml:space="preserve"> </v>
      </c>
      <c r="AG25" s="38">
        <f t="shared" si="18"/>
        <v>2.3391637062105826</v>
      </c>
      <c r="AH25" s="38" t="str">
        <f t="shared" si="19"/>
        <v xml:space="preserve"> </v>
      </c>
      <c r="AI25" s="1">
        <f t="shared" si="20"/>
        <v>29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802</v>
      </c>
      <c r="AP25" t="s">
        <v>1028</v>
      </c>
      <c r="AQ25" s="22">
        <v>-10.709860718589814</v>
      </c>
      <c r="AR25" s="21">
        <v>-18.02939875264391</v>
      </c>
      <c r="AS25">
        <v>47.717955725608107</v>
      </c>
      <c r="AT25">
        <v>10.709860718589814</v>
      </c>
      <c r="AU25">
        <v>18.02939875264391</v>
      </c>
      <c r="AV25" t="s">
        <v>1678</v>
      </c>
    </row>
    <row r="26" spans="1:48" x14ac:dyDescent="0.25">
      <c r="A26" s="14">
        <v>2.8999999999999998E-10</v>
      </c>
      <c r="B26" t="s">
        <v>819</v>
      </c>
      <c r="C26" s="4">
        <v>8</v>
      </c>
      <c r="D26" s="4">
        <v>7</v>
      </c>
      <c r="E26" s="4">
        <v>10</v>
      </c>
      <c r="F26" s="4">
        <v>25</v>
      </c>
      <c r="G26" s="4">
        <v>44.056076049804688</v>
      </c>
      <c r="H26" s="4">
        <v>38.18</v>
      </c>
      <c r="I26" s="34">
        <v>26550.235323865993</v>
      </c>
      <c r="J26" s="35">
        <v>11.858958428961818</v>
      </c>
      <c r="K26" s="35">
        <v>10.476695790642546</v>
      </c>
      <c r="L26" s="35">
        <v>7.1380251597553173</v>
      </c>
      <c r="M26" s="35">
        <v>6.7456649649524749</v>
      </c>
      <c r="N26" s="4">
        <v>3.0950000000000002</v>
      </c>
      <c r="O26" s="4" t="s">
        <v>161</v>
      </c>
      <c r="P26" s="35">
        <v>4.8447555006356531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0.15390455895434482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>
        <f t="shared" si="14"/>
        <v>-0.17456944797368901</v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>
        <f t="shared" si="16"/>
        <v>14</v>
      </c>
      <c r="AC26" s="1">
        <f t="shared" si="2"/>
        <v>29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4.8447555009256531</v>
      </c>
      <c r="AH26" s="38" t="str">
        <f t="shared" si="19"/>
        <v xml:space="preserve"> </v>
      </c>
      <c r="AI26" s="1">
        <f t="shared" si="20"/>
        <v>10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819</v>
      </c>
      <c r="AP26" t="s">
        <v>1022</v>
      </c>
      <c r="AQ26" s="22">
        <v>12.86898335206268</v>
      </c>
      <c r="AR26" s="21">
        <v>17.456944797368902</v>
      </c>
      <c r="AS26">
        <v>15.390455866434483</v>
      </c>
      <c r="AT26">
        <v>-12.86898335206268</v>
      </c>
      <c r="AU26">
        <v>-17.456944797368902</v>
      </c>
      <c r="AV26" t="s">
        <v>1679</v>
      </c>
    </row>
    <row r="27" spans="1:48" x14ac:dyDescent="0.25">
      <c r="A27" s="14">
        <v>3E-10</v>
      </c>
      <c r="B27" t="s">
        <v>821</v>
      </c>
      <c r="C27" s="4">
        <v>7</v>
      </c>
      <c r="D27" s="4">
        <v>2</v>
      </c>
      <c r="E27" s="4">
        <v>11</v>
      </c>
      <c r="F27" s="4">
        <v>20</v>
      </c>
      <c r="G27" s="4">
        <v>66.5</v>
      </c>
      <c r="H27" s="4">
        <v>57.48</v>
      </c>
      <c r="I27" s="34">
        <v>17615.849715319982</v>
      </c>
      <c r="J27" s="35">
        <v>18.041431261770246</v>
      </c>
      <c r="K27" s="35">
        <v>16.890978548339699</v>
      </c>
      <c r="L27" s="35">
        <v>12.148952273384552</v>
      </c>
      <c r="M27" s="35">
        <v>11.62584439842848</v>
      </c>
      <c r="N27" s="4">
        <v>2.9910000000000001</v>
      </c>
      <c r="O27" s="4">
        <v>16.756095676160609</v>
      </c>
      <c r="P27" s="35">
        <v>2.546972860125261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0.15692414782957551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0.40488666782800586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6</v>
      </c>
      <c r="AB27" s="1" t="str">
        <f t="shared" si="16"/>
        <v xml:space="preserve"> </v>
      </c>
      <c r="AC27" s="1">
        <f t="shared" si="2"/>
        <v>28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2.5469728604252611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821</v>
      </c>
      <c r="AP27" t="s">
        <v>1031</v>
      </c>
      <c r="AQ27" s="22">
        <v>-32.555338399945512</v>
      </c>
      <c r="AR27" s="21">
        <v>-40.488666782800586</v>
      </c>
      <c r="AS27">
        <v>15.69241475295755</v>
      </c>
      <c r="AT27">
        <v>32.555338399945512</v>
      </c>
      <c r="AU27">
        <v>40.488666782800586</v>
      </c>
      <c r="AV27" t="s">
        <v>1680</v>
      </c>
    </row>
    <row r="28" spans="1:48" x14ac:dyDescent="0.25">
      <c r="A28" s="14">
        <v>3.1000000000000002E-10</v>
      </c>
      <c r="B28" t="s">
        <v>800</v>
      </c>
      <c r="C28" s="4">
        <v>23</v>
      </c>
      <c r="D28" s="4">
        <v>1</v>
      </c>
      <c r="E28" s="4">
        <v>10</v>
      </c>
      <c r="F28" s="4">
        <v>34</v>
      </c>
      <c r="G28" s="4">
        <v>325</v>
      </c>
      <c r="H28" s="4">
        <v>260.89999999999998</v>
      </c>
      <c r="I28" s="34">
        <v>150991.56587442875</v>
      </c>
      <c r="J28" s="35">
        <v>18.78059314713504</v>
      </c>
      <c r="K28" s="35">
        <v>17.386378781820603</v>
      </c>
      <c r="L28" s="35">
        <v>10.765813075456201</v>
      </c>
      <c r="M28" s="35">
        <v>10.008953829526321</v>
      </c>
      <c r="N28" s="4">
        <v>12.749000000000001</v>
      </c>
      <c r="O28" s="4" t="s">
        <v>161</v>
      </c>
      <c r="P28" s="35">
        <v>2.4737447297815258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0.24568800337630911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0.2449425199547075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9</v>
      </c>
      <c r="AB28" s="1" t="str">
        <f t="shared" si="16"/>
        <v xml:space="preserve"> </v>
      </c>
      <c r="AC28" s="1">
        <f t="shared" si="2"/>
        <v>20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2.4737447300915258</v>
      </c>
      <c r="AH28" s="38" t="str">
        <f t="shared" si="19"/>
        <v xml:space="preserve"> </v>
      </c>
      <c r="AI28" s="1">
        <f t="shared" si="20"/>
        <v>26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800</v>
      </c>
      <c r="AP28" t="s">
        <v>1028</v>
      </c>
      <c r="AQ28" s="22">
        <v>-37.986163284359819</v>
      </c>
      <c r="AR28" s="21">
        <v>-24.494251995470751</v>
      </c>
      <c r="AS28">
        <v>24.568800306630912</v>
      </c>
      <c r="AT28">
        <v>37.986163284359819</v>
      </c>
      <c r="AU28">
        <v>24.494251995470751</v>
      </c>
      <c r="AV28" t="s">
        <v>1681</v>
      </c>
    </row>
    <row r="29" spans="1:48" x14ac:dyDescent="0.25">
      <c r="A29" s="14">
        <v>3.2000000000000003E-10</v>
      </c>
      <c r="B29" t="s">
        <v>801</v>
      </c>
      <c r="C29" s="4">
        <v>13</v>
      </c>
      <c r="D29" s="4">
        <v>1</v>
      </c>
      <c r="E29" s="4">
        <v>8</v>
      </c>
      <c r="F29" s="4">
        <v>22</v>
      </c>
      <c r="G29" s="4">
        <v>128</v>
      </c>
      <c r="H29" s="4">
        <v>98.9</v>
      </c>
      <c r="I29" s="34">
        <v>20286.716690472418</v>
      </c>
      <c r="J29" s="35">
        <v>8.6792452830188687</v>
      </c>
      <c r="K29" s="35">
        <v>8.1125420392092522</v>
      </c>
      <c r="L29" s="35">
        <v>4.6357182275990247</v>
      </c>
      <c r="M29" s="35">
        <v>4.3907422080298648</v>
      </c>
      <c r="N29" s="4">
        <v>10.089</v>
      </c>
      <c r="O29" s="4" t="s">
        <v>161</v>
      </c>
      <c r="P29" s="35">
        <v>4.2244691607684528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0.29423660294891807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-0.46393247852089925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11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4.2244691610884528</v>
      </c>
      <c r="AH29" s="38" t="str">
        <f t="shared" si="19"/>
        <v xml:space="preserve"> </v>
      </c>
      <c r="AI29" s="1">
        <f t="shared" si="20"/>
        <v>15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801</v>
      </c>
      <c r="AP29" t="s">
        <v>1028</v>
      </c>
      <c r="AQ29" s="22">
        <v>36.231207000491018</v>
      </c>
      <c r="AR29" s="21">
        <v>46.393247852089928</v>
      </c>
      <c r="AS29">
        <v>29.423660262891804</v>
      </c>
      <c r="AT29">
        <v>-36.231207000491018</v>
      </c>
      <c r="AU29">
        <v>-46.393247852089928</v>
      </c>
      <c r="AV29" t="s">
        <v>1682</v>
      </c>
    </row>
    <row r="30" spans="1:48" x14ac:dyDescent="0.25">
      <c r="A30" s="14">
        <v>3.3000000000000005E-10</v>
      </c>
      <c r="B30" t="s">
        <v>813</v>
      </c>
      <c r="C30" s="4">
        <v>22</v>
      </c>
      <c r="D30" s="4">
        <v>1</v>
      </c>
      <c r="E30" s="4">
        <v>4</v>
      </c>
      <c r="F30" s="4">
        <v>27</v>
      </c>
      <c r="G30" s="4">
        <v>35.349998474121094</v>
      </c>
      <c r="H30" s="4">
        <v>24.73</v>
      </c>
      <c r="I30" s="34">
        <v>28956.282359018795</v>
      </c>
      <c r="J30" s="35">
        <v>5.8064823465929685</v>
      </c>
      <c r="K30" s="35">
        <v>6.1319268234957116</v>
      </c>
      <c r="L30" s="35">
        <v>4.1397941619199559</v>
      </c>
      <c r="M30" s="35">
        <v>4.2937461428906207</v>
      </c>
      <c r="N30" s="4">
        <v>5.492</v>
      </c>
      <c r="O30" s="4">
        <v>17.79661016949154</v>
      </c>
      <c r="P30" s="35">
        <v>2.223348887497917</v>
      </c>
      <c r="Q30" s="36">
        <f t="shared" si="7"/>
        <v>81.481481481811485</v>
      </c>
      <c r="R30" s="36" t="str">
        <f t="shared" si="8"/>
        <v xml:space="preserve"> </v>
      </c>
      <c r="S30" s="37">
        <f t="shared" si="9"/>
        <v>0.42943786826858044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-0.52128039564573025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5</v>
      </c>
      <c r="AD30" s="1" t="str">
        <f t="shared" si="17"/>
        <v xml:space="preserve"> </v>
      </c>
      <c r="AE30" s="1">
        <f t="shared" si="3"/>
        <v>3</v>
      </c>
      <c r="AF30" s="1" t="str">
        <f t="shared" si="4"/>
        <v xml:space="preserve"> </v>
      </c>
      <c r="AG30" s="38">
        <f t="shared" si="18"/>
        <v>2.2233488878279171</v>
      </c>
      <c r="AH30" s="38" t="str">
        <f t="shared" si="19"/>
        <v xml:space="preserve"> </v>
      </c>
      <c r="AI30" s="1">
        <f t="shared" si="20"/>
        <v>30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813</v>
      </c>
      <c r="AP30" t="s">
        <v>1022</v>
      </c>
      <c r="AQ30" s="22">
        <v>57.338183362597661</v>
      </c>
      <c r="AR30" s="21">
        <v>52.128039564573022</v>
      </c>
      <c r="AS30">
        <v>42.943786793858038</v>
      </c>
      <c r="AT30">
        <v>-57.338183362597661</v>
      </c>
      <c r="AU30">
        <v>-52.128039564573022</v>
      </c>
      <c r="AV30" t="s">
        <v>1683</v>
      </c>
    </row>
    <row r="31" spans="1:48" x14ac:dyDescent="0.25">
      <c r="A31" s="14">
        <v>3.4000000000000007E-10</v>
      </c>
      <c r="B31" t="s">
        <v>787</v>
      </c>
      <c r="C31" s="4">
        <v>8</v>
      </c>
      <c r="D31" s="4">
        <v>6</v>
      </c>
      <c r="E31" s="4">
        <v>18</v>
      </c>
      <c r="F31" s="4">
        <v>32</v>
      </c>
      <c r="G31" s="4">
        <v>205</v>
      </c>
      <c r="H31" s="4">
        <v>186.7</v>
      </c>
      <c r="I31" s="34">
        <v>119856.29630269314</v>
      </c>
      <c r="J31" s="35">
        <v>24.830429578401382</v>
      </c>
      <c r="K31" s="35">
        <v>23.410658307210028</v>
      </c>
      <c r="L31" s="35">
        <v>16.331951040871079</v>
      </c>
      <c r="M31" s="35">
        <v>15.366147036522102</v>
      </c>
      <c r="N31" s="4">
        <v>7.0390000000000006</v>
      </c>
      <c r="O31" s="4" t="s">
        <v>161</v>
      </c>
      <c r="P31" s="35">
        <v>2.1863952865559724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0.82435969055043534</v>
      </c>
      <c r="V31" s="37" t="str">
        <f t="shared" si="12"/>
        <v/>
      </c>
      <c r="W31" s="37">
        <f t="shared" si="13"/>
        <v>0.88860238814218584</v>
      </c>
      <c r="X31" s="37" t="str">
        <f t="shared" si="14"/>
        <v/>
      </c>
      <c r="Y31" s="1">
        <f t="shared" si="0"/>
        <v>1</v>
      </c>
      <c r="Z31" s="1" t="str">
        <f t="shared" si="15"/>
        <v xml:space="preserve"> </v>
      </c>
      <c r="AA31" s="1">
        <f t="shared" si="1"/>
        <v>1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2.1863952868959724</v>
      </c>
      <c r="AH31" s="38" t="str">
        <f t="shared" si="19"/>
        <v xml:space="preserve"> </v>
      </c>
      <c r="AI31" s="1">
        <f t="shared" si="20"/>
        <v>32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787</v>
      </c>
      <c r="AP31" t="s">
        <v>1020</v>
      </c>
      <c r="AQ31" s="22">
        <v>-82.435969055043529</v>
      </c>
      <c r="AR31" s="21">
        <v>-88.86023881421859</v>
      </c>
      <c r="AS31">
        <v>9.8018211033743974</v>
      </c>
      <c r="AT31">
        <v>82.435969055043529</v>
      </c>
      <c r="AU31">
        <v>88.86023881421859</v>
      </c>
      <c r="AV31" t="s">
        <v>1684</v>
      </c>
    </row>
    <row r="32" spans="1:48" x14ac:dyDescent="0.25">
      <c r="A32" s="14">
        <v>3.5000000000000008E-10</v>
      </c>
      <c r="B32" t="s">
        <v>812</v>
      </c>
      <c r="C32" s="4">
        <v>23</v>
      </c>
      <c r="D32" s="4">
        <v>1</v>
      </c>
      <c r="E32" s="4">
        <v>8</v>
      </c>
      <c r="F32" s="4">
        <v>32</v>
      </c>
      <c r="G32" s="4">
        <v>17.25</v>
      </c>
      <c r="H32" s="4">
        <v>13.95</v>
      </c>
      <c r="I32" s="34">
        <v>42518.105050305749</v>
      </c>
      <c r="J32" s="35">
        <v>12.057044079515988</v>
      </c>
      <c r="K32" s="35">
        <v>10.97560975609756</v>
      </c>
      <c r="L32" s="35">
        <v>5.3727282091733475</v>
      </c>
      <c r="M32" s="35">
        <v>5.2556595292140598</v>
      </c>
      <c r="N32" s="4">
        <v>1.0649999999999999</v>
      </c>
      <c r="O32" s="4" t="s">
        <v>161</v>
      </c>
      <c r="P32" s="35">
        <v>5.3261648745519716</v>
      </c>
      <c r="Q32" s="36">
        <f t="shared" si="7"/>
        <v>71.875000000349999</v>
      </c>
      <c r="R32" s="36" t="str">
        <f t="shared" si="8"/>
        <v xml:space="preserve"> </v>
      </c>
      <c r="S32" s="37">
        <f t="shared" si="9"/>
        <v>0.23655914013494625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-0.37870574671141821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21</v>
      </c>
      <c r="AD32" s="1" t="str">
        <f t="shared" si="17"/>
        <v xml:space="preserve"> </v>
      </c>
      <c r="AE32" s="1">
        <f t="shared" si="3"/>
        <v>8</v>
      </c>
      <c r="AF32" s="1" t="str">
        <f t="shared" si="4"/>
        <v xml:space="preserve"> </v>
      </c>
      <c r="AG32" s="38">
        <f t="shared" si="18"/>
        <v>5.3261648749019717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812</v>
      </c>
      <c r="AP32" t="s">
        <v>1047</v>
      </c>
      <c r="AQ32" s="22">
        <v>11.413593806720989</v>
      </c>
      <c r="AR32" s="21">
        <v>37.870574671141824</v>
      </c>
      <c r="AS32">
        <v>23.655913978494624</v>
      </c>
      <c r="AT32">
        <v>-11.413593806720989</v>
      </c>
      <c r="AU32">
        <v>-37.870574671141824</v>
      </c>
      <c r="AV32" t="s">
        <v>1685</v>
      </c>
    </row>
    <row r="33" spans="1:48" x14ac:dyDescent="0.25">
      <c r="A33" s="14">
        <v>3.600000000000001E-10</v>
      </c>
      <c r="B33" t="s">
        <v>804</v>
      </c>
      <c r="C33" s="4">
        <v>15</v>
      </c>
      <c r="D33" s="4">
        <v>4</v>
      </c>
      <c r="E33" s="4">
        <v>7</v>
      </c>
      <c r="F33" s="4">
        <v>26</v>
      </c>
      <c r="G33" s="4">
        <v>63.400001525878906</v>
      </c>
      <c r="H33" s="4">
        <v>54.2</v>
      </c>
      <c r="I33" s="34">
        <v>14609.567755000127</v>
      </c>
      <c r="J33" s="35">
        <v>11.235489220563849</v>
      </c>
      <c r="K33" s="35">
        <v>10.5859375</v>
      </c>
      <c r="L33" s="35">
        <v>8.1792432900432903</v>
      </c>
      <c r="M33" s="35">
        <v>7.8265926123531742</v>
      </c>
      <c r="N33" s="4">
        <v>4.569</v>
      </c>
      <c r="O33" s="4" t="s">
        <v>161</v>
      </c>
      <c r="P33" s="35">
        <v>4.1273062730627306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0.16974172592972156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27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4.1273062734227306</v>
      </c>
      <c r="AH33" s="38" t="str">
        <f t="shared" si="19"/>
        <v xml:space="preserve"> </v>
      </c>
      <c r="AI33" s="1">
        <f t="shared" si="20"/>
        <v>16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804</v>
      </c>
      <c r="AP33" t="s">
        <v>1047</v>
      </c>
      <c r="AQ33" s="22">
        <v>17.449782441781348</v>
      </c>
      <c r="AR33" s="21">
        <v>5.4164540898121061</v>
      </c>
      <c r="AS33">
        <v>16.974172556972157</v>
      </c>
      <c r="AT33">
        <v>-17.449782441781348</v>
      </c>
      <c r="AU33">
        <v>-5.4164540898121061</v>
      </c>
      <c r="AV33" t="s">
        <v>1686</v>
      </c>
    </row>
    <row r="34" spans="1:48" x14ac:dyDescent="0.25">
      <c r="A34" s="14">
        <v>3.7000000000000012E-10</v>
      </c>
      <c r="B34" t="s">
        <v>824</v>
      </c>
      <c r="C34" s="4">
        <v>9</v>
      </c>
      <c r="D34" s="4">
        <v>3</v>
      </c>
      <c r="E34" s="4">
        <v>13</v>
      </c>
      <c r="F34" s="4">
        <v>25</v>
      </c>
      <c r="G34" s="4">
        <v>144.5</v>
      </c>
      <c r="H34" s="4">
        <v>130.80000000000001</v>
      </c>
      <c r="I34" s="34">
        <v>39778.903654210226</v>
      </c>
      <c r="J34" s="35">
        <v>21.216545012165451</v>
      </c>
      <c r="K34" s="35">
        <v>19.435364041604757</v>
      </c>
      <c r="L34" s="35">
        <v>15.26083770355404</v>
      </c>
      <c r="M34" s="35">
        <v>14.295824165760873</v>
      </c>
      <c r="N34" s="4">
        <v>6.165</v>
      </c>
      <c r="O34" s="4">
        <v>5.7610953003615082</v>
      </c>
      <c r="P34" s="35">
        <v>2.0718654434250761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>
        <f t="shared" si="13"/>
        <v>0.76474044404465968</v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>
        <f t="shared" si="1"/>
        <v>2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2.0718654437950761</v>
      </c>
      <c r="AH34" s="38" t="str">
        <f t="shared" si="19"/>
        <v xml:space="preserve"> </v>
      </c>
      <c r="AI34" s="1">
        <f t="shared" si="20"/>
        <v>33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824</v>
      </c>
      <c r="AP34" t="s">
        <v>1020</v>
      </c>
      <c r="AQ34" s="22">
        <v>-55.883769029160433</v>
      </c>
      <c r="AR34" s="21">
        <v>-76.474044404465971</v>
      </c>
      <c r="AS34">
        <v>10.474006116207946</v>
      </c>
      <c r="AT34">
        <v>55.883769029160433</v>
      </c>
      <c r="AU34">
        <v>76.474044404465971</v>
      </c>
      <c r="AV34" t="s">
        <v>1687</v>
      </c>
    </row>
    <row r="35" spans="1:48" x14ac:dyDescent="0.25">
      <c r="A35" s="14">
        <v>3.8000000000000014E-10</v>
      </c>
      <c r="B35" t="s">
        <v>805</v>
      </c>
      <c r="C35" s="4">
        <v>18</v>
      </c>
      <c r="D35" s="4">
        <v>0</v>
      </c>
      <c r="E35" s="4">
        <v>8</v>
      </c>
      <c r="F35" s="4">
        <v>26</v>
      </c>
      <c r="G35" s="4">
        <v>93.5</v>
      </c>
      <c r="H35" s="4">
        <v>68.900000000000006</v>
      </c>
      <c r="I35" s="34">
        <v>23345.978935741547</v>
      </c>
      <c r="J35" s="35">
        <v>4.3613115584251174</v>
      </c>
      <c r="K35" s="35">
        <v>4.2187117315699245</v>
      </c>
      <c r="L35" s="35">
        <v>2.5113791324917543</v>
      </c>
      <c r="M35" s="35">
        <v>2.3834862952845639</v>
      </c>
      <c r="N35" s="4">
        <v>15.09</v>
      </c>
      <c r="O35" s="4" t="s">
        <v>161</v>
      </c>
      <c r="P35" s="35">
        <v>5.7460087082728588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0.3570391876078664</v>
      </c>
      <c r="T35" s="37" t="str">
        <f t="shared" si="10"/>
        <v/>
      </c>
      <c r="U35" s="37" t="str">
        <f t="shared" si="11"/>
        <v/>
      </c>
      <c r="V35" s="37">
        <f t="shared" si="12"/>
        <v>-0.67956249085422626</v>
      </c>
      <c r="W35" s="37" t="str">
        <f t="shared" si="13"/>
        <v/>
      </c>
      <c r="X35" s="37">
        <f t="shared" si="14"/>
        <v>-0.70958787377668964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2</v>
      </c>
      <c r="AC35" s="1">
        <f t="shared" ref="AC35:AC46" si="26">IF(ISERROR((RANK(S35,S$7:S$184,0)))=TRUE," ",((RANK(S35,S$7:S$184,0))))</f>
        <v>7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>
        <f t="shared" si="18"/>
        <v>5.7460087086528588</v>
      </c>
      <c r="AH35" s="38" t="str">
        <f t="shared" si="19"/>
        <v xml:space="preserve"> </v>
      </c>
      <c r="AI35" s="1">
        <f t="shared" ref="AI35:AI46" si="29">IF(ISERROR((RANK(AG35,AG$7:AG$184,0)))=TRUE," ",((RANK(AG35,AG$7:AG$184,0))))</f>
        <v>6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805</v>
      </c>
      <c r="AP35" t="s">
        <v>1028</v>
      </c>
      <c r="AQ35" s="22">
        <v>67.956249085422627</v>
      </c>
      <c r="AR35" s="21">
        <v>70.958787377668969</v>
      </c>
      <c r="AS35">
        <v>35.703918722786639</v>
      </c>
      <c r="AT35">
        <v>-67.956249085422627</v>
      </c>
      <c r="AU35">
        <v>-70.958787377668969</v>
      </c>
      <c r="AV35" t="s">
        <v>1688</v>
      </c>
    </row>
    <row r="36" spans="1:48" x14ac:dyDescent="0.25">
      <c r="A36" s="14">
        <v>3.9000000000000015E-10</v>
      </c>
      <c r="B36" t="s">
        <v>807</v>
      </c>
      <c r="C36" s="4">
        <v>10</v>
      </c>
      <c r="D36" s="4">
        <v>5</v>
      </c>
      <c r="E36" s="4">
        <v>10</v>
      </c>
      <c r="F36" s="4">
        <v>25</v>
      </c>
      <c r="G36" s="4">
        <v>114</v>
      </c>
      <c r="H36" s="4">
        <v>108.75</v>
      </c>
      <c r="I36" s="34">
        <v>55285.158991515047</v>
      </c>
      <c r="J36" s="35">
        <v>19.082295139498157</v>
      </c>
      <c r="K36" s="35">
        <v>16.462306993642144</v>
      </c>
      <c r="L36" s="35">
        <v>12.216076505435453</v>
      </c>
      <c r="M36" s="35">
        <v>10.927199282754456</v>
      </c>
      <c r="N36" s="4">
        <v>4.76</v>
      </c>
      <c r="O36" s="4" t="s">
        <v>161</v>
      </c>
      <c r="P36" s="35">
        <v>2.0432183908045976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>
        <f t="shared" si="13"/>
        <v>0.41264881361428052</v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>
        <f t="shared" si="25"/>
        <v>5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2.0432183911945976</v>
      </c>
      <c r="AH36" s="38" t="str">
        <f t="shared" si="19"/>
        <v xml:space="preserve"> </v>
      </c>
      <c r="AI36" s="1">
        <f t="shared" si="29"/>
        <v>35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807</v>
      </c>
      <c r="AP36" t="s">
        <v>1031</v>
      </c>
      <c r="AQ36" s="22">
        <v>-40.202850481365871</v>
      </c>
      <c r="AR36" s="21">
        <v>-41.264881361428053</v>
      </c>
      <c r="AS36">
        <v>4.8275862068965614</v>
      </c>
      <c r="AT36">
        <v>40.202850481365871</v>
      </c>
      <c r="AU36">
        <v>41.264881361428053</v>
      </c>
      <c r="AV36" t="s">
        <v>1689</v>
      </c>
    </row>
    <row r="37" spans="1:48" x14ac:dyDescent="0.25">
      <c r="A37" s="14">
        <v>4.0000000000000017E-10</v>
      </c>
      <c r="B37" t="s">
        <v>816</v>
      </c>
      <c r="C37" s="4">
        <v>15</v>
      </c>
      <c r="D37" s="4">
        <v>2</v>
      </c>
      <c r="E37" s="4">
        <v>11</v>
      </c>
      <c r="F37" s="4">
        <v>28</v>
      </c>
      <c r="G37" s="4">
        <v>83</v>
      </c>
      <c r="H37" s="4">
        <v>77.8</v>
      </c>
      <c r="I37" s="34">
        <v>111682.8578688416</v>
      </c>
      <c r="J37" s="35">
        <v>13.644335320940021</v>
      </c>
      <c r="K37" s="35">
        <v>12.658639765701269</v>
      </c>
      <c r="L37" s="35">
        <v>11.18190005377633</v>
      </c>
      <c r="M37" s="35">
        <v>10.671203377477847</v>
      </c>
      <c r="N37" s="4">
        <v>5.4119999999999999</v>
      </c>
      <c r="O37" s="4">
        <v>-1.5204678362573114</v>
      </c>
      <c r="P37" s="35">
        <v>4.0784061696658105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0.29305819572202529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4.0784061700658105</v>
      </c>
      <c r="AH37" s="38" t="str">
        <f t="shared" si="19"/>
        <v xml:space="preserve"> </v>
      </c>
      <c r="AI37" s="1">
        <f t="shared" si="29"/>
        <v>17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816</v>
      </c>
      <c r="AP37" t="s">
        <v>1054</v>
      </c>
      <c r="AQ37" s="22">
        <v>-0.24866982377476088</v>
      </c>
      <c r="AR37" s="21">
        <v>-29.30581957220253</v>
      </c>
      <c r="AS37">
        <v>6.6838046272493568</v>
      </c>
      <c r="AT37">
        <v>0.24866982377476088</v>
      </c>
      <c r="AU37">
        <v>29.30581957220253</v>
      </c>
      <c r="AV37" t="s">
        <v>1690</v>
      </c>
    </row>
    <row r="38" spans="1:48" x14ac:dyDescent="0.25">
      <c r="A38" s="14">
        <v>4.1000000000000019E-10</v>
      </c>
      <c r="B38" t="s">
        <v>796</v>
      </c>
      <c r="C38" s="4">
        <v>17</v>
      </c>
      <c r="D38" s="4">
        <v>1</v>
      </c>
      <c r="E38" s="4">
        <v>5</v>
      </c>
      <c r="F38" s="4">
        <v>23</v>
      </c>
      <c r="G38" s="4">
        <v>48.25</v>
      </c>
      <c r="H38" s="4">
        <v>32.36</v>
      </c>
      <c r="I38" s="34">
        <v>20679.495949853179</v>
      </c>
      <c r="J38" s="35">
        <v>9.0542809177392272</v>
      </c>
      <c r="K38" s="35">
        <v>8.2257244534824601</v>
      </c>
      <c r="L38" s="35">
        <v>5.9409644582489145</v>
      </c>
      <c r="M38" s="35">
        <v>5.5502497754883304</v>
      </c>
      <c r="N38" s="4">
        <v>3.1760000000000002</v>
      </c>
      <c r="O38" s="4" t="s">
        <v>161</v>
      </c>
      <c r="P38" s="35">
        <v>4.4653893695920894</v>
      </c>
      <c r="Q38" s="36">
        <f t="shared" si="7"/>
        <v>73.913043478670872</v>
      </c>
      <c r="R38" s="36" t="str">
        <f t="shared" si="8"/>
        <v xml:space="preserve"> </v>
      </c>
      <c r="S38" s="37">
        <f t="shared" si="9"/>
        <v>0.49103831932223735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>
        <f t="shared" si="14"/>
        <v>-0.31299575686712866</v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>
        <f t="shared" si="16"/>
        <v>12</v>
      </c>
      <c r="AC38" s="1">
        <f t="shared" si="26"/>
        <v>3</v>
      </c>
      <c r="AD38" s="1" t="str">
        <f t="shared" si="17"/>
        <v xml:space="preserve"> </v>
      </c>
      <c r="AE38" s="1">
        <f t="shared" si="27"/>
        <v>7</v>
      </c>
      <c r="AF38" s="1" t="str">
        <f t="shared" si="28"/>
        <v xml:space="preserve"> </v>
      </c>
      <c r="AG38" s="38">
        <f t="shared" si="18"/>
        <v>4.4653893700020895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796</v>
      </c>
      <c r="AP38" t="s">
        <v>1031</v>
      </c>
      <c r="AQ38" s="22">
        <v>33.475717441426092</v>
      </c>
      <c r="AR38" s="21">
        <v>31.299575686712867</v>
      </c>
      <c r="AS38">
        <v>49.103831891223734</v>
      </c>
      <c r="AT38">
        <v>-33.475717441426092</v>
      </c>
      <c r="AU38">
        <v>-31.299575686712867</v>
      </c>
      <c r="AV38" t="s">
        <v>1691</v>
      </c>
    </row>
    <row r="39" spans="1:48" x14ac:dyDescent="0.25">
      <c r="A39" s="14">
        <v>4.200000000000002E-10</v>
      </c>
      <c r="B39" t="s">
        <v>809</v>
      </c>
      <c r="C39" s="4">
        <v>9</v>
      </c>
      <c r="D39" s="4">
        <v>3</v>
      </c>
      <c r="E39" s="4">
        <v>9</v>
      </c>
      <c r="F39" s="4">
        <v>21</v>
      </c>
      <c r="G39" s="4">
        <v>134</v>
      </c>
      <c r="H39" s="4">
        <v>104.45</v>
      </c>
      <c r="I39" s="34">
        <v>12671.163407482065</v>
      </c>
      <c r="J39" s="35">
        <v>12.186442655466108</v>
      </c>
      <c r="K39" s="35">
        <v>10.913175216800752</v>
      </c>
      <c r="L39" s="35">
        <v>7.3319112071293553</v>
      </c>
      <c r="M39" s="35">
        <v>6.8361051006131177</v>
      </c>
      <c r="N39" s="4">
        <v>8.072000000000001</v>
      </c>
      <c r="O39" s="4">
        <v>-15.450450450450459</v>
      </c>
      <c r="P39" s="35">
        <v>3.5174724748683577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0.28291048390492096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-0.15214875548069173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16</v>
      </c>
      <c r="AC39" s="1">
        <f t="shared" si="26"/>
        <v>14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3.5174724752883577</v>
      </c>
      <c r="AH39" s="38" t="str">
        <f t="shared" si="19"/>
        <v xml:space="preserve"> </v>
      </c>
      <c r="AI39" s="1">
        <f t="shared" si="29"/>
        <v>20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809</v>
      </c>
      <c r="AP39" t="s">
        <v>1022</v>
      </c>
      <c r="AQ39" s="22">
        <v>10.46286701710728</v>
      </c>
      <c r="AR39" s="21">
        <v>15.214875548069173</v>
      </c>
      <c r="AS39">
        <v>28.291048348492097</v>
      </c>
      <c r="AT39">
        <v>-10.46286701710728</v>
      </c>
      <c r="AU39">
        <v>-15.214875548069173</v>
      </c>
      <c r="AV39" t="s">
        <v>1692</v>
      </c>
    </row>
    <row r="40" spans="1:48" x14ac:dyDescent="0.25">
      <c r="A40" s="14">
        <v>4.3000000000000022E-10</v>
      </c>
      <c r="B40" t="s">
        <v>825</v>
      </c>
      <c r="C40" s="4">
        <v>13</v>
      </c>
      <c r="D40" s="4">
        <v>1</v>
      </c>
      <c r="E40" s="4">
        <v>5</v>
      </c>
      <c r="F40" s="4">
        <v>19</v>
      </c>
      <c r="G40" s="4">
        <v>23</v>
      </c>
      <c r="H40" s="4">
        <v>14.17</v>
      </c>
      <c r="I40" s="34">
        <v>14793.449739398389</v>
      </c>
      <c r="J40" s="35">
        <v>10.716822386032252</v>
      </c>
      <c r="K40" s="35">
        <v>10.256466149613939</v>
      </c>
      <c r="L40" s="35">
        <v>5.8749822552021236</v>
      </c>
      <c r="M40" s="35">
        <v>5.5228854389721622</v>
      </c>
      <c r="N40" s="4">
        <v>1.3480000000000001</v>
      </c>
      <c r="O40" s="4">
        <v>28.571428571428552</v>
      </c>
      <c r="P40" s="35">
        <v>1.78615577471618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0.62314749513712786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-0.32062584012767736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11</v>
      </c>
      <c r="AC40" s="1">
        <f t="shared" si="26"/>
        <v>1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825</v>
      </c>
      <c r="AP40" t="s">
        <v>1033</v>
      </c>
      <c r="AQ40" s="22">
        <v>21.260569777365411</v>
      </c>
      <c r="AR40" s="21">
        <v>32.062584012767736</v>
      </c>
      <c r="AS40">
        <v>62.314749470712783</v>
      </c>
      <c r="AT40">
        <v>-21.260569777365411</v>
      </c>
      <c r="AU40">
        <v>-32.062584012767736</v>
      </c>
      <c r="AV40" t="s">
        <v>1693</v>
      </c>
    </row>
    <row r="41" spans="1:48" x14ac:dyDescent="0.25">
      <c r="A41" s="14">
        <v>4.4000000000000024E-10</v>
      </c>
      <c r="B41" t="s">
        <v>818</v>
      </c>
      <c r="C41" s="4">
        <v>14</v>
      </c>
      <c r="D41" s="4">
        <v>2</v>
      </c>
      <c r="E41" s="4">
        <v>7</v>
      </c>
      <c r="F41" s="4">
        <v>23</v>
      </c>
      <c r="G41" s="4">
        <v>80</v>
      </c>
      <c r="H41" s="4">
        <v>61.78</v>
      </c>
      <c r="I41" s="34">
        <v>40987.173835132271</v>
      </c>
      <c r="J41" s="35">
        <v>12.493427704752275</v>
      </c>
      <c r="K41" s="35">
        <v>11.747480509602585</v>
      </c>
      <c r="L41" s="35">
        <v>9.1854160834872722</v>
      </c>
      <c r="M41" s="35">
        <v>8.7722090382303293</v>
      </c>
      <c r="N41" s="4">
        <v>4.508</v>
      </c>
      <c r="O41" s="4" t="s">
        <v>161</v>
      </c>
      <c r="P41" s="35">
        <v>4.0563289090320493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0.29491744945262538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10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4.0563289094720494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818</v>
      </c>
      <c r="AP41" t="s">
        <v>1031</v>
      </c>
      <c r="AQ41" s="22">
        <v>8.2073637534566206</v>
      </c>
      <c r="AR41" s="21">
        <v>-6.2187775847536209</v>
      </c>
      <c r="AS41">
        <v>29.491744901262539</v>
      </c>
      <c r="AT41">
        <v>-8.2073637534566206</v>
      </c>
      <c r="AU41">
        <v>6.2187775847536209</v>
      </c>
      <c r="AV41" t="s">
        <v>1694</v>
      </c>
    </row>
    <row r="42" spans="1:48" x14ac:dyDescent="0.25">
      <c r="A42" s="14">
        <v>4.5000000000000026E-10</v>
      </c>
      <c r="B42" t="s">
        <v>806</v>
      </c>
      <c r="C42" s="4">
        <v>5</v>
      </c>
      <c r="D42" s="4">
        <v>9</v>
      </c>
      <c r="E42" s="4">
        <v>8</v>
      </c>
      <c r="F42" s="4">
        <v>22</v>
      </c>
      <c r="G42" s="4">
        <v>81</v>
      </c>
      <c r="H42" s="4">
        <v>87.12</v>
      </c>
      <c r="I42" s="34">
        <v>14719.255808577585</v>
      </c>
      <c r="J42" s="35">
        <v>16.670493685419061</v>
      </c>
      <c r="K42" s="35">
        <v>15.476994137502221</v>
      </c>
      <c r="L42" s="35">
        <v>10.234228099173555</v>
      </c>
      <c r="M42" s="35">
        <v>9.6693041957889072</v>
      </c>
      <c r="N42" s="4">
        <v>4.9320000000000004</v>
      </c>
      <c r="O42" s="4" t="s">
        <v>161</v>
      </c>
      <c r="P42" s="35">
        <v>3.0968778696051422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0.1834708284712161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11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3.0968778700551423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806</v>
      </c>
      <c r="AP42" t="s">
        <v>1028</v>
      </c>
      <c r="AQ42" s="22">
        <v>-22.482684422458288</v>
      </c>
      <c r="AR42" s="21">
        <v>-18.347082847121609</v>
      </c>
      <c r="AS42">
        <v>-7.024793388429762</v>
      </c>
      <c r="AT42">
        <v>22.482684422458288</v>
      </c>
      <c r="AU42">
        <v>18.347082847121609</v>
      </c>
      <c r="AV42" t="s">
        <v>1695</v>
      </c>
    </row>
    <row r="43" spans="1:48" x14ac:dyDescent="0.25">
      <c r="A43" s="14">
        <v>4.6000000000000027E-10</v>
      </c>
      <c r="B43" t="s">
        <v>803</v>
      </c>
      <c r="C43" s="4">
        <v>15</v>
      </c>
      <c r="D43" s="4">
        <v>4</v>
      </c>
      <c r="E43" s="4">
        <v>7</v>
      </c>
      <c r="F43" s="4">
        <v>26</v>
      </c>
      <c r="G43" s="4">
        <v>27</v>
      </c>
      <c r="H43" s="4">
        <v>20.68</v>
      </c>
      <c r="I43" s="34">
        <v>21440.034689840217</v>
      </c>
      <c r="J43" s="35">
        <v>5.4478398314014749</v>
      </c>
      <c r="K43" s="35">
        <v>5.4037104781813428</v>
      </c>
      <c r="L43" s="35">
        <v>1.5484248459999652</v>
      </c>
      <c r="M43" s="35">
        <v>1.5264418554284587</v>
      </c>
      <c r="N43" s="4">
        <v>3.33</v>
      </c>
      <c r="O43" s="4" t="s">
        <v>161</v>
      </c>
      <c r="P43" s="35">
        <v>4.5986460348162481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0.30560928479268851</v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>
        <f t="shared" si="14"/>
        <v>-0.8209424670269978</v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9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4.5986460352762482</v>
      </c>
      <c r="AH43" s="38" t="str">
        <f t="shared" si="19"/>
        <v xml:space="preserve"> </v>
      </c>
      <c r="AI43" s="1">
        <f t="shared" si="29"/>
        <v>13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803</v>
      </c>
      <c r="AP43" t="s">
        <v>1028</v>
      </c>
      <c r="AQ43" s="22">
        <v>59.973228181162199</v>
      </c>
      <c r="AR43" s="21">
        <v>82.094246702699778</v>
      </c>
      <c r="AS43">
        <v>30.560928433268852</v>
      </c>
      <c r="AT43">
        <v>-59.973228181162199</v>
      </c>
      <c r="AU43">
        <v>-82.094246702699778</v>
      </c>
      <c r="AV43" t="s">
        <v>1696</v>
      </c>
    </row>
    <row r="44" spans="1:48" x14ac:dyDescent="0.25">
      <c r="A44" s="14">
        <v>4.7000000000000024E-10</v>
      </c>
      <c r="B44" t="s">
        <v>826</v>
      </c>
      <c r="C44" s="4">
        <v>8</v>
      </c>
      <c r="D44" s="4">
        <v>0</v>
      </c>
      <c r="E44" s="4">
        <v>6</v>
      </c>
      <c r="F44" s="4">
        <v>14</v>
      </c>
      <c r="G44" s="4">
        <v>224</v>
      </c>
      <c r="H44" s="4" t="s">
        <v>161</v>
      </c>
      <c r="I44" s="34" t="s">
        <v>161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>
        <v>12.836</v>
      </c>
      <c r="O44" s="4" t="s">
        <v>161</v>
      </c>
      <c r="P44" s="35" t="s">
        <v>166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 xml:space="preserve"> </v>
      </c>
      <c r="T44" s="37" t="str">
        <f t="shared" si="10"/>
        <v xml:space="preserve"> </v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826</v>
      </c>
      <c r="AP44" t="s">
        <v>1035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1697</v>
      </c>
    </row>
    <row r="45" spans="1:48" x14ac:dyDescent="0.25">
      <c r="A45" s="14">
        <v>4.800000000000002E-10</v>
      </c>
      <c r="B45" t="s">
        <v>815</v>
      </c>
      <c r="C45" s="4">
        <v>16</v>
      </c>
      <c r="D45" s="4">
        <v>0</v>
      </c>
      <c r="E45" s="4">
        <v>7</v>
      </c>
      <c r="F45" s="4">
        <v>23</v>
      </c>
      <c r="G45" s="4">
        <v>21.100000381469727</v>
      </c>
      <c r="H45" s="4">
        <v>16.78</v>
      </c>
      <c r="I45" s="34">
        <v>10874.393887938219</v>
      </c>
      <c r="J45" s="35">
        <v>12.887864823348695</v>
      </c>
      <c r="K45" s="35">
        <v>12.002861230329041</v>
      </c>
      <c r="L45" s="35">
        <v>6.026833231457811</v>
      </c>
      <c r="M45" s="35">
        <v>5.7831913519263329</v>
      </c>
      <c r="N45" s="4">
        <v>1.151</v>
      </c>
      <c r="O45" s="4">
        <v>-53.944641459033761</v>
      </c>
      <c r="P45" s="35">
        <v>5.6376638855780694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0.25744936767128274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-0.3030660203804515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13</v>
      </c>
      <c r="AC45" s="1">
        <f t="shared" si="26"/>
        <v>19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5.6376638860580695</v>
      </c>
      <c r="AH45" s="38" t="str">
        <f t="shared" si="19"/>
        <v xml:space="preserve"> </v>
      </c>
      <c r="AI45" s="1">
        <f t="shared" si="29"/>
        <v>7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-53.944641458553761</v>
      </c>
      <c r="AM45" s="1" t="str">
        <f t="shared" si="31"/>
        <v xml:space="preserve"> </v>
      </c>
      <c r="AN45" s="1">
        <f t="shared" si="32"/>
        <v>1</v>
      </c>
      <c r="AO45" t="s">
        <v>815</v>
      </c>
      <c r="AP45" t="s">
        <v>1026</v>
      </c>
      <c r="AQ45" s="22">
        <v>5.3093261768127338</v>
      </c>
      <c r="AR45" s="21">
        <v>30.306602038045149</v>
      </c>
      <c r="AS45">
        <v>25.744936719128276</v>
      </c>
      <c r="AT45">
        <v>-5.3093261768127338</v>
      </c>
      <c r="AU45">
        <v>-30.306602038045149</v>
      </c>
      <c r="AV45" t="s">
        <v>1698</v>
      </c>
    </row>
    <row r="46" spans="1:48" x14ac:dyDescent="0.25">
      <c r="A46" s="14">
        <v>4.9000000000000017E-10</v>
      </c>
      <c r="B46" t="s">
        <v>799</v>
      </c>
      <c r="C46" s="4">
        <v>14</v>
      </c>
      <c r="D46" s="4">
        <v>4</v>
      </c>
      <c r="E46" s="4">
        <v>11</v>
      </c>
      <c r="F46" s="4">
        <v>29</v>
      </c>
      <c r="G46" s="4">
        <v>24.600000381469727</v>
      </c>
      <c r="H46" s="4">
        <v>21.88</v>
      </c>
      <c r="I46" s="34">
        <v>32754.936901681354</v>
      </c>
      <c r="J46" s="35">
        <v>20.877862595419845</v>
      </c>
      <c r="K46" s="35">
        <v>18.862068965517242</v>
      </c>
      <c r="L46" s="35">
        <v>14.877836419191386</v>
      </c>
      <c r="M46" s="35">
        <v>13.802773747753866</v>
      </c>
      <c r="N46" s="4">
        <v>0.89300000000000002</v>
      </c>
      <c r="O46" s="4">
        <v>0</v>
      </c>
      <c r="P46" s="35">
        <v>2.3674588665447902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0.72045074843519674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2.3674588670347902</v>
      </c>
      <c r="AH46" s="38" t="str">
        <f t="shared" si="19"/>
        <v xml:space="preserve"> </v>
      </c>
      <c r="AI46" s="1">
        <f t="shared" si="29"/>
        <v>28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799</v>
      </c>
      <c r="AP46" t="s">
        <v>1047</v>
      </c>
      <c r="AQ46" s="22">
        <v>-53.39537652246635</v>
      </c>
      <c r="AR46" s="21">
        <v>-72.045074843519672</v>
      </c>
      <c r="AS46">
        <v>12.431445984779387</v>
      </c>
      <c r="AT46">
        <v>53.39537652246635</v>
      </c>
      <c r="AU46">
        <v>72.045074843519672</v>
      </c>
      <c r="AV46" t="s">
        <v>1699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43392.351176157405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977</v>
      </c>
      <c r="C6" s="31"/>
      <c r="D6" s="31"/>
      <c r="E6" s="31"/>
      <c r="F6" s="31"/>
      <c r="G6" s="32"/>
      <c r="H6" s="32"/>
      <c r="I6" s="33"/>
      <c r="J6" s="32">
        <v>12.528964040533134</v>
      </c>
      <c r="K6" s="32">
        <v>11.546511071362486</v>
      </c>
      <c r="L6" s="32">
        <v>7.800696406257897</v>
      </c>
      <c r="M6" s="32">
        <v>7.3427713383728737</v>
      </c>
      <c r="N6" s="32"/>
      <c r="O6" s="32"/>
      <c r="P6" s="32">
        <v>4.6920541307237791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855</v>
      </c>
      <c r="C7" s="4">
        <v>17</v>
      </c>
      <c r="D7" s="4">
        <v>5</v>
      </c>
      <c r="E7" s="4">
        <v>9</v>
      </c>
      <c r="F7" s="4">
        <v>31</v>
      </c>
      <c r="G7" s="4">
        <v>1950</v>
      </c>
      <c r="H7" s="4">
        <v>1639</v>
      </c>
      <c r="I7" s="34">
        <v>27583.23347054769</v>
      </c>
      <c r="J7" s="35">
        <v>8.9782992355869382</v>
      </c>
      <c r="K7" s="35">
        <v>9.9959799920328578</v>
      </c>
      <c r="L7" s="35">
        <v>4.349556559472151</v>
      </c>
      <c r="M7" s="35">
        <v>4.6008922283702214</v>
      </c>
      <c r="N7" s="4">
        <v>2.3970000000000002</v>
      </c>
      <c r="O7" s="4">
        <v>-27.028985507246361</v>
      </c>
      <c r="P7" s="35">
        <v>4.8169246979644198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0.1897498475679682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-0.44241432649746026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2</v>
      </c>
      <c r="AC7" s="1">
        <f t="shared" ref="AC7:AC35" si="2">IF(ISERROR((RANK(S7,S$7:S$184,0)))=TRUE," ",((RANK(S7,S$7:S$184,0))))</f>
        <v>51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4.8169246980644198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855</v>
      </c>
      <c r="AP7" t="s">
        <v>1022</v>
      </c>
      <c r="AQ7" s="22">
        <v>28.339651973293623</v>
      </c>
      <c r="AR7" s="21">
        <v>44.241432649746024</v>
      </c>
      <c r="AS7">
        <v>18.974984746796821</v>
      </c>
      <c r="AT7">
        <v>-28.339651973293623</v>
      </c>
      <c r="AU7">
        <v>-44.241432649746024</v>
      </c>
      <c r="AV7" t="s">
        <v>1700</v>
      </c>
    </row>
    <row r="8" spans="1:48" x14ac:dyDescent="0.25">
      <c r="A8" s="14">
        <v>1.1000000000000001E-10</v>
      </c>
      <c r="B8" t="s">
        <v>864</v>
      </c>
      <c r="C8" s="4">
        <v>16</v>
      </c>
      <c r="D8" s="4">
        <v>1</v>
      </c>
      <c r="E8" s="4">
        <v>4</v>
      </c>
      <c r="F8" s="4">
        <v>21</v>
      </c>
      <c r="G8" s="4">
        <v>2765</v>
      </c>
      <c r="H8" s="4">
        <v>2322</v>
      </c>
      <c r="I8" s="34">
        <v>23936.078578787812</v>
      </c>
      <c r="J8" s="35">
        <v>17.098674521354933</v>
      </c>
      <c r="K8" s="35">
        <v>15.552578700602812</v>
      </c>
      <c r="L8" s="35">
        <v>9.2359441886131641</v>
      </c>
      <c r="M8" s="35">
        <v>8.5892018746368226</v>
      </c>
      <c r="N8" s="4">
        <v>1.329</v>
      </c>
      <c r="O8" s="4" t="s">
        <v>161</v>
      </c>
      <c r="P8" s="35">
        <v>1.9509043927648582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76.190476190586196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0.19078380717287691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0.18398969881764393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44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50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13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864</v>
      </c>
      <c r="AP8" t="s">
        <v>1020</v>
      </c>
      <c r="AQ8" s="22">
        <v>-36.47317101428402</v>
      </c>
      <c r="AR8" s="21">
        <v>-18.398969881764394</v>
      </c>
      <c r="AS8">
        <v>19.078380706287689</v>
      </c>
      <c r="AT8">
        <v>36.47317101428402</v>
      </c>
      <c r="AU8">
        <v>18.398969881764394</v>
      </c>
      <c r="AV8" t="s">
        <v>1701</v>
      </c>
    </row>
    <row r="9" spans="1:48" x14ac:dyDescent="0.25">
      <c r="A9" s="14">
        <v>1.2E-10</v>
      </c>
      <c r="B9" t="s">
        <v>919</v>
      </c>
      <c r="C9" s="4">
        <v>3</v>
      </c>
      <c r="D9" s="4">
        <v>9</v>
      </c>
      <c r="E9" s="4">
        <v>7</v>
      </c>
      <c r="F9" s="4">
        <v>19</v>
      </c>
      <c r="G9" s="4">
        <v>2018.5</v>
      </c>
      <c r="H9" s="4">
        <v>2004</v>
      </c>
      <c r="I9" s="34">
        <v>7520.3858232601578</v>
      </c>
      <c r="J9" s="35">
        <v>15.033758439609903</v>
      </c>
      <c r="K9" s="35">
        <v>15.124528301886793</v>
      </c>
      <c r="L9" s="35" t="s">
        <v>1019</v>
      </c>
      <c r="M9" s="35" t="s">
        <v>1019</v>
      </c>
      <c r="N9" s="4">
        <v>1.2270000000000001</v>
      </c>
      <c r="O9" s="4">
        <v>63.712374581939798</v>
      </c>
      <c r="P9" s="35">
        <v>6.5419161676646702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6.5419161677846702</v>
      </c>
      <c r="AH9" s="38" t="str">
        <f t="shared" si="19"/>
        <v xml:space="preserve"> </v>
      </c>
      <c r="AI9" s="1">
        <f t="shared" si="20"/>
        <v>15</v>
      </c>
      <c r="AJ9" s="1" t="str">
        <f t="shared" si="21"/>
        <v xml:space="preserve"> </v>
      </c>
      <c r="AK9" s="25">
        <f t="shared" si="22"/>
        <v>63.712374582059795</v>
      </c>
      <c r="AL9" s="25" t="str">
        <f t="shared" si="23"/>
        <v xml:space="preserve"> </v>
      </c>
      <c r="AM9" s="1">
        <f t="shared" si="5"/>
        <v>1</v>
      </c>
      <c r="AN9" s="1" t="str">
        <f t="shared" si="6"/>
        <v xml:space="preserve"> </v>
      </c>
      <c r="AO9" t="s">
        <v>919</v>
      </c>
      <c r="AP9" t="s">
        <v>1024</v>
      </c>
      <c r="AQ9" s="22">
        <v>-19.992031192470282</v>
      </c>
      <c r="AR9" s="21" t="e">
        <v>#VALUE!</v>
      </c>
      <c r="AS9">
        <v>0.72355289421157654</v>
      </c>
      <c r="AT9">
        <v>19.992031192470282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871</v>
      </c>
      <c r="C10" s="4">
        <v>14</v>
      </c>
      <c r="D10" s="4">
        <v>1</v>
      </c>
      <c r="E10" s="4">
        <v>4</v>
      </c>
      <c r="F10" s="4">
        <v>19</v>
      </c>
      <c r="G10" s="4">
        <v>2690</v>
      </c>
      <c r="H10" s="4">
        <v>1936.5</v>
      </c>
      <c r="I10" s="34">
        <v>12177.614637934095</v>
      </c>
      <c r="J10" s="35">
        <v>11.651624548736461</v>
      </c>
      <c r="K10" s="35">
        <v>10.289585547290116</v>
      </c>
      <c r="L10" s="35">
        <v>6.2566150488857684</v>
      </c>
      <c r="M10" s="35">
        <v>5.7105249932800746</v>
      </c>
      <c r="N10" s="4">
        <v>1.6620000000000001</v>
      </c>
      <c r="O10" s="4">
        <v>6.7183462532299805</v>
      </c>
      <c r="P10" s="35">
        <v>1.8693519235734573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0.38910405383513824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-0.1979414756012593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23</v>
      </c>
      <c r="AC10" s="1">
        <f t="shared" si="2"/>
        <v>10</v>
      </c>
      <c r="AD10" s="1" t="str">
        <f t="shared" si="17"/>
        <v xml:space="preserve"> </v>
      </c>
      <c r="AE10" s="1">
        <f t="shared" si="3"/>
        <v>15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871</v>
      </c>
      <c r="AP10" t="s">
        <v>1031</v>
      </c>
      <c r="AQ10" s="22">
        <v>7.002490301339714</v>
      </c>
      <c r="AR10" s="21">
        <v>19.794147560125928</v>
      </c>
      <c r="AS10">
        <v>38.910405370513821</v>
      </c>
      <c r="AT10">
        <v>-7.002490301339714</v>
      </c>
      <c r="AU10">
        <v>-19.794147560125928</v>
      </c>
      <c r="AV10" t="s">
        <v>1703</v>
      </c>
    </row>
    <row r="11" spans="1:48" x14ac:dyDescent="0.25">
      <c r="A11" s="14">
        <v>1.3999999999999998E-10</v>
      </c>
      <c r="B11" t="s">
        <v>921</v>
      </c>
      <c r="C11" s="4">
        <v>13</v>
      </c>
      <c r="D11" s="4">
        <v>6</v>
      </c>
      <c r="E11" s="4">
        <v>6</v>
      </c>
      <c r="F11" s="4">
        <v>25</v>
      </c>
      <c r="G11" s="4">
        <v>920</v>
      </c>
      <c r="H11" s="4">
        <v>767.4</v>
      </c>
      <c r="I11" s="34">
        <v>9850.9902430865895</v>
      </c>
      <c r="J11" s="35">
        <v>12.03985833187784</v>
      </c>
      <c r="K11" s="35">
        <v>11.445950281872657</v>
      </c>
      <c r="L11" s="35">
        <v>4.7116862693976387</v>
      </c>
      <c r="M11" s="35">
        <v>4.394956153837553</v>
      </c>
      <c r="N11" s="4">
        <v>0.63900000000000001</v>
      </c>
      <c r="O11" s="4">
        <v>-22.074449193794365</v>
      </c>
      <c r="P11" s="35">
        <v>3.4423812963641311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0.19885327092446703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-0.3959915853643764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5</v>
      </c>
      <c r="AC11" s="1">
        <f t="shared" si="2"/>
        <v>47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3.4423812965041312</v>
      </c>
      <c r="AH11" s="38" t="str">
        <f t="shared" si="19"/>
        <v xml:space="preserve"> </v>
      </c>
      <c r="AI11" s="1">
        <f t="shared" si="20"/>
        <v>59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921</v>
      </c>
      <c r="AP11" t="s">
        <v>1022</v>
      </c>
      <c r="AQ11" s="22">
        <v>3.9038000833345965</v>
      </c>
      <c r="AR11" s="21">
        <v>39.599158536437642</v>
      </c>
      <c r="AS11">
        <v>19.8853270784467</v>
      </c>
      <c r="AT11">
        <v>-3.9038000833345965</v>
      </c>
      <c r="AU11">
        <v>-39.599158536437642</v>
      </c>
      <c r="AV11" t="s">
        <v>1704</v>
      </c>
    </row>
    <row r="12" spans="1:48" x14ac:dyDescent="0.25">
      <c r="A12" s="14">
        <v>1.4999999999999997E-10</v>
      </c>
      <c r="B12" t="s">
        <v>850</v>
      </c>
      <c r="C12" s="4">
        <v>15</v>
      </c>
      <c r="D12" s="4">
        <v>1</v>
      </c>
      <c r="E12" s="4">
        <v>6</v>
      </c>
      <c r="F12" s="4">
        <v>22</v>
      </c>
      <c r="G12" s="4">
        <v>575</v>
      </c>
      <c r="H12" s="4">
        <v>426.4</v>
      </c>
      <c r="I12" s="34">
        <v>21662.752567459112</v>
      </c>
      <c r="J12" s="35">
        <v>7.0016420361247942</v>
      </c>
      <c r="K12" s="35">
        <v>6.5499231950844843</v>
      </c>
      <c r="L12" s="35" t="s">
        <v>1019</v>
      </c>
      <c r="M12" s="35" t="s">
        <v>1019</v>
      </c>
      <c r="N12" s="4">
        <v>0.57400000000000007</v>
      </c>
      <c r="O12" s="4">
        <v>-21.851848938050551</v>
      </c>
      <c r="P12" s="35">
        <v>7.8564727954971874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0.34849906206369607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13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7.8564727956471874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850</v>
      </c>
      <c r="AP12" t="s">
        <v>1024</v>
      </c>
      <c r="AQ12" s="22">
        <v>44.116353008330137</v>
      </c>
      <c r="AR12" s="21" t="e">
        <v>#VALUE!</v>
      </c>
      <c r="AS12">
        <v>34.849906191369605</v>
      </c>
      <c r="AT12">
        <v>-44.116353008330137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833</v>
      </c>
      <c r="C13" s="4">
        <v>20</v>
      </c>
      <c r="D13" s="4">
        <v>5</v>
      </c>
      <c r="E13" s="4">
        <v>7</v>
      </c>
      <c r="F13" s="4">
        <v>32</v>
      </c>
      <c r="G13" s="4">
        <v>6350</v>
      </c>
      <c r="H13" s="4">
        <v>5878</v>
      </c>
      <c r="I13" s="34">
        <v>96956.463478279053</v>
      </c>
      <c r="J13" s="35">
        <v>19.927964867106283</v>
      </c>
      <c r="K13" s="35">
        <v>16.484478105154146</v>
      </c>
      <c r="L13" s="35">
        <v>14.873065890213541</v>
      </c>
      <c r="M13" s="35">
        <v>11.706318147794441</v>
      </c>
      <c r="N13" s="4">
        <v>3.4039999999999999</v>
      </c>
      <c r="O13" s="4">
        <v>-36.517857142857153</v>
      </c>
      <c r="P13" s="35">
        <v>3.6933337311713861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>
        <f t="shared" si="13"/>
        <v>0.90663308961518196</v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>
        <f t="shared" si="1"/>
        <v>9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3.6933337313313861</v>
      </c>
      <c r="AH13" s="38" t="str">
        <f t="shared" si="19"/>
        <v xml:space="preserve"> </v>
      </c>
      <c r="AI13" s="1">
        <f t="shared" si="20"/>
        <v>52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833</v>
      </c>
      <c r="AP13" t="s">
        <v>1054</v>
      </c>
      <c r="AQ13" s="22">
        <v>-59.055168509034253</v>
      </c>
      <c r="AR13" s="21">
        <v>-90.663308961518197</v>
      </c>
      <c r="AS13">
        <v>8.0299421571963236</v>
      </c>
      <c r="AT13">
        <v>59.055168509034253</v>
      </c>
      <c r="AU13">
        <v>90.663308961518197</v>
      </c>
      <c r="AV13" t="s">
        <v>1706</v>
      </c>
    </row>
    <row r="14" spans="1:48" x14ac:dyDescent="0.25">
      <c r="A14" s="14">
        <v>1.6999999999999996E-10</v>
      </c>
      <c r="B14" t="s">
        <v>852</v>
      </c>
      <c r="C14" s="4">
        <v>17</v>
      </c>
      <c r="D14" s="4">
        <v>2</v>
      </c>
      <c r="E14" s="4">
        <v>4</v>
      </c>
      <c r="F14" s="4">
        <v>23</v>
      </c>
      <c r="G14" s="4">
        <v>700</v>
      </c>
      <c r="H14" s="4">
        <v>545</v>
      </c>
      <c r="I14" s="34">
        <v>22673.615705442589</v>
      </c>
      <c r="J14" s="35">
        <v>11.645299145299145</v>
      </c>
      <c r="K14" s="35">
        <v>10.749506903353057</v>
      </c>
      <c r="L14" s="35">
        <v>8.2974232892127979</v>
      </c>
      <c r="M14" s="35">
        <v>7.8110952326950276</v>
      </c>
      <c r="N14" s="4">
        <v>0.42899999999999999</v>
      </c>
      <c r="O14" s="4" t="s">
        <v>161</v>
      </c>
      <c r="P14" s="35">
        <v>4.238532110091743</v>
      </c>
      <c r="Q14" s="36">
        <f t="shared" si="7"/>
        <v>73.913043478430879</v>
      </c>
      <c r="R14" s="36" t="str">
        <f t="shared" si="8"/>
        <v xml:space="preserve"> </v>
      </c>
      <c r="S14" s="37">
        <f t="shared" si="9"/>
        <v>0.28440366989477073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26</v>
      </c>
      <c r="AD14" s="1" t="str">
        <f t="shared" si="17"/>
        <v xml:space="preserve"> </v>
      </c>
      <c r="AE14" s="1">
        <f t="shared" si="3"/>
        <v>14</v>
      </c>
      <c r="AF14" s="1" t="str">
        <f t="shared" si="4"/>
        <v xml:space="preserve"> </v>
      </c>
      <c r="AG14" s="38">
        <f t="shared" si="18"/>
        <v>4.238532110261743</v>
      </c>
      <c r="AH14" s="38" t="str">
        <f t="shared" si="19"/>
        <v xml:space="preserve"> </v>
      </c>
      <c r="AI14" s="1">
        <f t="shared" si="20"/>
        <v>48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852</v>
      </c>
      <c r="AP14" t="s">
        <v>1031</v>
      </c>
      <c r="AQ14" s="22">
        <v>7.0529765459873435</v>
      </c>
      <c r="AR14" s="21">
        <v>-6.3677248425719535</v>
      </c>
      <c r="AS14">
        <v>28.440366972477072</v>
      </c>
      <c r="AT14">
        <v>-7.0529765459873435</v>
      </c>
      <c r="AU14">
        <v>6.3677248425719535</v>
      </c>
      <c r="AV14" t="s">
        <v>1707</v>
      </c>
    </row>
    <row r="15" spans="1:48" x14ac:dyDescent="0.25">
      <c r="A15" s="14">
        <v>1.7999999999999995E-10</v>
      </c>
      <c r="B15" t="s">
        <v>916</v>
      </c>
      <c r="C15" s="4">
        <v>9</v>
      </c>
      <c r="D15" s="4">
        <v>2</v>
      </c>
      <c r="E15" s="4">
        <v>3</v>
      </c>
      <c r="F15" s="4">
        <v>14</v>
      </c>
      <c r="G15" s="4">
        <v>950</v>
      </c>
      <c r="H15" s="4">
        <v>626.4</v>
      </c>
      <c r="I15" s="34">
        <v>4123.8246967863433</v>
      </c>
      <c r="J15" s="35">
        <v>7.4218009478672977</v>
      </c>
      <c r="K15" s="35">
        <v>7.1506849315068486</v>
      </c>
      <c r="L15" s="35">
        <v>6.2636784702549582</v>
      </c>
      <c r="M15" s="35">
        <v>6.0198162265178325</v>
      </c>
      <c r="N15" s="4">
        <v>0.84399999999999997</v>
      </c>
      <c r="O15" s="4">
        <v>27.873045017869451</v>
      </c>
      <c r="P15" s="35">
        <v>4.8850574712643677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0.51660280988625806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>
        <f t="shared" si="14"/>
        <v>-0.19703598960342927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>
        <f t="shared" si="16"/>
        <v>24</v>
      </c>
      <c r="AC15" s="1">
        <f t="shared" si="2"/>
        <v>1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4.8850574714443677</v>
      </c>
      <c r="AH15" s="38" t="str">
        <f t="shared" si="19"/>
        <v xml:space="preserve"> </v>
      </c>
      <c r="AI15" s="1">
        <f t="shared" si="20"/>
        <v>41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916</v>
      </c>
      <c r="AP15" t="s">
        <v>1031</v>
      </c>
      <c r="AQ15" s="22">
        <v>40.762852189082629</v>
      </c>
      <c r="AR15" s="21">
        <v>19.703598960342926</v>
      </c>
      <c r="AS15">
        <v>51.660280970625806</v>
      </c>
      <c r="AT15">
        <v>-40.762852189082629</v>
      </c>
      <c r="AU15">
        <v>-19.703598960342926</v>
      </c>
      <c r="AV15" t="s">
        <v>1708</v>
      </c>
    </row>
    <row r="16" spans="1:48" x14ac:dyDescent="0.25">
      <c r="A16" s="14">
        <v>1.8999999999999994E-10</v>
      </c>
      <c r="B16" t="s">
        <v>843</v>
      </c>
      <c r="C16" s="4">
        <v>14</v>
      </c>
      <c r="D16" s="4">
        <v>3</v>
      </c>
      <c r="E16" s="4">
        <v>9</v>
      </c>
      <c r="F16" s="4">
        <v>26</v>
      </c>
      <c r="G16" s="4">
        <v>220</v>
      </c>
      <c r="H16" s="4">
        <v>165</v>
      </c>
      <c r="I16" s="34">
        <v>36799.305501938215</v>
      </c>
      <c r="J16" s="35">
        <v>7.2052401746724888</v>
      </c>
      <c r="K16" s="35">
        <v>6.4705882352941169</v>
      </c>
      <c r="L16" s="35" t="s">
        <v>1019</v>
      </c>
      <c r="M16" s="35" t="s">
        <v>1019</v>
      </c>
      <c r="N16" s="4">
        <v>0.19800000000000001</v>
      </c>
      <c r="O16" s="4">
        <v>-22.48491224184707</v>
      </c>
      <c r="P16" s="35">
        <v>4.9696969696969706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0.33333333352333328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18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4.9696969698869706</v>
      </c>
      <c r="AH16" s="38" t="str">
        <f t="shared" si="19"/>
        <v xml:space="preserve"> </v>
      </c>
      <c r="AI16" s="1">
        <f t="shared" si="20"/>
        <v>40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843</v>
      </c>
      <c r="AP16" t="s">
        <v>1024</v>
      </c>
      <c r="AQ16" s="22">
        <v>42.491333270951827</v>
      </c>
      <c r="AR16" s="21" t="e">
        <v>#VALUE!</v>
      </c>
      <c r="AS16">
        <v>33.333333333333329</v>
      </c>
      <c r="AT16">
        <v>-42.491333270951827</v>
      </c>
      <c r="AU16" t="e">
        <v>#VALUE!</v>
      </c>
      <c r="AV16" t="s">
        <v>1709</v>
      </c>
    </row>
    <row r="17" spans="1:48" x14ac:dyDescent="0.25">
      <c r="A17" s="14">
        <v>1.9999999999999993E-10</v>
      </c>
      <c r="B17" t="s">
        <v>828</v>
      </c>
      <c r="C17" s="4">
        <v>17</v>
      </c>
      <c r="D17" s="4">
        <v>2</v>
      </c>
      <c r="E17" s="4">
        <v>5</v>
      </c>
      <c r="F17" s="4">
        <v>24</v>
      </c>
      <c r="G17" s="4">
        <v>4350</v>
      </c>
      <c r="H17" s="4">
        <v>3275</v>
      </c>
      <c r="I17" s="34">
        <v>97814.026005137872</v>
      </c>
      <c r="J17" s="35">
        <v>10.37377256889452</v>
      </c>
      <c r="K17" s="35">
        <v>9.5760233918128659</v>
      </c>
      <c r="L17" s="35">
        <v>10.273582973424251</v>
      </c>
      <c r="M17" s="35">
        <v>9.7392277658810382</v>
      </c>
      <c r="N17" s="4">
        <v>2.9239999999999999</v>
      </c>
      <c r="O17" s="4">
        <v>2.5999999999999952</v>
      </c>
      <c r="P17" s="35">
        <v>6.4824427480916036</v>
      </c>
      <c r="Q17" s="36">
        <f t="shared" si="7"/>
        <v>70.833333333533332</v>
      </c>
      <c r="R17" s="36" t="str">
        <f t="shared" si="8"/>
        <v xml:space="preserve"> </v>
      </c>
      <c r="S17" s="37">
        <f t="shared" si="9"/>
        <v>0.32824427500916031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>
        <f t="shared" si="13"/>
        <v>0.31700843596253114</v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>
        <f t="shared" si="1"/>
        <v>36</v>
      </c>
      <c r="AB17" s="1" t="str">
        <f t="shared" si="16"/>
        <v xml:space="preserve"> </v>
      </c>
      <c r="AC17" s="1">
        <f t="shared" si="2"/>
        <v>20</v>
      </c>
      <c r="AD17" s="1" t="str">
        <f t="shared" si="17"/>
        <v xml:space="preserve"> </v>
      </c>
      <c r="AE17" s="1">
        <f t="shared" si="3"/>
        <v>16</v>
      </c>
      <c r="AF17" s="1" t="str">
        <f t="shared" si="4"/>
        <v xml:space="preserve"> </v>
      </c>
      <c r="AG17" s="38">
        <f t="shared" si="18"/>
        <v>6.4824427482916036</v>
      </c>
      <c r="AH17" s="38" t="str">
        <f t="shared" si="19"/>
        <v xml:space="preserve"> </v>
      </c>
      <c r="AI17" s="1">
        <f t="shared" si="20"/>
        <v>16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828</v>
      </c>
      <c r="AP17" t="s">
        <v>1020</v>
      </c>
      <c r="AQ17" s="22">
        <v>17.201673375917093</v>
      </c>
      <c r="AR17" s="21">
        <v>-31.700843596253115</v>
      </c>
      <c r="AS17">
        <v>32.824427480916029</v>
      </c>
      <c r="AT17">
        <v>-17.201673375917093</v>
      </c>
      <c r="AU17">
        <v>31.700843596253115</v>
      </c>
      <c r="AV17" t="s">
        <v>1710</v>
      </c>
    </row>
    <row r="18" spans="1:48" x14ac:dyDescent="0.25">
      <c r="A18" s="14">
        <v>2.0999999999999992E-10</v>
      </c>
      <c r="B18" t="s">
        <v>886</v>
      </c>
      <c r="C18" s="4">
        <v>13</v>
      </c>
      <c r="D18" s="4">
        <v>1</v>
      </c>
      <c r="E18" s="4">
        <v>5</v>
      </c>
      <c r="F18" s="4">
        <v>19</v>
      </c>
      <c r="G18" s="4">
        <v>655</v>
      </c>
      <c r="H18" s="4">
        <v>514.20000000000005</v>
      </c>
      <c r="I18" s="34">
        <v>6789.5478276940858</v>
      </c>
      <c r="J18" s="35">
        <v>7.3985611510791367</v>
      </c>
      <c r="K18" s="35">
        <v>6.9959183673469392</v>
      </c>
      <c r="L18" s="35">
        <v>4.8885031724137935</v>
      </c>
      <c r="M18" s="35">
        <v>4.6349163504503403</v>
      </c>
      <c r="N18" s="4">
        <v>0.69500000000000006</v>
      </c>
      <c r="O18" s="4">
        <v>5.2851637297913125</v>
      </c>
      <c r="P18" s="35">
        <v>8.7903539478802024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0.2738234152236132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-0.37332477540183151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7</v>
      </c>
      <c r="AC18" s="1">
        <f t="shared" si="2"/>
        <v>32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8.7903539480902015</v>
      </c>
      <c r="AH18" s="38" t="str">
        <f t="shared" si="19"/>
        <v xml:space="preserve"> </v>
      </c>
      <c r="AI18" s="1">
        <f t="shared" si="20"/>
        <v>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886</v>
      </c>
      <c r="AP18" t="s">
        <v>1028</v>
      </c>
      <c r="AQ18" s="22">
        <v>40.948340763500887</v>
      </c>
      <c r="AR18" s="21">
        <v>37.332477540183149</v>
      </c>
      <c r="AS18">
        <v>27.382341501361317</v>
      </c>
      <c r="AT18">
        <v>-40.948340763500887</v>
      </c>
      <c r="AU18">
        <v>-37.332477540183149</v>
      </c>
      <c r="AV18" t="s">
        <v>1711</v>
      </c>
    </row>
    <row r="19" spans="1:48" x14ac:dyDescent="0.25">
      <c r="A19" s="14">
        <v>2.1999999999999991E-10</v>
      </c>
      <c r="B19" t="s">
        <v>912</v>
      </c>
      <c r="C19" s="4">
        <v>3</v>
      </c>
      <c r="D19" s="4">
        <v>6</v>
      </c>
      <c r="E19" s="4">
        <v>10</v>
      </c>
      <c r="F19" s="4">
        <v>19</v>
      </c>
      <c r="G19" s="4">
        <v>3984</v>
      </c>
      <c r="H19" s="4">
        <v>3336</v>
      </c>
      <c r="I19" s="34">
        <v>5634.2441965733833</v>
      </c>
      <c r="J19" s="35">
        <v>8.680718188914911</v>
      </c>
      <c r="K19" s="35">
        <v>9.9940083882564412</v>
      </c>
      <c r="L19" s="35">
        <v>5.5943100978240148</v>
      </c>
      <c r="M19" s="35">
        <v>6.7313374036144245</v>
      </c>
      <c r="N19" s="4">
        <v>3.843</v>
      </c>
      <c r="O19" s="4">
        <v>-30.152671755725191</v>
      </c>
      <c r="P19" s="35">
        <v>6.0131894484412474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0.19424460453654666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-0.28284478635316057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18</v>
      </c>
      <c r="AC19" s="1">
        <f t="shared" si="2"/>
        <v>49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6.0131894486612474</v>
      </c>
      <c r="AH19" s="38" t="str">
        <f t="shared" si="19"/>
        <v xml:space="preserve"> </v>
      </c>
      <c r="AI19" s="1">
        <f t="shared" si="20"/>
        <v>22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912</v>
      </c>
      <c r="AP19" t="s">
        <v>1028</v>
      </c>
      <c r="AQ19" s="22">
        <v>30.714796843286905</v>
      </c>
      <c r="AR19" s="21">
        <v>28.284478635316056</v>
      </c>
      <c r="AS19">
        <v>19.424460431654666</v>
      </c>
      <c r="AT19">
        <v>-30.714796843286905</v>
      </c>
      <c r="AU19">
        <v>-28.284478635316056</v>
      </c>
      <c r="AV19" t="s">
        <v>1712</v>
      </c>
    </row>
    <row r="20" spans="1:48" x14ac:dyDescent="0.25">
      <c r="A20" s="14">
        <v>2.299999999999999E-10</v>
      </c>
      <c r="B20" t="s">
        <v>894</v>
      </c>
      <c r="C20" s="4">
        <v>7</v>
      </c>
      <c r="D20" s="4">
        <v>2</v>
      </c>
      <c r="E20" s="4">
        <v>9</v>
      </c>
      <c r="F20" s="4">
        <v>18</v>
      </c>
      <c r="G20" s="4">
        <v>650</v>
      </c>
      <c r="H20" s="4">
        <v>581.79999999999995</v>
      </c>
      <c r="I20" s="34">
        <v>7364.5972903537695</v>
      </c>
      <c r="J20" s="35">
        <v>15.983516483516484</v>
      </c>
      <c r="K20" s="35">
        <v>15.350923482849604</v>
      </c>
      <c r="L20" s="35">
        <v>19.026494142705005</v>
      </c>
      <c r="M20" s="35">
        <v>18.513863212435233</v>
      </c>
      <c r="N20" s="4">
        <v>0.36399999999999999</v>
      </c>
      <c r="O20" s="4" t="s">
        <v>161</v>
      </c>
      <c r="P20" s="35">
        <v>5.3454795462358202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>
        <f t="shared" si="13"/>
        <v>1.4390763531627146</v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>
        <f t="shared" si="1"/>
        <v>4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5.3454795464658202</v>
      </c>
      <c r="AH20" s="38" t="str">
        <f t="shared" si="19"/>
        <v xml:space="preserve"> </v>
      </c>
      <c r="AI20" s="1">
        <f t="shared" si="20"/>
        <v>35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894</v>
      </c>
      <c r="AP20" t="s">
        <v>1035</v>
      </c>
      <c r="AQ20" s="22">
        <v>-27.572530592372502</v>
      </c>
      <c r="AR20" s="21">
        <v>-143.90763531627147</v>
      </c>
      <c r="AS20">
        <v>11.722241320041249</v>
      </c>
      <c r="AT20">
        <v>27.572530592372502</v>
      </c>
      <c r="AU20">
        <v>143.90763531627147</v>
      </c>
      <c r="AV20" t="s">
        <v>1713</v>
      </c>
    </row>
    <row r="21" spans="1:48" x14ac:dyDescent="0.25">
      <c r="A21" s="14">
        <v>2.399999999999999E-10</v>
      </c>
      <c r="B21" t="s">
        <v>846</v>
      </c>
      <c r="C21" s="4">
        <v>6</v>
      </c>
      <c r="D21" s="4">
        <v>3</v>
      </c>
      <c r="E21" s="4">
        <v>20</v>
      </c>
      <c r="F21" s="4">
        <v>29</v>
      </c>
      <c r="G21" s="4">
        <v>1750</v>
      </c>
      <c r="H21" s="4">
        <v>1549.6</v>
      </c>
      <c r="I21" s="34">
        <v>118032.72889256953</v>
      </c>
      <c r="J21" s="35">
        <v>11.4392802854314</v>
      </c>
      <c r="K21" s="35">
        <v>12.371146521548274</v>
      </c>
      <c r="L21" s="35">
        <v>6.0023652509071628</v>
      </c>
      <c r="M21" s="35">
        <v>6.2684824939114945</v>
      </c>
      <c r="N21" s="4">
        <v>1.764</v>
      </c>
      <c r="O21" s="4" t="s">
        <v>161</v>
      </c>
      <c r="P21" s="35">
        <v>7.0816579604185792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-0.23053469353173028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21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7.0816579606585792</v>
      </c>
      <c r="AH21" s="38" t="str">
        <f t="shared" si="19"/>
        <v xml:space="preserve"> </v>
      </c>
      <c r="AI21" s="1">
        <f t="shared" si="20"/>
        <v>13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846</v>
      </c>
      <c r="AP21" t="s">
        <v>1022</v>
      </c>
      <c r="AQ21" s="22">
        <v>8.6973172847845994</v>
      </c>
      <c r="AR21" s="21">
        <v>23.053469353173028</v>
      </c>
      <c r="AS21">
        <v>12.93236964377904</v>
      </c>
      <c r="AT21">
        <v>-8.6973172847845994</v>
      </c>
      <c r="AU21">
        <v>-23.053469353173028</v>
      </c>
      <c r="AV21" t="s">
        <v>1714</v>
      </c>
    </row>
    <row r="22" spans="1:48" x14ac:dyDescent="0.25">
      <c r="A22" s="14">
        <v>2.4999999999999991E-10</v>
      </c>
      <c r="B22" t="s">
        <v>881</v>
      </c>
      <c r="C22" s="4">
        <v>7</v>
      </c>
      <c r="D22" s="4">
        <v>2</v>
      </c>
      <c r="E22" s="4">
        <v>7</v>
      </c>
      <c r="F22" s="4">
        <v>16</v>
      </c>
      <c r="G22" s="4">
        <v>2525</v>
      </c>
      <c r="H22" s="4">
        <v>2199</v>
      </c>
      <c r="I22" s="34">
        <v>9631.252939765267</v>
      </c>
      <c r="J22" s="35">
        <v>16.747905559786748</v>
      </c>
      <c r="K22" s="35">
        <v>16.204863669859986</v>
      </c>
      <c r="L22" s="35">
        <v>13.227599330686703</v>
      </c>
      <c r="M22" s="35">
        <v>12.876562459169186</v>
      </c>
      <c r="N22" s="4">
        <v>1.2570000000000001</v>
      </c>
      <c r="O22" s="4">
        <v>5.7542768273717</v>
      </c>
      <c r="P22" s="35">
        <v>2.3829013187812644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>
        <f t="shared" si="13"/>
        <v>0.69569467157768372</v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>
        <f t="shared" si="1"/>
        <v>15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2.3829013190312645</v>
      </c>
      <c r="AH22" s="38" t="str">
        <f t="shared" si="19"/>
        <v xml:space="preserve"> </v>
      </c>
      <c r="AI22" s="1">
        <f t="shared" si="20"/>
        <v>82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881</v>
      </c>
      <c r="AP22" t="s">
        <v>1031</v>
      </c>
      <c r="AQ22" s="22">
        <v>-33.673506489480573</v>
      </c>
      <c r="AR22" s="21">
        <v>-69.569467157768372</v>
      </c>
      <c r="AS22">
        <v>14.824920418371978</v>
      </c>
      <c r="AT22">
        <v>33.673506489480573</v>
      </c>
      <c r="AU22">
        <v>69.569467157768372</v>
      </c>
      <c r="AV22" t="s">
        <v>1715</v>
      </c>
    </row>
    <row r="23" spans="1:48" x14ac:dyDescent="0.25">
      <c r="A23" s="14">
        <v>2.5999999999999993E-10</v>
      </c>
      <c r="B23" t="s">
        <v>830</v>
      </c>
      <c r="C23" s="4">
        <v>17</v>
      </c>
      <c r="D23" s="4">
        <v>2</v>
      </c>
      <c r="E23" s="4">
        <v>10</v>
      </c>
      <c r="F23" s="4">
        <v>29</v>
      </c>
      <c r="G23" s="4">
        <v>665</v>
      </c>
      <c r="H23" s="4">
        <v>554.5</v>
      </c>
      <c r="I23" s="34">
        <v>144832.76522078167</v>
      </c>
      <c r="J23" s="35">
        <v>11.443262634139517</v>
      </c>
      <c r="K23" s="35">
        <v>11.125029151167979</v>
      </c>
      <c r="L23" s="35">
        <v>4.5332719972631148</v>
      </c>
      <c r="M23" s="35">
        <v>4.5012783425694654</v>
      </c>
      <c r="N23" s="4">
        <v>0.55100000000000005</v>
      </c>
      <c r="O23" s="4">
        <v>47.245762711864423</v>
      </c>
      <c r="P23" s="35">
        <v>5.6919699299969686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0.19927862965585216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-0.41886316795684797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>
        <f t="shared" si="2"/>
        <v>46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5.6919699302569686</v>
      </c>
      <c r="AH23" s="38" t="str">
        <f t="shared" si="19"/>
        <v xml:space="preserve"> </v>
      </c>
      <c r="AI23" s="1">
        <f t="shared" si="20"/>
        <v>28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830</v>
      </c>
      <c r="AP23" t="s">
        <v>1078</v>
      </c>
      <c r="AQ23" s="22">
        <v>8.6655321452053453</v>
      </c>
      <c r="AR23" s="21">
        <v>41.886316795684799</v>
      </c>
      <c r="AS23">
        <v>19.927862939585218</v>
      </c>
      <c r="AT23">
        <v>-8.6655321452053453</v>
      </c>
      <c r="AU23">
        <v>-41.886316795684799</v>
      </c>
      <c r="AV23" t="s">
        <v>1716</v>
      </c>
    </row>
    <row r="24" spans="1:48" x14ac:dyDescent="0.25">
      <c r="A24" s="14">
        <v>2.6999999999999995E-10</v>
      </c>
      <c r="B24" t="s">
        <v>877</v>
      </c>
      <c r="C24" s="4">
        <v>2</v>
      </c>
      <c r="D24" s="4">
        <v>10</v>
      </c>
      <c r="E24" s="4">
        <v>12</v>
      </c>
      <c r="F24" s="4">
        <v>24</v>
      </c>
      <c r="G24" s="4">
        <v>1875</v>
      </c>
      <c r="H24" s="4">
        <v>1719</v>
      </c>
      <c r="I24" s="34">
        <v>9207.9402244030061</v>
      </c>
      <c r="J24" s="35">
        <v>21.222222222222221</v>
      </c>
      <c r="K24" s="35">
        <v>20.128805620608901</v>
      </c>
      <c r="L24" s="35">
        <v>10.692198363283321</v>
      </c>
      <c r="M24" s="35">
        <v>10.11893775015627</v>
      </c>
      <c r="N24" s="4">
        <v>0.81</v>
      </c>
      <c r="O24" s="4" t="s">
        <v>161</v>
      </c>
      <c r="P24" s="35">
        <v>2.5305410122164047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>
        <f t="shared" si="11"/>
        <v>0.69385291182615361</v>
      </c>
      <c r="V24" s="37" t="str">
        <f t="shared" si="12"/>
        <v/>
      </c>
      <c r="W24" s="37">
        <f t="shared" si="13"/>
        <v>0.37067228442652822</v>
      </c>
      <c r="X24" s="37" t="str">
        <f t="shared" si="14"/>
        <v/>
      </c>
      <c r="Y24" s="1">
        <f t="shared" si="0"/>
        <v>11</v>
      </c>
      <c r="Z24" s="1" t="str">
        <f t="shared" si="15"/>
        <v xml:space="preserve"> </v>
      </c>
      <c r="AA24" s="1">
        <f t="shared" si="1"/>
        <v>26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2.5305410124864047</v>
      </c>
      <c r="AH24" s="38" t="str">
        <f t="shared" si="19"/>
        <v xml:space="preserve"> </v>
      </c>
      <c r="AI24" s="1">
        <f t="shared" si="20"/>
        <v>74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877</v>
      </c>
      <c r="AP24" t="s">
        <v>1028</v>
      </c>
      <c r="AQ24" s="22">
        <v>-69.385291182615362</v>
      </c>
      <c r="AR24" s="21">
        <v>-37.067228442652819</v>
      </c>
      <c r="AS24">
        <v>9.0750436300174542</v>
      </c>
      <c r="AT24">
        <v>69.385291182615362</v>
      </c>
      <c r="AU24">
        <v>37.067228442652819</v>
      </c>
      <c r="AV24" t="s">
        <v>1717</v>
      </c>
    </row>
    <row r="25" spans="1:48" x14ac:dyDescent="0.25">
      <c r="A25" s="14">
        <v>2.7999999999999996E-10</v>
      </c>
      <c r="B25" t="s">
        <v>849</v>
      </c>
      <c r="C25" s="4">
        <v>11</v>
      </c>
      <c r="D25" s="4">
        <v>3</v>
      </c>
      <c r="E25" s="4">
        <v>12</v>
      </c>
      <c r="F25" s="4">
        <v>26</v>
      </c>
      <c r="G25" s="4">
        <v>265</v>
      </c>
      <c r="H25" s="4">
        <v>244.85</v>
      </c>
      <c r="I25" s="34">
        <v>31635.35868400869</v>
      </c>
      <c r="J25" s="35">
        <v>9.3454198473282446</v>
      </c>
      <c r="K25" s="35">
        <v>9.3454198473282446</v>
      </c>
      <c r="L25" s="35">
        <v>4.7879881026245705</v>
      </c>
      <c r="M25" s="35">
        <v>4.7732270156068966</v>
      </c>
      <c r="N25" s="4">
        <v>0.26200000000000001</v>
      </c>
      <c r="O25" s="4">
        <v>-6.2500000000000053</v>
      </c>
      <c r="P25" s="35">
        <v>6.2895650398202978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>
        <f t="shared" si="14"/>
        <v>-0.38621017236569588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>
        <f t="shared" si="16"/>
        <v>6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6.2895650401002978</v>
      </c>
      <c r="AH25" s="38" t="str">
        <f t="shared" si="19"/>
        <v xml:space="preserve"> </v>
      </c>
      <c r="AI25" s="1">
        <f t="shared" si="20"/>
        <v>19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849</v>
      </c>
      <c r="AP25" t="s">
        <v>1047</v>
      </c>
      <c r="AQ25" s="22">
        <v>25.409476656694295</v>
      </c>
      <c r="AR25" s="21">
        <v>38.621017236569585</v>
      </c>
      <c r="AS25">
        <v>8.2295282826220237</v>
      </c>
      <c r="AT25">
        <v>-25.409476656694295</v>
      </c>
      <c r="AU25">
        <v>-38.621017236569585</v>
      </c>
      <c r="AV25" t="s">
        <v>1718</v>
      </c>
    </row>
    <row r="26" spans="1:48" x14ac:dyDescent="0.25">
      <c r="A26" s="14">
        <v>2.8999999999999998E-10</v>
      </c>
      <c r="B26" t="s">
        <v>908</v>
      </c>
      <c r="C26" s="4">
        <v>8</v>
      </c>
      <c r="D26" s="4">
        <v>1</v>
      </c>
      <c r="E26" s="4">
        <v>6</v>
      </c>
      <c r="F26" s="4">
        <v>15</v>
      </c>
      <c r="G26" s="4">
        <v>2900</v>
      </c>
      <c r="H26" s="4">
        <v>2381</v>
      </c>
      <c r="I26" s="34">
        <v>11419.277673104612</v>
      </c>
      <c r="J26" s="35">
        <v>17.814370489950999</v>
      </c>
      <c r="K26" s="35">
        <v>16.020100423029838</v>
      </c>
      <c r="L26" s="35">
        <v>9.6595042800888695</v>
      </c>
      <c r="M26" s="35">
        <v>8.9760712468193393</v>
      </c>
      <c r="N26" s="4">
        <v>1.349</v>
      </c>
      <c r="O26" s="4" t="s">
        <v>161</v>
      </c>
      <c r="P26" s="35">
        <v>2.4907586227023151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0.2179756407771902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0.23828742679176629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38</v>
      </c>
      <c r="AB26" s="1" t="str">
        <f t="shared" si="16"/>
        <v xml:space="preserve"> </v>
      </c>
      <c r="AC26" s="1">
        <f t="shared" si="2"/>
        <v>42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2.4907586229923151</v>
      </c>
      <c r="AH26" s="38" t="str">
        <f t="shared" si="19"/>
        <v xml:space="preserve"> </v>
      </c>
      <c r="AI26" s="1">
        <f t="shared" si="20"/>
        <v>77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908</v>
      </c>
      <c r="AP26" t="s">
        <v>1020</v>
      </c>
      <c r="AQ26" s="22">
        <v>-42.18550258679614</v>
      </c>
      <c r="AR26" s="21">
        <v>-23.828742679176628</v>
      </c>
      <c r="AS26">
        <v>21.797564048719021</v>
      </c>
      <c r="AT26">
        <v>42.18550258679614</v>
      </c>
      <c r="AU26">
        <v>23.828742679176628</v>
      </c>
      <c r="AV26" t="s">
        <v>1719</v>
      </c>
    </row>
    <row r="27" spans="1:48" x14ac:dyDescent="0.25">
      <c r="A27" s="14">
        <v>3E-10</v>
      </c>
      <c r="B27" t="s">
        <v>872</v>
      </c>
      <c r="C27" s="4">
        <v>11</v>
      </c>
      <c r="D27" s="4">
        <v>0</v>
      </c>
      <c r="E27" s="4">
        <v>2</v>
      </c>
      <c r="F27" s="4">
        <v>13</v>
      </c>
      <c r="G27" s="4">
        <v>5600</v>
      </c>
      <c r="H27" s="4">
        <v>4366</v>
      </c>
      <c r="I27" s="34">
        <v>40047.298804528808</v>
      </c>
      <c r="J27" s="35">
        <v>12.228367697611498</v>
      </c>
      <c r="K27" s="35">
        <v>10.803816310565537</v>
      </c>
      <c r="L27" s="35">
        <v>8.634978383489532</v>
      </c>
      <c r="M27" s="35">
        <v>7.7829262884475279</v>
      </c>
      <c r="N27" s="4">
        <v>4.2519999999999998</v>
      </c>
      <c r="O27" s="4">
        <v>10.476190476190485</v>
      </c>
      <c r="P27" s="35">
        <v>3.6200730564722052</v>
      </c>
      <c r="Q27" s="36">
        <f t="shared" si="7"/>
        <v>84.615384615684619</v>
      </c>
      <c r="R27" s="36" t="str">
        <f t="shared" si="8"/>
        <v xml:space="preserve"> </v>
      </c>
      <c r="S27" s="37">
        <f t="shared" si="9"/>
        <v>0.28263857107416412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0.1069496790776725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49</v>
      </c>
      <c r="AB27" s="1" t="str">
        <f t="shared" si="16"/>
        <v xml:space="preserve"> </v>
      </c>
      <c r="AC27" s="1">
        <f t="shared" si="2"/>
        <v>29</v>
      </c>
      <c r="AD27" s="1" t="str">
        <f t="shared" si="17"/>
        <v xml:space="preserve"> </v>
      </c>
      <c r="AE27" s="1">
        <f t="shared" si="3"/>
        <v>4</v>
      </c>
      <c r="AF27" s="1" t="str">
        <f t="shared" si="4"/>
        <v xml:space="preserve"> </v>
      </c>
      <c r="AG27" s="38">
        <f t="shared" si="18"/>
        <v>3.6200730567722053</v>
      </c>
      <c r="AH27" s="38" t="str">
        <f t="shared" si="19"/>
        <v xml:space="preserve"> </v>
      </c>
      <c r="AI27" s="1">
        <f t="shared" si="20"/>
        <v>56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872</v>
      </c>
      <c r="AP27" t="s">
        <v>1028</v>
      </c>
      <c r="AQ27" s="22">
        <v>2.399211474701024</v>
      </c>
      <c r="AR27" s="21">
        <v>-10.69496790776725</v>
      </c>
      <c r="AS27">
        <v>28.263857077416411</v>
      </c>
      <c r="AT27">
        <v>-2.399211474701024</v>
      </c>
      <c r="AU27">
        <v>10.69496790776725</v>
      </c>
      <c r="AV27" t="s">
        <v>1720</v>
      </c>
    </row>
    <row r="28" spans="1:48" x14ac:dyDescent="0.25">
      <c r="A28" s="14">
        <v>3.1000000000000002E-10</v>
      </c>
      <c r="B28" t="s">
        <v>868</v>
      </c>
      <c r="C28" s="4">
        <v>9</v>
      </c>
      <c r="D28" s="4">
        <v>4</v>
      </c>
      <c r="E28" s="4">
        <v>6</v>
      </c>
      <c r="F28" s="4">
        <v>19</v>
      </c>
      <c r="G28" s="4">
        <v>160</v>
      </c>
      <c r="H28" s="4">
        <v>147.19999999999999</v>
      </c>
      <c r="I28" s="34">
        <v>10815.587001675074</v>
      </c>
      <c r="J28" s="35">
        <v>11.15151515151515</v>
      </c>
      <c r="K28" s="35">
        <v>10.439716312056737</v>
      </c>
      <c r="L28" s="35">
        <v>5.0077791036960493</v>
      </c>
      <c r="M28" s="35">
        <v>4.8919137222190043</v>
      </c>
      <c r="N28" s="4">
        <v>0.128</v>
      </c>
      <c r="O28" s="4">
        <v>47.107990638582415</v>
      </c>
      <c r="P28" s="35">
        <v>7.8804347826086971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>
        <f t="shared" si="14"/>
        <v>-0.35803435451241317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>
        <f t="shared" si="16"/>
        <v>9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7.8804347829186971</v>
      </c>
      <c r="AH28" s="38" t="str">
        <f t="shared" si="19"/>
        <v xml:space="preserve"> </v>
      </c>
      <c r="AI28" s="1">
        <f t="shared" si="20"/>
        <v>10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868</v>
      </c>
      <c r="AP28" t="s">
        <v>1026</v>
      </c>
      <c r="AQ28" s="22">
        <v>10.994116389525299</v>
      </c>
      <c r="AR28" s="21">
        <v>35.803435451241313</v>
      </c>
      <c r="AS28">
        <v>8.6956521739130608</v>
      </c>
      <c r="AT28">
        <v>-10.994116389525299</v>
      </c>
      <c r="AU28">
        <v>-35.803435451241313</v>
      </c>
      <c r="AV28" t="s">
        <v>1721</v>
      </c>
    </row>
    <row r="29" spans="1:48" x14ac:dyDescent="0.25">
      <c r="A29" s="14">
        <v>3.2000000000000003E-10</v>
      </c>
      <c r="B29" t="s">
        <v>847</v>
      </c>
      <c r="C29" s="4">
        <v>14</v>
      </c>
      <c r="D29" s="4">
        <v>2</v>
      </c>
      <c r="E29" s="4">
        <v>11</v>
      </c>
      <c r="F29" s="4">
        <v>27</v>
      </c>
      <c r="G29" s="4">
        <v>1740</v>
      </c>
      <c r="H29" s="4">
        <v>1515</v>
      </c>
      <c r="I29" s="34">
        <v>31250.959409988776</v>
      </c>
      <c r="J29" s="35">
        <v>18.187274909963985</v>
      </c>
      <c r="K29" s="35">
        <v>16.908482142857142</v>
      </c>
      <c r="L29" s="35">
        <v>11.609726090604026</v>
      </c>
      <c r="M29" s="35">
        <v>11.01759944270289</v>
      </c>
      <c r="N29" s="4">
        <v>0.76900000000000002</v>
      </c>
      <c r="O29" s="4" t="s">
        <v>161</v>
      </c>
      <c r="P29" s="35">
        <v>2.6336633663366338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>
        <f t="shared" si="13"/>
        <v>0.48829354277785231</v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>
        <f t="shared" si="1"/>
        <v>23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2.6336633666566338</v>
      </c>
      <c r="AH29" s="38" t="str">
        <f t="shared" si="19"/>
        <v xml:space="preserve"> </v>
      </c>
      <c r="AI29" s="1">
        <f t="shared" si="20"/>
        <v>73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1028</v>
      </c>
      <c r="AQ29" s="22">
        <v>-45.161841403050886</v>
      </c>
      <c r="AR29" s="21">
        <v>-48.829354277785228</v>
      </c>
      <c r="AS29">
        <v>14.851485148514843</v>
      </c>
      <c r="AT29">
        <v>45.161841403050886</v>
      </c>
      <c r="AU29">
        <v>48.829354277785228</v>
      </c>
      <c r="AV29" t="s">
        <v>1722</v>
      </c>
    </row>
    <row r="30" spans="1:48" x14ac:dyDescent="0.25">
      <c r="A30" s="14">
        <v>3.3000000000000005E-10</v>
      </c>
      <c r="B30" t="s">
        <v>913</v>
      </c>
      <c r="C30" s="4">
        <v>7</v>
      </c>
      <c r="D30" s="4">
        <v>1</v>
      </c>
      <c r="E30" s="4">
        <v>12</v>
      </c>
      <c r="F30" s="4">
        <v>20</v>
      </c>
      <c r="G30" s="4">
        <v>4920</v>
      </c>
      <c r="H30" s="4">
        <v>4671</v>
      </c>
      <c r="I30" s="34">
        <v>8006.6715155843631</v>
      </c>
      <c r="J30" s="35">
        <v>22.587040618955513</v>
      </c>
      <c r="K30" s="35">
        <v>21.097560975609756</v>
      </c>
      <c r="L30" s="35">
        <v>15.02924736117485</v>
      </c>
      <c r="M30" s="35">
        <v>14.184031409644216</v>
      </c>
      <c r="N30" s="4">
        <v>1.905</v>
      </c>
      <c r="O30" s="4" t="s">
        <v>161</v>
      </c>
      <c r="P30" s="35">
        <v>2.0595161635624062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>
        <f t="shared" si="11"/>
        <v>0.80278597223864212</v>
      </c>
      <c r="V30" s="37" t="str">
        <f t="shared" si="12"/>
        <v/>
      </c>
      <c r="W30" s="37">
        <f t="shared" si="13"/>
        <v>0.92665456754835951</v>
      </c>
      <c r="X30" s="37" t="str">
        <f t="shared" si="14"/>
        <v/>
      </c>
      <c r="Y30" s="1">
        <f t="shared" si="0"/>
        <v>7</v>
      </c>
      <c r="Z30" s="1" t="str">
        <f t="shared" si="15"/>
        <v xml:space="preserve"> </v>
      </c>
      <c r="AA30" s="1">
        <f t="shared" si="1"/>
        <v>8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2.0595161638924062</v>
      </c>
      <c r="AH30" s="38" t="str">
        <f t="shared" si="19"/>
        <v xml:space="preserve"> </v>
      </c>
      <c r="AI30" s="1">
        <f t="shared" si="20"/>
        <v>88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913</v>
      </c>
      <c r="AP30" t="s">
        <v>1022</v>
      </c>
      <c r="AQ30" s="22">
        <v>-80.27859722386421</v>
      </c>
      <c r="AR30" s="21">
        <v>-92.665456754835958</v>
      </c>
      <c r="AS30">
        <v>5.3307642903018593</v>
      </c>
      <c r="AT30">
        <v>80.27859722386421</v>
      </c>
      <c r="AU30">
        <v>92.665456754835958</v>
      </c>
      <c r="AV30" t="s">
        <v>1723</v>
      </c>
    </row>
    <row r="31" spans="1:48" x14ac:dyDescent="0.25">
      <c r="A31" s="14">
        <v>3.4000000000000007E-10</v>
      </c>
      <c r="B31" t="s">
        <v>848</v>
      </c>
      <c r="C31" s="4">
        <v>20</v>
      </c>
      <c r="D31" s="4">
        <v>0</v>
      </c>
      <c r="E31" s="4">
        <v>5</v>
      </c>
      <c r="F31" s="4">
        <v>25</v>
      </c>
      <c r="G31" s="4">
        <v>3149.50244140625</v>
      </c>
      <c r="H31" s="4">
        <v>2222</v>
      </c>
      <c r="I31" s="34">
        <v>23740.762030471447</v>
      </c>
      <c r="J31" s="35">
        <v>11.494308690643486</v>
      </c>
      <c r="K31" s="35">
        <v>10.128782943087048</v>
      </c>
      <c r="L31" s="35">
        <v>7.6070962230827952</v>
      </c>
      <c r="M31" s="35">
        <v>7.0747149695960321</v>
      </c>
      <c r="N31" s="4">
        <v>1.9120000000000001</v>
      </c>
      <c r="O31" s="4">
        <v>-16.810250398185804</v>
      </c>
      <c r="P31" s="35">
        <v>2.9343052773884901</v>
      </c>
      <c r="Q31" s="36">
        <f t="shared" si="7"/>
        <v>80.000000000339995</v>
      </c>
      <c r="R31" s="36" t="str">
        <f t="shared" si="8"/>
        <v xml:space="preserve"> </v>
      </c>
      <c r="S31" s="37">
        <f t="shared" si="9"/>
        <v>0.41741784075685423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6</v>
      </c>
      <c r="AD31" s="1" t="str">
        <f t="shared" si="17"/>
        <v xml:space="preserve"> </v>
      </c>
      <c r="AE31" s="1">
        <f t="shared" si="3"/>
        <v>8</v>
      </c>
      <c r="AF31" s="1" t="str">
        <f t="shared" si="4"/>
        <v xml:space="preserve"> </v>
      </c>
      <c r="AG31" s="38">
        <f t="shared" si="18"/>
        <v>2.9343052777284901</v>
      </c>
      <c r="AH31" s="38" t="str">
        <f t="shared" si="19"/>
        <v xml:space="preserve"> </v>
      </c>
      <c r="AI31" s="1">
        <f t="shared" si="20"/>
        <v>68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848</v>
      </c>
      <c r="AP31" t="s">
        <v>1022</v>
      </c>
      <c r="AQ31" s="22">
        <v>8.2581077457192684</v>
      </c>
      <c r="AR31" s="21">
        <v>2.4818320454029097</v>
      </c>
      <c r="AS31">
        <v>41.741784041685428</v>
      </c>
      <c r="AT31">
        <v>-8.2581077457192684</v>
      </c>
      <c r="AU31">
        <v>-2.4818320454029097</v>
      </c>
      <c r="AV31" t="s">
        <v>1724</v>
      </c>
    </row>
    <row r="32" spans="1:48" x14ac:dyDescent="0.25">
      <c r="A32" s="14">
        <v>3.5000000000000008E-10</v>
      </c>
      <c r="B32" t="s">
        <v>923</v>
      </c>
      <c r="C32" s="4">
        <v>5</v>
      </c>
      <c r="D32" s="4">
        <v>2</v>
      </c>
      <c r="E32" s="4">
        <v>7</v>
      </c>
      <c r="F32" s="4">
        <v>14</v>
      </c>
      <c r="G32" s="4">
        <v>215</v>
      </c>
      <c r="H32" s="4">
        <v>150.6</v>
      </c>
      <c r="I32" s="34">
        <v>3855.8537952157772</v>
      </c>
      <c r="J32" s="35">
        <v>11.468497804297536</v>
      </c>
      <c r="K32" s="35">
        <v>10.715641760830833</v>
      </c>
      <c r="L32" s="35">
        <v>10.483893917625936</v>
      </c>
      <c r="M32" s="35">
        <v>9.7390914316889479</v>
      </c>
      <c r="N32" s="4">
        <v>0.16700000000000001</v>
      </c>
      <c r="O32" s="4" t="s">
        <v>161</v>
      </c>
      <c r="P32" s="35">
        <v>3.5184099854701074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0.42762284231547149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>
        <f t="shared" si="13"/>
        <v>0.34396897041340013</v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>
        <f t="shared" si="1"/>
        <v>31</v>
      </c>
      <c r="AB32" s="1" t="str">
        <f t="shared" si="16"/>
        <v xml:space="preserve"> </v>
      </c>
      <c r="AC32" s="1">
        <f t="shared" si="2"/>
        <v>5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3.5184099858201074</v>
      </c>
      <c r="AH32" s="38" t="str">
        <f t="shared" si="19"/>
        <v xml:space="preserve"> </v>
      </c>
      <c r="AI32" s="1">
        <f t="shared" si="20"/>
        <v>58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923</v>
      </c>
      <c r="AP32" t="s">
        <v>1054</v>
      </c>
      <c r="AQ32" s="22">
        <v>8.464117486528222</v>
      </c>
      <c r="AR32" s="21">
        <v>-34.396897041340011</v>
      </c>
      <c r="AS32">
        <v>42.762284196547149</v>
      </c>
      <c r="AT32">
        <v>-8.464117486528222</v>
      </c>
      <c r="AU32">
        <v>34.396897041340011</v>
      </c>
      <c r="AV32" t="s">
        <v>1725</v>
      </c>
    </row>
    <row r="33" spans="1:48" x14ac:dyDescent="0.25">
      <c r="A33" s="14">
        <v>3.600000000000001E-10</v>
      </c>
      <c r="B33" t="s">
        <v>891</v>
      </c>
      <c r="C33" s="4">
        <v>13</v>
      </c>
      <c r="D33" s="4">
        <v>0</v>
      </c>
      <c r="E33" s="4">
        <v>2</v>
      </c>
      <c r="F33" s="4">
        <v>15</v>
      </c>
      <c r="G33" s="4">
        <v>8500</v>
      </c>
      <c r="H33" s="4">
        <v>6660</v>
      </c>
      <c r="I33" s="34">
        <v>8519.3698080011636</v>
      </c>
      <c r="J33" s="35">
        <v>18.201694452036072</v>
      </c>
      <c r="K33" s="35">
        <v>17.411764705882351</v>
      </c>
      <c r="L33" s="35">
        <v>12.795361651398281</v>
      </c>
      <c r="M33" s="35">
        <v>12.196188608097939</v>
      </c>
      <c r="N33" s="4">
        <v>3.6590000000000003</v>
      </c>
      <c r="O33" s="4">
        <v>21.465968586387433</v>
      </c>
      <c r="P33" s="35">
        <v>2.0315315315315319</v>
      </c>
      <c r="Q33" s="36">
        <f t="shared" si="7"/>
        <v>86.666666667026675</v>
      </c>
      <c r="R33" s="36" t="str">
        <f t="shared" si="8"/>
        <v xml:space="preserve"> </v>
      </c>
      <c r="S33" s="37">
        <f t="shared" si="9"/>
        <v>0.27627627663627624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>
        <f t="shared" si="13"/>
        <v>0.64028453166483312</v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>
        <f t="shared" si="1"/>
        <v>18</v>
      </c>
      <c r="AB33" s="1" t="str">
        <f t="shared" si="16"/>
        <v xml:space="preserve"> </v>
      </c>
      <c r="AC33" s="1">
        <f t="shared" si="2"/>
        <v>31</v>
      </c>
      <c r="AD33" s="1" t="str">
        <f t="shared" si="17"/>
        <v xml:space="preserve"> </v>
      </c>
      <c r="AE33" s="1">
        <f t="shared" si="3"/>
        <v>2</v>
      </c>
      <c r="AF33" s="1" t="str">
        <f t="shared" si="4"/>
        <v xml:space="preserve"> </v>
      </c>
      <c r="AG33" s="38">
        <f t="shared" si="18"/>
        <v>2.0315315318915319</v>
      </c>
      <c r="AH33" s="38" t="str">
        <f t="shared" si="19"/>
        <v xml:space="preserve"> </v>
      </c>
      <c r="AI33" s="1">
        <f t="shared" si="20"/>
        <v>89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891</v>
      </c>
      <c r="AP33" t="s">
        <v>1031</v>
      </c>
      <c r="AQ33" s="22">
        <v>-45.276931062702232</v>
      </c>
      <c r="AR33" s="21">
        <v>-64.028453166483317</v>
      </c>
      <c r="AS33">
        <v>27.627627627627625</v>
      </c>
      <c r="AT33">
        <v>45.276931062702232</v>
      </c>
      <c r="AU33">
        <v>64.028453166483317</v>
      </c>
      <c r="AV33" t="s">
        <v>1726</v>
      </c>
    </row>
    <row r="34" spans="1:48" x14ac:dyDescent="0.25">
      <c r="A34" s="14">
        <v>3.7000000000000012E-10</v>
      </c>
      <c r="B34" t="s">
        <v>834</v>
      </c>
      <c r="C34" s="4">
        <v>15</v>
      </c>
      <c r="D34" s="4">
        <v>2</v>
      </c>
      <c r="E34" s="4">
        <v>12</v>
      </c>
      <c r="F34" s="4">
        <v>29</v>
      </c>
      <c r="G34" s="4">
        <v>3050</v>
      </c>
      <c r="H34" s="4">
        <v>2624.5</v>
      </c>
      <c r="I34" s="34">
        <v>83472.04266717071</v>
      </c>
      <c r="J34" s="35">
        <v>20.862480127186011</v>
      </c>
      <c r="K34" s="35">
        <v>19.269456681350952</v>
      </c>
      <c r="L34" s="35">
        <v>16.520735518040386</v>
      </c>
      <c r="M34" s="35">
        <v>15.561628872103933</v>
      </c>
      <c r="N34" s="4">
        <v>1.258</v>
      </c>
      <c r="O34" s="4">
        <v>5.6047197640117874</v>
      </c>
      <c r="P34" s="35">
        <v>2.5261954658030099</v>
      </c>
      <c r="Q34" s="36" t="str">
        <f t="shared" si="7"/>
        <v xml:space="preserve"> </v>
      </c>
      <c r="R34" s="36" t="str">
        <f t="shared" si="8"/>
        <v xml:space="preserve"> </v>
      </c>
      <c r="S34" s="37">
        <f t="shared" si="9"/>
        <v>0.16212611963081167</v>
      </c>
      <c r="T34" s="37" t="str">
        <f t="shared" si="10"/>
        <v/>
      </c>
      <c r="U34" s="37">
        <f t="shared" si="11"/>
        <v>0.66514007540389319</v>
      </c>
      <c r="V34" s="37" t="str">
        <f t="shared" si="12"/>
        <v/>
      </c>
      <c r="W34" s="37">
        <f t="shared" si="13"/>
        <v>1.1178539270913137</v>
      </c>
      <c r="X34" s="37" t="str">
        <f t="shared" si="14"/>
        <v/>
      </c>
      <c r="Y34" s="1">
        <f t="shared" si="0"/>
        <v>13</v>
      </c>
      <c r="Z34" s="1" t="str">
        <f t="shared" si="15"/>
        <v xml:space="preserve"> </v>
      </c>
      <c r="AA34" s="1">
        <f t="shared" si="1"/>
        <v>7</v>
      </c>
      <c r="AB34" s="1" t="str">
        <f t="shared" si="16"/>
        <v xml:space="preserve"> </v>
      </c>
      <c r="AC34" s="1">
        <f t="shared" si="2"/>
        <v>55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2.5261954661730099</v>
      </c>
      <c r="AH34" s="38" t="str">
        <f t="shared" si="19"/>
        <v xml:space="preserve"> </v>
      </c>
      <c r="AI34" s="1">
        <f t="shared" si="20"/>
        <v>75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834</v>
      </c>
      <c r="AP34" t="s">
        <v>1020</v>
      </c>
      <c r="AQ34" s="22">
        <v>-66.514007540389315</v>
      </c>
      <c r="AR34" s="21">
        <v>-111.78539270913137</v>
      </c>
      <c r="AS34">
        <v>16.212611926081166</v>
      </c>
      <c r="AT34">
        <v>66.514007540389315</v>
      </c>
      <c r="AU34">
        <v>111.78539270913137</v>
      </c>
      <c r="AV34" t="s">
        <v>1727</v>
      </c>
    </row>
    <row r="35" spans="1:48" x14ac:dyDescent="0.25">
      <c r="A35" s="14">
        <v>3.8000000000000014E-10</v>
      </c>
      <c r="B35" t="s">
        <v>907</v>
      </c>
      <c r="C35" s="4">
        <v>12</v>
      </c>
      <c r="D35" s="4">
        <v>0</v>
      </c>
      <c r="E35" s="4">
        <v>7</v>
      </c>
      <c r="F35" s="4">
        <v>19</v>
      </c>
      <c r="G35" s="4">
        <v>392.5</v>
      </c>
      <c r="H35" s="4">
        <v>325</v>
      </c>
      <c r="I35" s="34">
        <v>5819.2060260725375</v>
      </c>
      <c r="J35" s="35">
        <v>10.483870967741936</v>
      </c>
      <c r="K35" s="35">
        <v>10.383386581469649</v>
      </c>
      <c r="L35" s="35" t="s">
        <v>1019</v>
      </c>
      <c r="M35" s="35" t="s">
        <v>1019</v>
      </c>
      <c r="N35" s="4">
        <v>0.30299999999999999</v>
      </c>
      <c r="O35" s="4">
        <v>0</v>
      </c>
      <c r="P35" s="35">
        <v>8.3692307692307697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0.20769230807230762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44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8.3692307696107697</v>
      </c>
      <c r="AH35" s="38" t="str">
        <f t="shared" si="19"/>
        <v xml:space="preserve"> </v>
      </c>
      <c r="AI35" s="1">
        <f t="shared" si="20"/>
        <v>7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907</v>
      </c>
      <c r="AP35" t="s">
        <v>1024</v>
      </c>
      <c r="AQ35" s="22">
        <v>16.322922359542314</v>
      </c>
      <c r="AR35" s="21" t="e">
        <v>#VALUE!</v>
      </c>
      <c r="AS35">
        <v>20.769230769230763</v>
      </c>
      <c r="AT35">
        <v>-16.322922359542314</v>
      </c>
      <c r="AU35" t="e">
        <v>#VALUE!</v>
      </c>
      <c r="AV35" t="s">
        <v>1728</v>
      </c>
    </row>
    <row r="36" spans="1:48" x14ac:dyDescent="0.25">
      <c r="A36" s="14">
        <v>3.9000000000000015E-10</v>
      </c>
      <c r="B36" t="s">
        <v>859</v>
      </c>
      <c r="C36" s="4">
        <v>11</v>
      </c>
      <c r="D36" s="4">
        <v>1</v>
      </c>
      <c r="E36" s="4">
        <v>4</v>
      </c>
      <c r="F36" s="4">
        <v>16</v>
      </c>
      <c r="G36" s="4">
        <v>2025</v>
      </c>
      <c r="H36" s="4">
        <v>1784</v>
      </c>
      <c r="I36" s="34">
        <v>21200.155437164158</v>
      </c>
      <c r="J36" s="35">
        <v>22.908739774249245</v>
      </c>
      <c r="K36" s="35">
        <v>20.889804074720082</v>
      </c>
      <c r="L36" s="35">
        <v>14.459076515597411</v>
      </c>
      <c r="M36" s="35">
        <v>13.506786340115916</v>
      </c>
      <c r="N36" s="4">
        <v>1.014</v>
      </c>
      <c r="O36" s="4">
        <v>15.023474178403756</v>
      </c>
      <c r="P36" s="35">
        <v>2.0017682603923728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>
        <f t="shared" si="11"/>
        <v>0.82846240919328462</v>
      </c>
      <c r="V36" s="37" t="str">
        <f t="shared" si="12"/>
        <v/>
      </c>
      <c r="W36" s="37">
        <f t="shared" si="13"/>
        <v>0.85356226708143779</v>
      </c>
      <c r="X36" s="37" t="str">
        <f t="shared" si="14"/>
        <v/>
      </c>
      <c r="Y36" s="1">
        <f t="shared" ref="Y36:Y99" si="24">IF(ISERROR((RANK(U36,U$7:U$184,0)))=TRUE," ",((RANK(U36,U$7:U$184,0))))</f>
        <v>5</v>
      </c>
      <c r="Z36" s="1" t="str">
        <f t="shared" si="15"/>
        <v xml:space="preserve"> </v>
      </c>
      <c r="AA36" s="1">
        <f t="shared" ref="AA36:AA99" si="25">IF(ISERROR((RANK(W36,W$7:W$184,0)))=TRUE," ",((RANK(W36,W$7:W$184,0))))</f>
        <v>12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2.0017682607823728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90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859</v>
      </c>
      <c r="AP36" t="s">
        <v>1031</v>
      </c>
      <c r="AQ36" s="22">
        <v>-82.846240919328466</v>
      </c>
      <c r="AR36" s="21">
        <v>-85.35622670814378</v>
      </c>
      <c r="AS36">
        <v>13.50896860986548</v>
      </c>
      <c r="AT36">
        <v>82.846240919328466</v>
      </c>
      <c r="AU36">
        <v>85.35622670814378</v>
      </c>
      <c r="AV36" t="s">
        <v>1729</v>
      </c>
    </row>
    <row r="37" spans="1:48" x14ac:dyDescent="0.25">
      <c r="A37" s="14">
        <v>4.0000000000000017E-10</v>
      </c>
      <c r="B37" t="s">
        <v>922</v>
      </c>
      <c r="C37" s="4">
        <v>13</v>
      </c>
      <c r="D37" s="4">
        <v>3</v>
      </c>
      <c r="E37" s="4">
        <v>11</v>
      </c>
      <c r="F37" s="4">
        <v>27</v>
      </c>
      <c r="G37" s="4">
        <v>1600</v>
      </c>
      <c r="H37" s="4">
        <v>1140</v>
      </c>
      <c r="I37" s="34">
        <v>5896.1332193944572</v>
      </c>
      <c r="J37" s="35">
        <v>9.2909535452322736</v>
      </c>
      <c r="K37" s="35">
        <v>8.9763779527559056</v>
      </c>
      <c r="L37" s="35">
        <v>4.4243231821633202</v>
      </c>
      <c r="M37" s="35">
        <v>4.18278821292611</v>
      </c>
      <c r="N37" s="4">
        <v>1.1599999999999999</v>
      </c>
      <c r="O37" s="4">
        <v>-19.923521391006442</v>
      </c>
      <c r="P37" s="35">
        <v>5.5087719298245608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0.40350877232982446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>
        <f t="shared" si="14"/>
        <v>-0.43282971779109014</v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>
        <f t="shared" si="16"/>
        <v>3</v>
      </c>
      <c r="AC37" s="1">
        <f t="shared" si="26"/>
        <v>8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5.5087719302245608</v>
      </c>
      <c r="AH37" s="38" t="str">
        <f t="shared" si="19"/>
        <v xml:space="preserve"> </v>
      </c>
      <c r="AI37" s="1">
        <f t="shared" si="29"/>
        <v>32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922</v>
      </c>
      <c r="AP37" t="s">
        <v>1031</v>
      </c>
      <c r="AQ37" s="22">
        <v>25.844199766440358</v>
      </c>
      <c r="AR37" s="21">
        <v>43.282971779109012</v>
      </c>
      <c r="AS37">
        <v>40.350877192982452</v>
      </c>
      <c r="AT37">
        <v>-25.844199766440358</v>
      </c>
      <c r="AU37">
        <v>-43.282971779109012</v>
      </c>
      <c r="AV37" t="s">
        <v>1730</v>
      </c>
    </row>
    <row r="38" spans="1:48" x14ac:dyDescent="0.25">
      <c r="A38" s="14">
        <v>4.1000000000000019E-10</v>
      </c>
      <c r="B38" t="s">
        <v>861</v>
      </c>
      <c r="C38" s="4">
        <v>13</v>
      </c>
      <c r="D38" s="4">
        <v>2</v>
      </c>
      <c r="E38" s="4">
        <v>11</v>
      </c>
      <c r="F38" s="4">
        <v>26</v>
      </c>
      <c r="G38" s="4">
        <v>6495</v>
      </c>
      <c r="H38" s="4">
        <v>5351</v>
      </c>
      <c r="I38" s="34">
        <v>16155.060104064411</v>
      </c>
      <c r="J38" s="35">
        <v>13.322249597383134</v>
      </c>
      <c r="K38" s="35">
        <v>12.466517336610091</v>
      </c>
      <c r="L38" s="35">
        <v>9.3771441010013046</v>
      </c>
      <c r="M38" s="35">
        <v>8.6020295430457914</v>
      </c>
      <c r="N38" s="4">
        <v>5.23</v>
      </c>
      <c r="O38" s="4">
        <v>14.846738248391903</v>
      </c>
      <c r="P38" s="35">
        <v>2.920687948291802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0.21379181502409092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0.20209063558463125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41</v>
      </c>
      <c r="AB38" s="1" t="str">
        <f t="shared" si="16"/>
        <v xml:space="preserve"> </v>
      </c>
      <c r="AC38" s="1">
        <f t="shared" si="26"/>
        <v>43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2.920687948701802</v>
      </c>
      <c r="AH38" s="38" t="str">
        <f t="shared" si="19"/>
        <v xml:space="preserve"> </v>
      </c>
      <c r="AI38" s="1">
        <f t="shared" si="29"/>
        <v>69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861</v>
      </c>
      <c r="AP38" t="s">
        <v>1031</v>
      </c>
      <c r="AQ38" s="22">
        <v>-6.3316133263979335</v>
      </c>
      <c r="AR38" s="21">
        <v>-20.209063558463125</v>
      </c>
      <c r="AS38">
        <v>21.37918146140909</v>
      </c>
      <c r="AT38">
        <v>6.3316133263979335</v>
      </c>
      <c r="AU38">
        <v>20.209063558463125</v>
      </c>
      <c r="AV38" t="s">
        <v>1731</v>
      </c>
    </row>
    <row r="39" spans="1:48" x14ac:dyDescent="0.25">
      <c r="A39" s="14">
        <v>4.200000000000002E-10</v>
      </c>
      <c r="B39" t="s">
        <v>924</v>
      </c>
      <c r="C39" s="4">
        <v>7</v>
      </c>
      <c r="D39" s="4">
        <v>0</v>
      </c>
      <c r="E39" s="4">
        <v>9</v>
      </c>
      <c r="F39" s="4">
        <v>16</v>
      </c>
      <c r="G39" s="4">
        <v>1250</v>
      </c>
      <c r="H39" s="4">
        <v>901</v>
      </c>
      <c r="I39" s="34">
        <v>8645.1766760124028</v>
      </c>
      <c r="J39" s="35">
        <v>18.331125087681254</v>
      </c>
      <c r="K39" s="35">
        <v>15.940108771896744</v>
      </c>
      <c r="L39" s="35">
        <v>7.3340470522079535</v>
      </c>
      <c r="M39" s="35">
        <v>6.3718506890540576</v>
      </c>
      <c r="N39" s="4">
        <v>0.60399999999999998</v>
      </c>
      <c r="O39" s="4" t="s">
        <v>161</v>
      </c>
      <c r="P39" s="35">
        <v>2.6508874805865359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0.38734739220690345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11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2.6508874810065359</v>
      </c>
      <c r="AH39" s="38" t="str">
        <f t="shared" si="19"/>
        <v xml:space="preserve"> </v>
      </c>
      <c r="AI39" s="1">
        <f t="shared" si="29"/>
        <v>72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924</v>
      </c>
      <c r="AP39" t="s">
        <v>1022</v>
      </c>
      <c r="AQ39" s="22">
        <v>-46.309982440505323</v>
      </c>
      <c r="AR39" s="21">
        <v>5.9821499228656876</v>
      </c>
      <c r="AS39">
        <v>38.734739178690347</v>
      </c>
      <c r="AT39">
        <v>46.309982440505323</v>
      </c>
      <c r="AU39">
        <v>-5.9821499228656876</v>
      </c>
      <c r="AV39" t="s">
        <v>1732</v>
      </c>
    </row>
    <row r="40" spans="1:48" x14ac:dyDescent="0.25">
      <c r="A40" s="14">
        <v>4.3000000000000022E-10</v>
      </c>
      <c r="B40" t="s">
        <v>914</v>
      </c>
      <c r="C40" s="4">
        <v>11</v>
      </c>
      <c r="D40" s="4">
        <v>0</v>
      </c>
      <c r="E40" s="4">
        <v>3</v>
      </c>
      <c r="F40" s="4">
        <v>14</v>
      </c>
      <c r="G40" s="4">
        <v>317.5</v>
      </c>
      <c r="H40" s="4">
        <v>219.3</v>
      </c>
      <c r="I40" s="34">
        <v>4430.585778988614</v>
      </c>
      <c r="J40" s="35">
        <v>10.856435643564357</v>
      </c>
      <c r="K40" s="35">
        <v>9.8340807174887885</v>
      </c>
      <c r="L40" s="35">
        <v>7.6737721712538223</v>
      </c>
      <c r="M40" s="35">
        <v>7.2262735781137506</v>
      </c>
      <c r="N40" s="4">
        <v>0.18</v>
      </c>
      <c r="O40" s="4">
        <v>10.784313725490206</v>
      </c>
      <c r="P40" s="35">
        <v>4.7423620611035116</v>
      </c>
      <c r="Q40" s="36">
        <f t="shared" si="7"/>
        <v>78.571428571858576</v>
      </c>
      <c r="R40" s="36" t="str">
        <f t="shared" si="8"/>
        <v xml:space="preserve"> </v>
      </c>
      <c r="S40" s="37">
        <f t="shared" si="9"/>
        <v>0.44778841812265829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3</v>
      </c>
      <c r="AD40" s="1" t="str">
        <f t="shared" si="17"/>
        <v xml:space="preserve"> </v>
      </c>
      <c r="AE40" s="1">
        <f t="shared" si="27"/>
        <v>9</v>
      </c>
      <c r="AF40" s="1" t="str">
        <f t="shared" si="28"/>
        <v xml:space="preserve"> </v>
      </c>
      <c r="AG40" s="38">
        <f t="shared" si="18"/>
        <v>4.7423620615335116</v>
      </c>
      <c r="AH40" s="38" t="str">
        <f t="shared" si="19"/>
        <v xml:space="preserve"> </v>
      </c>
      <c r="AI40" s="1">
        <f t="shared" si="29"/>
        <v>43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914</v>
      </c>
      <c r="AP40" t="s">
        <v>1031</v>
      </c>
      <c r="AQ40" s="22">
        <v>13.349295213537927</v>
      </c>
      <c r="AR40" s="21">
        <v>1.6270885109982425</v>
      </c>
      <c r="AS40">
        <v>44.778841769265831</v>
      </c>
      <c r="AT40">
        <v>-13.349295213537927</v>
      </c>
      <c r="AU40">
        <v>-1.6270885109982425</v>
      </c>
      <c r="AV40" t="s">
        <v>1733</v>
      </c>
    </row>
    <row r="41" spans="1:48" x14ac:dyDescent="0.25">
      <c r="A41" s="14">
        <v>4.4000000000000024E-10</v>
      </c>
      <c r="B41" t="s">
        <v>906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 t="s">
        <v>161</v>
      </c>
      <c r="I41" s="34" t="s">
        <v>161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>
        <v>0.33100000000000002</v>
      </c>
      <c r="O41" s="4" t="s">
        <v>161</v>
      </c>
      <c r="P41" s="35" t="s">
        <v>166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 xml:space="preserve"> </v>
      </c>
      <c r="T41" s="37" t="str">
        <f t="shared" si="10"/>
        <v xml:space="preserve"> </v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 xml:space="preserve"> </v>
      </c>
      <c r="X41" s="37" t="str">
        <f t="shared" si="14"/>
        <v xml:space="preserve"> 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906</v>
      </c>
      <c r="AP41" t="s">
        <v>1028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1734</v>
      </c>
    </row>
    <row r="42" spans="1:48" x14ac:dyDescent="0.25">
      <c r="A42" s="14">
        <v>4.5000000000000026E-10</v>
      </c>
      <c r="B42" t="s">
        <v>839</v>
      </c>
      <c r="C42" s="4">
        <v>23</v>
      </c>
      <c r="D42" s="4">
        <v>1</v>
      </c>
      <c r="E42" s="4">
        <v>6</v>
      </c>
      <c r="F42" s="4">
        <v>30</v>
      </c>
      <c r="G42" s="4">
        <v>417</v>
      </c>
      <c r="H42" s="4">
        <v>309.95</v>
      </c>
      <c r="I42" s="34">
        <v>57128.590307976476</v>
      </c>
      <c r="J42" s="35">
        <v>8.0395590145370903</v>
      </c>
      <c r="K42" s="35">
        <v>8.3213579903043691</v>
      </c>
      <c r="L42" s="35">
        <v>4.9407030330227526</v>
      </c>
      <c r="M42" s="35">
        <v>5.0401909735049166</v>
      </c>
      <c r="N42" s="4">
        <v>0.49199999999999999</v>
      </c>
      <c r="O42" s="4" t="s">
        <v>161</v>
      </c>
      <c r="P42" s="35">
        <v>5.5997997200244827</v>
      </c>
      <c r="Q42" s="36">
        <f t="shared" si="7"/>
        <v>76.666666667116672</v>
      </c>
      <c r="R42" s="36" t="str">
        <f t="shared" si="8"/>
        <v xml:space="preserve"> </v>
      </c>
      <c r="S42" s="37">
        <f t="shared" si="9"/>
        <v>0.34537828727045489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>
        <f t="shared" si="14"/>
        <v>-0.36663308303356001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>
        <f t="shared" si="16"/>
        <v>8</v>
      </c>
      <c r="AC42" s="1">
        <f t="shared" si="26"/>
        <v>15</v>
      </c>
      <c r="AD42" s="1" t="str">
        <f t="shared" si="17"/>
        <v xml:space="preserve"> </v>
      </c>
      <c r="AE42" s="1">
        <f t="shared" si="27"/>
        <v>11</v>
      </c>
      <c r="AF42" s="1" t="str">
        <f t="shared" si="28"/>
        <v xml:space="preserve"> </v>
      </c>
      <c r="AG42" s="38">
        <f t="shared" si="18"/>
        <v>5.5997997204744827</v>
      </c>
      <c r="AH42" s="38" t="str">
        <f t="shared" si="19"/>
        <v xml:space="preserve"> </v>
      </c>
      <c r="AI42" s="1">
        <f t="shared" si="29"/>
        <v>30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839</v>
      </c>
      <c r="AP42" t="s">
        <v>1022</v>
      </c>
      <c r="AQ42" s="22">
        <v>35.832212555420583</v>
      </c>
      <c r="AR42" s="21">
        <v>36.663308303356004</v>
      </c>
      <c r="AS42">
        <v>34.537828682045493</v>
      </c>
      <c r="AT42">
        <v>-35.832212555420583</v>
      </c>
      <c r="AU42">
        <v>-36.663308303356004</v>
      </c>
      <c r="AV42" t="s">
        <v>1735</v>
      </c>
    </row>
    <row r="43" spans="1:48" x14ac:dyDescent="0.25">
      <c r="A43" s="14">
        <v>4.6000000000000027E-10</v>
      </c>
      <c r="B43" t="s">
        <v>832</v>
      </c>
      <c r="C43" s="4">
        <v>14</v>
      </c>
      <c r="D43" s="4">
        <v>2</v>
      </c>
      <c r="E43" s="4">
        <v>13</v>
      </c>
      <c r="F43" s="4">
        <v>29</v>
      </c>
      <c r="G43" s="4">
        <v>1700</v>
      </c>
      <c r="H43" s="4">
        <v>1510.6</v>
      </c>
      <c r="I43" s="34">
        <v>97570.257650739732</v>
      </c>
      <c r="J43" s="35">
        <v>13</v>
      </c>
      <c r="K43" s="35">
        <v>12.104166666666666</v>
      </c>
      <c r="L43" s="35">
        <v>9.6854110372576478</v>
      </c>
      <c r="M43" s="35">
        <v>9.2264410441889684</v>
      </c>
      <c r="N43" s="4">
        <v>1.119</v>
      </c>
      <c r="O43" s="4">
        <v>2.4615384615384635</v>
      </c>
      <c r="P43" s="35">
        <v>5.3091486826426584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>
        <f t="shared" si="13"/>
        <v>0.24160850940023626</v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>
        <f t="shared" si="25"/>
        <v>37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5.3091486831026584</v>
      </c>
      <c r="AH43" s="38" t="str">
        <f t="shared" si="19"/>
        <v xml:space="preserve"> </v>
      </c>
      <c r="AI43" s="1">
        <f t="shared" si="29"/>
        <v>36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832</v>
      </c>
      <c r="AP43" t="s">
        <v>1054</v>
      </c>
      <c r="AQ43" s="22">
        <v>-3.759576274167542</v>
      </c>
      <c r="AR43" s="21">
        <v>-24.160850940023625</v>
      </c>
      <c r="AS43">
        <v>12.538064345293275</v>
      </c>
      <c r="AT43">
        <v>3.759576274167542</v>
      </c>
      <c r="AU43">
        <v>24.160850940023625</v>
      </c>
      <c r="AV43" t="s">
        <v>1736</v>
      </c>
    </row>
    <row r="44" spans="1:48" x14ac:dyDescent="0.25">
      <c r="A44" s="14">
        <v>4.7000000000000024E-10</v>
      </c>
      <c r="B44" t="s">
        <v>920</v>
      </c>
      <c r="C44" s="4">
        <v>1</v>
      </c>
      <c r="D44" s="4">
        <v>6</v>
      </c>
      <c r="E44" s="4">
        <v>8</v>
      </c>
      <c r="F44" s="4">
        <v>15</v>
      </c>
      <c r="G44" s="4">
        <v>1760</v>
      </c>
      <c r="H44" s="4">
        <v>1832</v>
      </c>
      <c r="I44" s="34">
        <v>11315.488875433404</v>
      </c>
      <c r="J44" s="35">
        <v>32.196836555360278</v>
      </c>
      <c r="K44" s="35">
        <v>28.184615384615384</v>
      </c>
      <c r="L44" s="35">
        <v>24.804973207820417</v>
      </c>
      <c r="M44" s="35">
        <v>21.874628352490419</v>
      </c>
      <c r="N44" s="4">
        <v>0.56900000000000006</v>
      </c>
      <c r="O44" s="4">
        <v>14.717741935483883</v>
      </c>
      <c r="P44" s="35">
        <v>2.5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>
        <f t="shared" si="11"/>
        <v>1.5697923987329307</v>
      </c>
      <c r="V44" s="37" t="str">
        <f t="shared" si="12"/>
        <v/>
      </c>
      <c r="W44" s="37">
        <f t="shared" si="13"/>
        <v>2.1798408649670433</v>
      </c>
      <c r="X44" s="37" t="str">
        <f t="shared" si="14"/>
        <v/>
      </c>
      <c r="Y44" s="1">
        <f t="shared" si="24"/>
        <v>2</v>
      </c>
      <c r="Z44" s="1" t="str">
        <f t="shared" si="15"/>
        <v xml:space="preserve"> </v>
      </c>
      <c r="AA44" s="1">
        <f t="shared" si="25"/>
        <v>2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2.50000000047</v>
      </c>
      <c r="AH44" s="38" t="str">
        <f t="shared" si="19"/>
        <v xml:space="preserve"> </v>
      </c>
      <c r="AI44" s="1">
        <f t="shared" si="29"/>
        <v>76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920</v>
      </c>
      <c r="AP44" t="s">
        <v>1024</v>
      </c>
      <c r="AQ44" s="22">
        <v>-156.97923987329307</v>
      </c>
      <c r="AR44" s="21">
        <v>-217.98408649670432</v>
      </c>
      <c r="AS44">
        <v>-3.9301310043668103</v>
      </c>
      <c r="AT44">
        <v>156.97923987329307</v>
      </c>
      <c r="AU44">
        <v>217.98408649670432</v>
      </c>
      <c r="AV44" t="s">
        <v>1737</v>
      </c>
    </row>
    <row r="45" spans="1:48" x14ac:dyDescent="0.25">
      <c r="A45" s="14">
        <v>4.800000000000002E-10</v>
      </c>
      <c r="B45" t="s">
        <v>915</v>
      </c>
      <c r="C45" s="4">
        <v>8</v>
      </c>
      <c r="D45" s="4">
        <v>2</v>
      </c>
      <c r="E45" s="4">
        <v>11</v>
      </c>
      <c r="F45" s="4">
        <v>21</v>
      </c>
      <c r="G45" s="4">
        <v>495</v>
      </c>
      <c r="H45" s="4">
        <v>444.9</v>
      </c>
      <c r="I45" s="34">
        <v>4506.5951895821881</v>
      </c>
      <c r="J45" s="35">
        <v>14.214057507987221</v>
      </c>
      <c r="K45" s="35">
        <v>14.123809523809523</v>
      </c>
      <c r="L45" s="35">
        <v>19.778834586466164</v>
      </c>
      <c r="M45" s="35">
        <v>19.867889615105302</v>
      </c>
      <c r="N45" s="4">
        <v>0.308</v>
      </c>
      <c r="O45" s="4">
        <v>-5.0000000000000044</v>
      </c>
      <c r="P45" s="35">
        <v>6.0463025398966064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>
        <f t="shared" si="13"/>
        <v>1.5355216452981213</v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>
        <f t="shared" si="25"/>
        <v>3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6.0463025403766064</v>
      </c>
      <c r="AH45" s="38" t="str">
        <f t="shared" si="19"/>
        <v xml:space="preserve"> </v>
      </c>
      <c r="AI45" s="1">
        <f t="shared" si="29"/>
        <v>21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915</v>
      </c>
      <c r="AP45" t="s">
        <v>1035</v>
      </c>
      <c r="AQ45" s="22">
        <v>-13.449583397338749</v>
      </c>
      <c r="AR45" s="21">
        <v>-153.55216452981213</v>
      </c>
      <c r="AS45">
        <v>11.260957518543503</v>
      </c>
      <c r="AT45">
        <v>13.449583397338749</v>
      </c>
      <c r="AU45">
        <v>153.55216452981213</v>
      </c>
      <c r="AV45" t="s">
        <v>1738</v>
      </c>
    </row>
    <row r="46" spans="1:48" x14ac:dyDescent="0.25">
      <c r="A46" s="14">
        <v>4.9000000000000017E-10</v>
      </c>
      <c r="B46" t="s">
        <v>827</v>
      </c>
      <c r="C46" s="4">
        <v>12</v>
      </c>
      <c r="D46" s="4">
        <v>3</v>
      </c>
      <c r="E46" s="4">
        <v>16</v>
      </c>
      <c r="F46" s="4">
        <v>31</v>
      </c>
      <c r="G46" s="4">
        <v>760</v>
      </c>
      <c r="H46" s="4">
        <v>618.1</v>
      </c>
      <c r="I46" s="34">
        <v>160396.74915857872</v>
      </c>
      <c r="J46" s="35">
        <v>10.632626010927746</v>
      </c>
      <c r="K46" s="35">
        <v>10.09821763172009</v>
      </c>
      <c r="L46" s="35" t="s">
        <v>1019</v>
      </c>
      <c r="M46" s="35" t="s">
        <v>1019</v>
      </c>
      <c r="N46" s="4">
        <v>0.71399999999999997</v>
      </c>
      <c r="O46" s="4">
        <v>6.4735945485519615</v>
      </c>
      <c r="P46" s="35">
        <v>6.3486952743875875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0.22957450299768475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41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6.3486952748775876</v>
      </c>
      <c r="AH46" s="38" t="str">
        <f t="shared" si="19"/>
        <v xml:space="preserve"> </v>
      </c>
      <c r="AI46" s="1">
        <f t="shared" si="29"/>
        <v>17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827</v>
      </c>
      <c r="AP46" t="s">
        <v>1024</v>
      </c>
      <c r="AQ46" s="22">
        <v>15.135633109572677</v>
      </c>
      <c r="AR46" s="21" t="e">
        <v>#VALUE!</v>
      </c>
      <c r="AS46">
        <v>22.957450250768474</v>
      </c>
      <c r="AT46">
        <v>-15.135633109572677</v>
      </c>
      <c r="AU46" t="e">
        <v>#VALUE!</v>
      </c>
      <c r="AV46" t="s">
        <v>1739</v>
      </c>
    </row>
    <row r="47" spans="1:48" x14ac:dyDescent="0.25">
      <c r="A47" s="14">
        <v>5.0000000000000013E-10</v>
      </c>
      <c r="B47" t="s">
        <v>866</v>
      </c>
      <c r="C47" s="4">
        <v>19</v>
      </c>
      <c r="D47" s="4">
        <v>3</v>
      </c>
      <c r="E47" s="4">
        <v>10</v>
      </c>
      <c r="F47" s="4">
        <v>32</v>
      </c>
      <c r="G47" s="4">
        <v>712.4423828125</v>
      </c>
      <c r="H47" s="4">
        <v>575.4</v>
      </c>
      <c r="I47" s="34">
        <v>14868.378948959802</v>
      </c>
      <c r="J47" s="35">
        <v>5.5602974398304195</v>
      </c>
      <c r="K47" s="35">
        <v>5.252136376900058</v>
      </c>
      <c r="L47" s="35">
        <v>2.7714452664189717</v>
      </c>
      <c r="M47" s="35">
        <v>2.6498555046437331</v>
      </c>
      <c r="N47" s="4">
        <v>1.159</v>
      </c>
      <c r="O47" s="4">
        <v>-10.172917134516062</v>
      </c>
      <c r="P47" s="35">
        <v>5.0161267026455469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0.2381688965940216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-0.64471822487596686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39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>
        <f t="shared" si="18"/>
        <v>5.016126703145547</v>
      </c>
      <c r="AH47" s="38" t="str">
        <f t="shared" si="19"/>
        <v xml:space="preserve"> </v>
      </c>
      <c r="AI47" s="1">
        <f t="shared" si="29"/>
        <v>38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866</v>
      </c>
      <c r="AP47" t="s">
        <v>1031</v>
      </c>
      <c r="AQ47" s="22">
        <v>55.620453360373624</v>
      </c>
      <c r="AR47" s="21">
        <v>64.471822487596683</v>
      </c>
      <c r="AS47">
        <v>23.81688960940216</v>
      </c>
      <c r="AT47">
        <v>-55.620453360373624</v>
      </c>
      <c r="AU47">
        <v>-64.471822487596683</v>
      </c>
      <c r="AV47" t="s">
        <v>1740</v>
      </c>
    </row>
    <row r="48" spans="1:48" x14ac:dyDescent="0.25">
      <c r="A48" s="14">
        <v>5.100000000000001E-10</v>
      </c>
      <c r="B48" t="s">
        <v>879</v>
      </c>
      <c r="C48" s="4">
        <v>5</v>
      </c>
      <c r="D48" s="4">
        <v>8</v>
      </c>
      <c r="E48" s="4">
        <v>8</v>
      </c>
      <c r="F48" s="4">
        <v>21</v>
      </c>
      <c r="G48" s="4">
        <v>4550</v>
      </c>
      <c r="H48" s="4">
        <v>4217</v>
      </c>
      <c r="I48" s="34">
        <v>10470.405535930639</v>
      </c>
      <c r="J48" s="35">
        <v>17.42188194380596</v>
      </c>
      <c r="K48" s="35">
        <v>15.994626444010386</v>
      </c>
      <c r="L48" s="35">
        <v>12.585911450725954</v>
      </c>
      <c r="M48" s="35">
        <v>11.805405914720268</v>
      </c>
      <c r="N48" s="4">
        <v>2.8580000000000001</v>
      </c>
      <c r="O48" s="4" t="s">
        <v>161</v>
      </c>
      <c r="P48" s="35">
        <v>2.4019475528236702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0.61343433909685907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20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2.4019475533336703</v>
      </c>
      <c r="AH48" s="38" t="str">
        <f t="shared" si="19"/>
        <v xml:space="preserve"> </v>
      </c>
      <c r="AI48" s="1">
        <f t="shared" si="29"/>
        <v>81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879</v>
      </c>
      <c r="AP48" t="s">
        <v>1028</v>
      </c>
      <c r="AQ48" s="22">
        <v>-39.052852952913582</v>
      </c>
      <c r="AR48" s="21">
        <v>-61.343433909685906</v>
      </c>
      <c r="AS48">
        <v>7.8966089637182879</v>
      </c>
      <c r="AT48">
        <v>39.052852952913582</v>
      </c>
      <c r="AU48">
        <v>61.343433909685906</v>
      </c>
      <c r="AV48" t="s">
        <v>1741</v>
      </c>
    </row>
    <row r="49" spans="1:48" x14ac:dyDescent="0.25">
      <c r="A49" s="14">
        <v>5.2000000000000007E-10</v>
      </c>
      <c r="B49" t="s">
        <v>873</v>
      </c>
      <c r="C49" s="4">
        <v>5</v>
      </c>
      <c r="D49" s="4">
        <v>0</v>
      </c>
      <c r="E49" s="4">
        <v>1</v>
      </c>
      <c r="F49" s="4">
        <v>6</v>
      </c>
      <c r="G49" s="4">
        <v>1100</v>
      </c>
      <c r="H49" s="4">
        <v>858.4</v>
      </c>
      <c r="I49" s="34">
        <v>10874.857832875965</v>
      </c>
      <c r="J49" s="35">
        <v>6.8126984126984125</v>
      </c>
      <c r="K49" s="35">
        <v>7.0650205761316869</v>
      </c>
      <c r="L49" s="35">
        <v>6.5579431162407253</v>
      </c>
      <c r="M49" s="35">
        <v>6.6106264849380842</v>
      </c>
      <c r="N49" s="4">
        <v>1.26</v>
      </c>
      <c r="O49" s="4">
        <v>-16.2136551792928</v>
      </c>
      <c r="P49" s="35">
        <v>3.6929170549860206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0.28145386818076429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>
        <f t="shared" si="14"/>
        <v>-0.15931312094394634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>
        <f t="shared" si="16"/>
        <v>25</v>
      </c>
      <c r="AC49" s="1">
        <f t="shared" si="26"/>
        <v>30</v>
      </c>
      <c r="AD49" s="1" t="str">
        <f t="shared" si="17"/>
        <v xml:space="preserve"> </v>
      </c>
      <c r="AE49" s="1">
        <f t="shared" si="27"/>
        <v>6</v>
      </c>
      <c r="AF49" s="1" t="str">
        <f t="shared" si="28"/>
        <v xml:space="preserve"> </v>
      </c>
      <c r="AG49" s="38">
        <f t="shared" si="18"/>
        <v>3.6929170555060207</v>
      </c>
      <c r="AH49" s="38" t="str">
        <f t="shared" si="19"/>
        <v xml:space="preserve"> </v>
      </c>
      <c r="AI49" s="1">
        <f t="shared" si="29"/>
        <v>53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873</v>
      </c>
      <c r="AP49" t="s">
        <v>1024</v>
      </c>
      <c r="AQ49" s="22">
        <v>45.624407647286077</v>
      </c>
      <c r="AR49" s="21">
        <v>15.931312094394634</v>
      </c>
      <c r="AS49">
        <v>28.145386766076431</v>
      </c>
      <c r="AT49">
        <v>-45.624407647286077</v>
      </c>
      <c r="AU49">
        <v>-15.931312094394634</v>
      </c>
      <c r="AV49" t="s">
        <v>1742</v>
      </c>
    </row>
    <row r="50" spans="1:48" x14ac:dyDescent="0.25">
      <c r="A50" s="14">
        <v>5.3000000000000003E-10</v>
      </c>
      <c r="B50" t="s">
        <v>845</v>
      </c>
      <c r="C50" s="4">
        <v>12</v>
      </c>
      <c r="D50" s="4">
        <v>3</v>
      </c>
      <c r="E50" s="4">
        <v>7</v>
      </c>
      <c r="F50" s="4">
        <v>22</v>
      </c>
      <c r="G50" s="4">
        <v>3200</v>
      </c>
      <c r="H50" s="4">
        <v>2577</v>
      </c>
      <c r="I50" s="34">
        <v>32002.752269047181</v>
      </c>
      <c r="J50" s="35">
        <v>9.4291986827661898</v>
      </c>
      <c r="K50" s="35">
        <v>9.0867418899858965</v>
      </c>
      <c r="L50" s="35">
        <v>9.3354117754407344</v>
      </c>
      <c r="M50" s="35">
        <v>8.8767228765954496</v>
      </c>
      <c r="N50" s="4">
        <v>2.6760000000000002</v>
      </c>
      <c r="O50" s="4">
        <v>4.6175051688490658</v>
      </c>
      <c r="P50" s="35">
        <v>7.958866899495538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0.24175397802320914</v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>
        <f t="shared" si="13"/>
        <v>0.19674081508308072</v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>
        <f t="shared" si="25"/>
        <v>43</v>
      </c>
      <c r="AB50" s="1" t="str">
        <f t="shared" si="16"/>
        <v xml:space="preserve"> </v>
      </c>
      <c r="AC50" s="1">
        <f t="shared" si="26"/>
        <v>38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7.9588669000255381</v>
      </c>
      <c r="AH50" s="38" t="str">
        <f t="shared" si="19"/>
        <v xml:space="preserve"> </v>
      </c>
      <c r="AI50" s="1">
        <f t="shared" si="29"/>
        <v>9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845</v>
      </c>
      <c r="AP50" t="s">
        <v>1020</v>
      </c>
      <c r="AQ50" s="22">
        <v>24.740795390095506</v>
      </c>
      <c r="AR50" s="21">
        <v>-19.67408150830807</v>
      </c>
      <c r="AS50">
        <v>24.175397749320915</v>
      </c>
      <c r="AT50">
        <v>-24.740795390095506</v>
      </c>
      <c r="AU50">
        <v>19.67408150830807</v>
      </c>
      <c r="AV50" t="s">
        <v>1743</v>
      </c>
    </row>
    <row r="51" spans="1:48" x14ac:dyDescent="0.25">
      <c r="A51" s="14">
        <v>5.4E-10</v>
      </c>
      <c r="B51" t="s">
        <v>901</v>
      </c>
      <c r="C51" s="4">
        <v>14</v>
      </c>
      <c r="D51" s="4">
        <v>0</v>
      </c>
      <c r="E51" s="4">
        <v>4</v>
      </c>
      <c r="F51" s="4">
        <v>18</v>
      </c>
      <c r="G51" s="4">
        <v>900</v>
      </c>
      <c r="H51" s="4">
        <v>728.6</v>
      </c>
      <c r="I51" s="34">
        <v>11875.027377257282</v>
      </c>
      <c r="J51" s="35">
        <v>13.984644913627639</v>
      </c>
      <c r="K51" s="35">
        <v>13.10431654676259</v>
      </c>
      <c r="L51" s="35">
        <v>12.11442988507857</v>
      </c>
      <c r="M51" s="35">
        <v>11.483960530424385</v>
      </c>
      <c r="N51" s="4">
        <v>0.46900000000000003</v>
      </c>
      <c r="O51" s="4" t="s">
        <v>161</v>
      </c>
      <c r="P51" s="35">
        <v>3.1018391435629975</v>
      </c>
      <c r="Q51" s="36">
        <f t="shared" si="7"/>
        <v>77.77777777831777</v>
      </c>
      <c r="R51" s="36" t="str">
        <f t="shared" si="8"/>
        <v xml:space="preserve"> </v>
      </c>
      <c r="S51" s="37">
        <f t="shared" si="9"/>
        <v>0.23524567718013162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0.55299338086790528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21</v>
      </c>
      <c r="AB51" s="1" t="str">
        <f t="shared" si="16"/>
        <v xml:space="preserve"> </v>
      </c>
      <c r="AC51" s="1">
        <f t="shared" si="26"/>
        <v>40</v>
      </c>
      <c r="AD51" s="1" t="str">
        <f t="shared" si="17"/>
        <v xml:space="preserve"> </v>
      </c>
      <c r="AE51" s="1">
        <f t="shared" si="27"/>
        <v>10</v>
      </c>
      <c r="AF51" s="1" t="str">
        <f t="shared" si="28"/>
        <v xml:space="preserve"> </v>
      </c>
      <c r="AG51" s="38">
        <f t="shared" si="18"/>
        <v>3.1018391441029975</v>
      </c>
      <c r="AH51" s="38" t="str">
        <f t="shared" si="19"/>
        <v xml:space="preserve"> </v>
      </c>
      <c r="AI51" s="1">
        <f t="shared" si="29"/>
        <v>64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901</v>
      </c>
      <c r="AP51" t="s">
        <v>1047</v>
      </c>
      <c r="AQ51" s="22">
        <v>-11.618525429438154</v>
      </c>
      <c r="AR51" s="21">
        <v>-55.299338086790527</v>
      </c>
      <c r="AS51">
        <v>23.524567664013162</v>
      </c>
      <c r="AT51">
        <v>11.618525429438154</v>
      </c>
      <c r="AU51">
        <v>55.299338086790527</v>
      </c>
      <c r="AV51" t="s">
        <v>1744</v>
      </c>
    </row>
    <row r="52" spans="1:48" x14ac:dyDescent="0.25">
      <c r="A52" s="14">
        <v>5.4999999999999996E-10</v>
      </c>
      <c r="B52" t="s">
        <v>876</v>
      </c>
      <c r="C52" s="4">
        <v>3</v>
      </c>
      <c r="D52" s="4">
        <v>5</v>
      </c>
      <c r="E52" s="4">
        <v>12</v>
      </c>
      <c r="F52" s="4">
        <v>20</v>
      </c>
      <c r="G52" s="4">
        <v>5000</v>
      </c>
      <c r="H52" s="4">
        <v>4547</v>
      </c>
      <c r="I52" s="34">
        <v>9555.5193068317585</v>
      </c>
      <c r="J52" s="35">
        <v>21.307403936269917</v>
      </c>
      <c r="K52" s="35">
        <v>19.658452226545609</v>
      </c>
      <c r="L52" s="35">
        <v>12.593258060067496</v>
      </c>
      <c r="M52" s="35">
        <v>11.835448789571695</v>
      </c>
      <c r="N52" s="4">
        <v>1.966</v>
      </c>
      <c r="O52" s="4" t="s">
        <v>161</v>
      </c>
      <c r="P52" s="35">
        <v>2.3048163624367719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>
        <f t="shared" si="11"/>
        <v>0.70065169533068916</v>
      </c>
      <c r="V52" s="37" t="str">
        <f t="shared" si="12"/>
        <v/>
      </c>
      <c r="W52" s="37">
        <f t="shared" si="13"/>
        <v>0.6143761280037634</v>
      </c>
      <c r="X52" s="37" t="str">
        <f t="shared" si="14"/>
        <v/>
      </c>
      <c r="Y52" s="1">
        <f t="shared" si="24"/>
        <v>10</v>
      </c>
      <c r="Z52" s="1" t="str">
        <f t="shared" si="15"/>
        <v xml:space="preserve"> </v>
      </c>
      <c r="AA52" s="1">
        <f t="shared" si="25"/>
        <v>19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2.3048163629867719</v>
      </c>
      <c r="AH52" s="38" t="str">
        <f t="shared" si="19"/>
        <v xml:space="preserve"> </v>
      </c>
      <c r="AI52" s="1">
        <f t="shared" si="29"/>
        <v>83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876</v>
      </c>
      <c r="AP52" t="s">
        <v>1031</v>
      </c>
      <c r="AQ52" s="22">
        <v>-70.065169533068911</v>
      </c>
      <c r="AR52" s="21">
        <v>-61.437612800376343</v>
      </c>
      <c r="AS52">
        <v>9.9626127116780197</v>
      </c>
      <c r="AT52">
        <v>70.065169533068911</v>
      </c>
      <c r="AU52">
        <v>61.437612800376343</v>
      </c>
      <c r="AV52" t="s">
        <v>1745</v>
      </c>
    </row>
    <row r="53" spans="1:48" x14ac:dyDescent="0.25">
      <c r="A53" s="14">
        <v>5.5999999999999993E-10</v>
      </c>
      <c r="B53" t="s">
        <v>890</v>
      </c>
      <c r="C53" s="4">
        <v>10</v>
      </c>
      <c r="D53" s="4">
        <v>1</v>
      </c>
      <c r="E53" s="4">
        <v>9</v>
      </c>
      <c r="F53" s="4">
        <v>20</v>
      </c>
      <c r="G53" s="4">
        <v>185</v>
      </c>
      <c r="H53" s="4">
        <v>154.25</v>
      </c>
      <c r="I53" s="34">
        <v>8084.9904425275172</v>
      </c>
      <c r="J53" s="35">
        <v>10.081699346405228</v>
      </c>
      <c r="K53" s="35">
        <v>9.3484848484848477</v>
      </c>
      <c r="L53" s="35">
        <v>8.6339743718575157</v>
      </c>
      <c r="M53" s="35">
        <v>8.0980499996673494</v>
      </c>
      <c r="N53" s="4">
        <v>0.154</v>
      </c>
      <c r="O53" s="4" t="s">
        <v>161</v>
      </c>
      <c r="P53" s="35">
        <v>5.4457050243111835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0.19935170234282013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0.10682097112908329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50</v>
      </c>
      <c r="AB53" s="1" t="str">
        <f t="shared" si="16"/>
        <v xml:space="preserve"> </v>
      </c>
      <c r="AC53" s="1">
        <f t="shared" si="26"/>
        <v>45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5.4457050248711836</v>
      </c>
      <c r="AH53" s="38" t="str">
        <f t="shared" si="19"/>
        <v xml:space="preserve"> </v>
      </c>
      <c r="AI53" s="1">
        <f t="shared" si="29"/>
        <v>34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890</v>
      </c>
      <c r="AP53" t="s">
        <v>1047</v>
      </c>
      <c r="AQ53" s="22">
        <v>19.532857514880131</v>
      </c>
      <c r="AR53" s="21">
        <v>-10.682097112908329</v>
      </c>
      <c r="AS53">
        <v>19.935170178282014</v>
      </c>
      <c r="AT53">
        <v>-19.532857514880131</v>
      </c>
      <c r="AU53">
        <v>10.682097112908329</v>
      </c>
      <c r="AV53" t="s">
        <v>1746</v>
      </c>
    </row>
    <row r="54" spans="1:48" x14ac:dyDescent="0.25">
      <c r="A54" s="14">
        <v>5.6999999999999989E-10</v>
      </c>
      <c r="B54" t="s">
        <v>892</v>
      </c>
      <c r="C54" s="4">
        <v>8</v>
      </c>
      <c r="D54" s="4">
        <v>2</v>
      </c>
      <c r="E54" s="4">
        <v>7</v>
      </c>
      <c r="F54" s="4">
        <v>17</v>
      </c>
      <c r="G54" s="4">
        <v>4000</v>
      </c>
      <c r="H54" s="4">
        <v>3010</v>
      </c>
      <c r="I54" s="34">
        <v>7585.1957537483104</v>
      </c>
      <c r="J54" s="35">
        <v>13.224956063268891</v>
      </c>
      <c r="K54" s="35">
        <v>12.161616161616161</v>
      </c>
      <c r="L54" s="35">
        <v>8.7632346547460873</v>
      </c>
      <c r="M54" s="35">
        <v>8.1865526563973585</v>
      </c>
      <c r="N54" s="4">
        <v>2.2760000000000002</v>
      </c>
      <c r="O54" s="4">
        <v>8.2164328657314698</v>
      </c>
      <c r="P54" s="35">
        <v>2.8372093023255811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0.32890365505504987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>
        <f t="shared" si="13"/>
        <v>0.12339132282036003</v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>
        <f t="shared" si="25"/>
        <v>47</v>
      </c>
      <c r="AB54" s="1" t="str">
        <f t="shared" si="16"/>
        <v xml:space="preserve"> </v>
      </c>
      <c r="AC54" s="1">
        <f t="shared" si="26"/>
        <v>19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2.8372093028955812</v>
      </c>
      <c r="AH54" s="38" t="str">
        <f t="shared" si="19"/>
        <v xml:space="preserve"> </v>
      </c>
      <c r="AI54" s="1">
        <f t="shared" si="29"/>
        <v>70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892</v>
      </c>
      <c r="AP54" t="s">
        <v>1022</v>
      </c>
      <c r="AQ54" s="22">
        <v>-5.5550644130202276</v>
      </c>
      <c r="AR54" s="21">
        <v>-12.339132282036003</v>
      </c>
      <c r="AS54">
        <v>32.890365448504987</v>
      </c>
      <c r="AT54">
        <v>5.5550644130202276</v>
      </c>
      <c r="AU54">
        <v>12.339132282036003</v>
      </c>
      <c r="AV54" t="s">
        <v>1747</v>
      </c>
    </row>
    <row r="55" spans="1:48" x14ac:dyDescent="0.25">
      <c r="A55" s="14">
        <v>5.7999999999999986E-10</v>
      </c>
      <c r="B55" t="s">
        <v>888</v>
      </c>
      <c r="C55" s="4">
        <v>11</v>
      </c>
      <c r="D55" s="4">
        <v>3</v>
      </c>
      <c r="E55" s="4">
        <v>5</v>
      </c>
      <c r="F55" s="4">
        <v>19</v>
      </c>
      <c r="G55" s="4">
        <v>310</v>
      </c>
      <c r="H55" s="4">
        <v>248.4</v>
      </c>
      <c r="I55" s="34">
        <v>6894.0637405513053</v>
      </c>
      <c r="J55" s="35">
        <v>10.525423728813559</v>
      </c>
      <c r="K55" s="35">
        <v>8.685314685314685</v>
      </c>
      <c r="L55" s="35">
        <v>5.8803674150838683</v>
      </c>
      <c r="M55" s="35">
        <v>4.9001926292240672</v>
      </c>
      <c r="N55" s="4">
        <v>0.23600000000000002</v>
      </c>
      <c r="O55" s="4">
        <v>27.128860443197528</v>
      </c>
      <c r="P55" s="35">
        <v>4.3880837359098228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0.24798711813233493</v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>
        <f t="shared" si="14"/>
        <v>-0.24617404538824217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>
        <f t="shared" si="16"/>
        <v>19</v>
      </c>
      <c r="AC55" s="1">
        <f t="shared" si="26"/>
        <v>37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4.3880837364898229</v>
      </c>
      <c r="AH55" s="38" t="str">
        <f t="shared" si="19"/>
        <v xml:space="preserve"> </v>
      </c>
      <c r="AI55" s="1">
        <f t="shared" si="29"/>
        <v>46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888</v>
      </c>
      <c r="AP55" t="s">
        <v>1028</v>
      </c>
      <c r="AQ55" s="22">
        <v>15.991268753248978</v>
      </c>
      <c r="AR55" s="21">
        <v>24.617404538824218</v>
      </c>
      <c r="AS55">
        <v>24.798711755233494</v>
      </c>
      <c r="AT55">
        <v>-15.991268753248978</v>
      </c>
      <c r="AU55">
        <v>-24.617404538824218</v>
      </c>
      <c r="AV55" t="s">
        <v>1748</v>
      </c>
    </row>
    <row r="56" spans="1:48" x14ac:dyDescent="0.25">
      <c r="A56" s="14">
        <v>5.8999999999999982E-10</v>
      </c>
      <c r="B56" t="s">
        <v>883</v>
      </c>
      <c r="C56" s="4">
        <v>4</v>
      </c>
      <c r="D56" s="4">
        <v>3</v>
      </c>
      <c r="E56" s="4">
        <v>11</v>
      </c>
      <c r="F56" s="4">
        <v>18</v>
      </c>
      <c r="G56" s="4">
        <v>970</v>
      </c>
      <c r="H56" s="4">
        <v>835</v>
      </c>
      <c r="I56" s="34">
        <v>8061.5688752902097</v>
      </c>
      <c r="J56" s="35">
        <v>14.471403812824956</v>
      </c>
      <c r="K56" s="35">
        <v>14.297945205479452</v>
      </c>
      <c r="L56" s="35">
        <v>18.684302681992339</v>
      </c>
      <c r="M56" s="35">
        <v>18.419652502360719</v>
      </c>
      <c r="N56" s="4">
        <v>0.57699999999999996</v>
      </c>
      <c r="O56" s="4">
        <v>15.953307392996102</v>
      </c>
      <c r="P56" s="35">
        <v>5.5329341317365275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0.16167664729658687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>
        <f t="shared" si="13"/>
        <v>1.3952095696229589</v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>
        <f t="shared" si="25"/>
        <v>5</v>
      </c>
      <c r="AB56" s="1" t="str">
        <f t="shared" si="16"/>
        <v xml:space="preserve"> </v>
      </c>
      <c r="AC56" s="1">
        <f t="shared" si="26"/>
        <v>56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5.5329341323265275</v>
      </c>
      <c r="AH56" s="38" t="str">
        <f t="shared" si="19"/>
        <v xml:space="preserve"> </v>
      </c>
      <c r="AI56" s="1">
        <f t="shared" si="29"/>
        <v>31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883</v>
      </c>
      <c r="AP56" t="s">
        <v>1035</v>
      </c>
      <c r="AQ56" s="22">
        <v>-15.503594439314616</v>
      </c>
      <c r="AR56" s="21">
        <v>-139.52095696229588</v>
      </c>
      <c r="AS56">
        <v>16.167664670658688</v>
      </c>
      <c r="AT56">
        <v>15.503594439314616</v>
      </c>
      <c r="AU56">
        <v>139.52095696229588</v>
      </c>
      <c r="AV56" t="s">
        <v>1749</v>
      </c>
    </row>
    <row r="57" spans="1:48" x14ac:dyDescent="0.25">
      <c r="A57" s="14">
        <v>5.9999999999999979E-10</v>
      </c>
      <c r="B57" t="s">
        <v>856</v>
      </c>
      <c r="C57" s="4">
        <v>10</v>
      </c>
      <c r="D57" s="4">
        <v>4</v>
      </c>
      <c r="E57" s="4">
        <v>6</v>
      </c>
      <c r="F57" s="4">
        <v>20</v>
      </c>
      <c r="G57" s="4">
        <v>313</v>
      </c>
      <c r="H57" s="4">
        <v>242.3</v>
      </c>
      <c r="I57" s="34">
        <v>18803.924061538244</v>
      </c>
      <c r="J57" s="35">
        <v>7.8414239482200649</v>
      </c>
      <c r="K57" s="35">
        <v>8.076666666666668</v>
      </c>
      <c r="L57" s="35" t="s">
        <v>1019</v>
      </c>
      <c r="M57" s="35" t="s">
        <v>1019</v>
      </c>
      <c r="N57" s="4">
        <v>0.29799999999999999</v>
      </c>
      <c r="O57" s="4" t="s">
        <v>161</v>
      </c>
      <c r="P57" s="35">
        <v>7.2637226578621537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0.29178704145843998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22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7.2637226584621537</v>
      </c>
      <c r="AH57" s="38" t="str">
        <f t="shared" si="19"/>
        <v xml:space="preserve"> </v>
      </c>
      <c r="AI57" s="1">
        <f t="shared" si="29"/>
        <v>12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856</v>
      </c>
      <c r="AP57" t="s">
        <v>1024</v>
      </c>
      <c r="AQ57" s="22">
        <v>37.413628749736638</v>
      </c>
      <c r="AR57" s="21" t="e">
        <v>#VALUE!</v>
      </c>
      <c r="AS57">
        <v>29.178704085843997</v>
      </c>
      <c r="AT57">
        <v>-37.413628749736638</v>
      </c>
      <c r="AU57" t="e">
        <v>#VALUE!</v>
      </c>
      <c r="AV57" t="s">
        <v>1750</v>
      </c>
    </row>
    <row r="58" spans="1:48" x14ac:dyDescent="0.25">
      <c r="A58" s="14">
        <v>6.0999999999999975E-10</v>
      </c>
      <c r="B58" t="s">
        <v>838</v>
      </c>
      <c r="C58" s="4">
        <v>14</v>
      </c>
      <c r="D58" s="4">
        <v>5</v>
      </c>
      <c r="E58" s="4">
        <v>8</v>
      </c>
      <c r="F58" s="4">
        <v>27</v>
      </c>
      <c r="G58" s="4">
        <v>76</v>
      </c>
      <c r="H58" s="4">
        <v>56.99</v>
      </c>
      <c r="I58" s="34">
        <v>52794.25290298352</v>
      </c>
      <c r="J58" s="35">
        <v>7.4986842105263172</v>
      </c>
      <c r="K58" s="35">
        <v>7.3064102564102571</v>
      </c>
      <c r="L58" s="35" t="s">
        <v>1019</v>
      </c>
      <c r="M58" s="35" t="s">
        <v>1019</v>
      </c>
      <c r="N58" s="4">
        <v>7.8E-2</v>
      </c>
      <c r="O58" s="4">
        <v>-5.2631578947368283</v>
      </c>
      <c r="P58" s="35">
        <v>6.3168977013511141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0.33356729311745731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 xml:space="preserve"> </v>
      </c>
      <c r="X58" s="37" t="str">
        <f t="shared" si="14"/>
        <v xml:space="preserve"> </v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17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6.3168977019611141</v>
      </c>
      <c r="AH58" s="38" t="str">
        <f t="shared" si="19"/>
        <v xml:space="preserve"> </v>
      </c>
      <c r="AI58" s="1">
        <f t="shared" si="29"/>
        <v>18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838</v>
      </c>
      <c r="AP58" t="s">
        <v>1024</v>
      </c>
      <c r="AQ58" s="22">
        <v>40.149207977076841</v>
      </c>
      <c r="AR58" s="21" t="e">
        <v>#VALUE!</v>
      </c>
      <c r="AS58">
        <v>33.35672925074573</v>
      </c>
      <c r="AT58">
        <v>-40.149207977076841</v>
      </c>
      <c r="AU58" t="e">
        <v>#VALUE!</v>
      </c>
      <c r="AV58" t="s">
        <v>1751</v>
      </c>
    </row>
    <row r="59" spans="1:48" x14ac:dyDescent="0.25">
      <c r="A59" s="14">
        <v>6.1999999999999972E-10</v>
      </c>
      <c r="B59" t="s">
        <v>863</v>
      </c>
      <c r="C59" s="4">
        <v>11</v>
      </c>
      <c r="D59" s="4">
        <v>1</v>
      </c>
      <c r="E59" s="4">
        <v>4</v>
      </c>
      <c r="F59" s="4">
        <v>16</v>
      </c>
      <c r="G59" s="4">
        <v>4850</v>
      </c>
      <c r="H59" s="4">
        <v>4286</v>
      </c>
      <c r="I59" s="34">
        <v>19430.009612184014</v>
      </c>
      <c r="J59" s="35">
        <v>21.134122287968442</v>
      </c>
      <c r="K59" s="35">
        <v>18.482104355325571</v>
      </c>
      <c r="L59" s="35">
        <v>13.232170233947237</v>
      </c>
      <c r="M59" s="35">
        <v>12.057280567740882</v>
      </c>
      <c r="N59" s="4">
        <v>1.752</v>
      </c>
      <c r="O59" s="4" t="s">
        <v>161</v>
      </c>
      <c r="P59" s="35">
        <v>1.6262249183387776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>
        <f t="shared" si="11"/>
        <v>0.6868212104046505</v>
      </c>
      <c r="V59" s="37" t="str">
        <f t="shared" si="12"/>
        <v/>
      </c>
      <c r="W59" s="37">
        <f t="shared" si="13"/>
        <v>0.69628063249995065</v>
      </c>
      <c r="X59" s="37" t="str">
        <f t="shared" si="14"/>
        <v/>
      </c>
      <c r="Y59" s="1">
        <f t="shared" si="24"/>
        <v>12</v>
      </c>
      <c r="Z59" s="1" t="str">
        <f t="shared" si="15"/>
        <v xml:space="preserve"> </v>
      </c>
      <c r="AA59" s="1">
        <f t="shared" si="25"/>
        <v>14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 t="str">
        <f t="shared" si="18"/>
        <v xml:space="preserve"> </v>
      </c>
      <c r="AH59" s="38" t="str">
        <f t="shared" si="19"/>
        <v xml:space="preserve"> </v>
      </c>
      <c r="AI59" s="1" t="str">
        <f t="shared" si="29"/>
        <v xml:space="preserve"> 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863</v>
      </c>
      <c r="AP59" t="s">
        <v>1024</v>
      </c>
      <c r="AQ59" s="22">
        <v>-68.682121040465049</v>
      </c>
      <c r="AR59" s="21">
        <v>-69.628063249995066</v>
      </c>
      <c r="AS59">
        <v>13.159122725151651</v>
      </c>
      <c r="AT59">
        <v>68.682121040465049</v>
      </c>
      <c r="AU59">
        <v>69.628063249995066</v>
      </c>
      <c r="AV59" t="s">
        <v>1752</v>
      </c>
    </row>
    <row r="60" spans="1:48" x14ac:dyDescent="0.25">
      <c r="A60" s="14">
        <v>6.2999999999999969E-10</v>
      </c>
      <c r="B60" t="s">
        <v>867</v>
      </c>
      <c r="C60" s="4">
        <v>5</v>
      </c>
      <c r="D60" s="4">
        <v>3</v>
      </c>
      <c r="E60" s="4">
        <v>4</v>
      </c>
      <c r="F60" s="4">
        <v>12</v>
      </c>
      <c r="G60" s="4">
        <v>1500</v>
      </c>
      <c r="H60" s="4">
        <v>1390.5</v>
      </c>
      <c r="I60" s="34">
        <v>7760.6686303294855</v>
      </c>
      <c r="J60" s="35">
        <v>9.1727914403370949</v>
      </c>
      <c r="K60" s="35">
        <v>8.5404240770366791</v>
      </c>
      <c r="L60" s="35">
        <v>8.602578404703749</v>
      </c>
      <c r="M60" s="35">
        <v>8.2497067759003233</v>
      </c>
      <c r="N60" s="4">
        <v>1.887</v>
      </c>
      <c r="O60" s="4" t="s">
        <v>161</v>
      </c>
      <c r="P60" s="35">
        <v>8.1956845365467377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>
        <f t="shared" si="13"/>
        <v>0.10279620647748366</v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>
        <f t="shared" si="25"/>
        <v>51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8.1956845371767368</v>
      </c>
      <c r="AH60" s="38" t="str">
        <f t="shared" si="19"/>
        <v xml:space="preserve"> </v>
      </c>
      <c r="AI60" s="1">
        <f t="shared" si="29"/>
        <v>8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867</v>
      </c>
      <c r="AP60" t="s">
        <v>1033</v>
      </c>
      <c r="AQ60" s="22">
        <v>26.787311299947092</v>
      </c>
      <c r="AR60" s="21">
        <v>-10.279620647748366</v>
      </c>
      <c r="AS60">
        <v>7.8748651564185534</v>
      </c>
      <c r="AT60">
        <v>-26.787311299947092</v>
      </c>
      <c r="AU60">
        <v>10.279620647748366</v>
      </c>
      <c r="AV60" t="s">
        <v>1753</v>
      </c>
    </row>
    <row r="61" spans="1:48" x14ac:dyDescent="0.25">
      <c r="A61" s="14">
        <v>6.3999999999999965E-10</v>
      </c>
      <c r="B61" t="s">
        <v>926</v>
      </c>
      <c r="C61" s="4">
        <v>6</v>
      </c>
      <c r="D61" s="4">
        <v>2</v>
      </c>
      <c r="E61" s="4">
        <v>6</v>
      </c>
      <c r="F61" s="4">
        <v>14</v>
      </c>
      <c r="G61" s="4">
        <v>507</v>
      </c>
      <c r="H61" s="4">
        <v>357.7</v>
      </c>
      <c r="I61" s="34">
        <v>3433.7951189448245</v>
      </c>
      <c r="J61" s="35">
        <v>12.420138888888888</v>
      </c>
      <c r="K61" s="35">
        <v>10.938837920489297</v>
      </c>
      <c r="L61" s="35">
        <v>8.6767672583826432</v>
      </c>
      <c r="M61" s="35">
        <v>8.10748433468485</v>
      </c>
      <c r="N61" s="4">
        <v>0.28800000000000003</v>
      </c>
      <c r="O61" s="4">
        <v>-3.5398230088495604</v>
      </c>
      <c r="P61" s="35">
        <v>2.2644674308079393</v>
      </c>
      <c r="Q61" s="36" t="str">
        <f t="shared" si="7"/>
        <v xml:space="preserve"> </v>
      </c>
      <c r="R61" s="36" t="str">
        <f t="shared" si="8"/>
        <v xml:space="preserve"> </v>
      </c>
      <c r="S61" s="37">
        <f t="shared" si="9"/>
        <v>0.41738887399756214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>
        <f t="shared" si="13"/>
        <v>0.112306748846416</v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>
        <f t="shared" si="25"/>
        <v>48</v>
      </c>
      <c r="AB61" s="1" t="str">
        <f t="shared" si="16"/>
        <v xml:space="preserve"> </v>
      </c>
      <c r="AC61" s="1">
        <f t="shared" si="26"/>
        <v>7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>
        <f t="shared" si="18"/>
        <v>2.2644674314479394</v>
      </c>
      <c r="AH61" s="38" t="str">
        <f t="shared" si="19"/>
        <v xml:space="preserve"> </v>
      </c>
      <c r="AI61" s="1">
        <f t="shared" si="29"/>
        <v>85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926</v>
      </c>
      <c r="AP61" t="s">
        <v>1054</v>
      </c>
      <c r="AQ61" s="22">
        <v>0.8685885863522369</v>
      </c>
      <c r="AR61" s="21">
        <v>-11.230674884641601</v>
      </c>
      <c r="AS61">
        <v>41.738887335756218</v>
      </c>
      <c r="AT61">
        <v>-0.8685885863522369</v>
      </c>
      <c r="AU61">
        <v>11.230674884641601</v>
      </c>
      <c r="AV61" t="s">
        <v>1754</v>
      </c>
    </row>
    <row r="62" spans="1:48" x14ac:dyDescent="0.25">
      <c r="A62" s="14">
        <v>6.4999999999999962E-10</v>
      </c>
      <c r="B62" t="s">
        <v>925</v>
      </c>
      <c r="C62" s="4">
        <v>8</v>
      </c>
      <c r="D62" s="4">
        <v>0</v>
      </c>
      <c r="E62" s="4">
        <v>5</v>
      </c>
      <c r="F62" s="4">
        <v>13</v>
      </c>
      <c r="G62" s="4">
        <v>430</v>
      </c>
      <c r="H62" s="4">
        <v>333.6</v>
      </c>
      <c r="I62" s="34">
        <v>4439.6836703800527</v>
      </c>
      <c r="J62" s="35">
        <v>15.027027027027028</v>
      </c>
      <c r="K62" s="35">
        <v>13.290836653386455</v>
      </c>
      <c r="L62" s="35">
        <v>8.9054291187739469</v>
      </c>
      <c r="M62" s="35">
        <v>8.063545533391153</v>
      </c>
      <c r="N62" s="4">
        <v>0.20300000000000001</v>
      </c>
      <c r="O62" s="4" t="s">
        <v>161</v>
      </c>
      <c r="P62" s="35">
        <v>2.4280575539568341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0.28896882559004794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>
        <f t="shared" si="13"/>
        <v>0.14161975482468558</v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>
        <f t="shared" si="25"/>
        <v>46</v>
      </c>
      <c r="AB62" s="1" t="str">
        <f t="shared" si="16"/>
        <v xml:space="preserve"> </v>
      </c>
      <c r="AC62" s="1">
        <f t="shared" si="26"/>
        <v>23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2.4280575546068341</v>
      </c>
      <c r="AH62" s="38" t="str">
        <f t="shared" si="19"/>
        <v xml:space="preserve"> </v>
      </c>
      <c r="AI62" s="1">
        <f t="shared" si="29"/>
        <v>80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925</v>
      </c>
      <c r="AP62" t="s">
        <v>1028</v>
      </c>
      <c r="AQ62" s="22">
        <v>-19.938304383445214</v>
      </c>
      <c r="AR62" s="21">
        <v>-14.161975482468559</v>
      </c>
      <c r="AS62">
        <v>28.896882494004792</v>
      </c>
      <c r="AT62">
        <v>19.938304383445214</v>
      </c>
      <c r="AU62">
        <v>14.161975482468559</v>
      </c>
      <c r="AV62" t="s">
        <v>1755</v>
      </c>
    </row>
    <row r="63" spans="1:48" x14ac:dyDescent="0.25">
      <c r="A63" s="14">
        <v>6.5999999999999958E-10</v>
      </c>
      <c r="B63" t="s">
        <v>903</v>
      </c>
      <c r="C63" s="4">
        <v>5</v>
      </c>
      <c r="D63" s="4">
        <v>11</v>
      </c>
      <c r="E63" s="4">
        <v>8</v>
      </c>
      <c r="F63" s="4">
        <v>24</v>
      </c>
      <c r="G63" s="4">
        <v>280</v>
      </c>
      <c r="H63" s="4">
        <v>285.10000000000002</v>
      </c>
      <c r="I63" s="34">
        <v>6031.9951745671278</v>
      </c>
      <c r="J63" s="35">
        <v>10.840304182509508</v>
      </c>
      <c r="K63" s="35">
        <v>10.799242424242426</v>
      </c>
      <c r="L63" s="35">
        <v>5.3038618919928506</v>
      </c>
      <c r="M63" s="35">
        <v>5.3051271045872568</v>
      </c>
      <c r="N63" s="4">
        <v>0.26300000000000001</v>
      </c>
      <c r="O63" s="4">
        <v>-5.6074766355140113</v>
      </c>
      <c r="P63" s="35">
        <v>6.5941774815854082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>
        <f t="shared" si="14"/>
        <v>-0.32007841149439276</v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>
        <f t="shared" si="16"/>
        <v>17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6.5941774822454082</v>
      </c>
      <c r="AH63" s="38" t="str">
        <f t="shared" si="19"/>
        <v xml:space="preserve"> </v>
      </c>
      <c r="AI63" s="1">
        <f t="shared" si="29"/>
        <v>14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903</v>
      </c>
      <c r="AP63" t="s">
        <v>1028</v>
      </c>
      <c r="AQ63" s="22">
        <v>13.478048564594413</v>
      </c>
      <c r="AR63" s="21">
        <v>32.007841149439272</v>
      </c>
      <c r="AS63">
        <v>-1.7888460189407263</v>
      </c>
      <c r="AT63">
        <v>-13.478048564594413</v>
      </c>
      <c r="AU63">
        <v>-32.007841149439272</v>
      </c>
      <c r="AV63" t="s">
        <v>1756</v>
      </c>
    </row>
    <row r="64" spans="1:48" x14ac:dyDescent="0.25">
      <c r="A64" s="14">
        <v>6.6999999999999955E-10</v>
      </c>
      <c r="B64" t="s">
        <v>885</v>
      </c>
      <c r="C64" s="4">
        <v>13</v>
      </c>
      <c r="D64" s="4">
        <v>2</v>
      </c>
      <c r="E64" s="4">
        <v>2</v>
      </c>
      <c r="F64" s="4">
        <v>17</v>
      </c>
      <c r="G64" s="4">
        <v>2355</v>
      </c>
      <c r="H64" s="4">
        <v>1831</v>
      </c>
      <c r="I64" s="34">
        <v>11627.714454449109</v>
      </c>
      <c r="J64" s="35">
        <v>11.181777078033205</v>
      </c>
      <c r="K64" s="35">
        <v>10.842985022811682</v>
      </c>
      <c r="L64" s="35">
        <v>7.2713158289774844</v>
      </c>
      <c r="M64" s="35">
        <v>7.1153495112141005</v>
      </c>
      <c r="N64" s="4">
        <v>1.7650000000000001</v>
      </c>
      <c r="O64" s="4">
        <v>16.33986928104575</v>
      </c>
      <c r="P64" s="35">
        <v>3.705076462882404</v>
      </c>
      <c r="Q64" s="36">
        <f t="shared" si="7"/>
        <v>76.470588235964115</v>
      </c>
      <c r="R64" s="36" t="str">
        <f t="shared" si="8"/>
        <v xml:space="preserve"> </v>
      </c>
      <c r="S64" s="37">
        <f t="shared" si="9"/>
        <v>0.28618241465143085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25</v>
      </c>
      <c r="AD64" s="1" t="str">
        <f t="shared" si="17"/>
        <v xml:space="preserve"> </v>
      </c>
      <c r="AE64" s="1">
        <f t="shared" si="27"/>
        <v>12</v>
      </c>
      <c r="AF64" s="1" t="str">
        <f t="shared" si="28"/>
        <v xml:space="preserve"> </v>
      </c>
      <c r="AG64" s="38">
        <f t="shared" si="18"/>
        <v>3.7050764635524041</v>
      </c>
      <c r="AH64" s="38" t="str">
        <f t="shared" si="19"/>
        <v xml:space="preserve"> </v>
      </c>
      <c r="AI64" s="1">
        <f t="shared" si="29"/>
        <v>51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885</v>
      </c>
      <c r="AP64" t="s">
        <v>1022</v>
      </c>
      <c r="AQ64" s="22">
        <v>10.752580645467347</v>
      </c>
      <c r="AR64" s="21">
        <v>6.7863245755306112</v>
      </c>
      <c r="AS64">
        <v>28.618241398143084</v>
      </c>
      <c r="AT64">
        <v>-10.752580645467347</v>
      </c>
      <c r="AU64">
        <v>-6.7863245755306112</v>
      </c>
      <c r="AV64" t="s">
        <v>1757</v>
      </c>
    </row>
    <row r="65" spans="1:48" x14ac:dyDescent="0.25">
      <c r="A65" s="14">
        <v>6.7999999999999951E-10</v>
      </c>
      <c r="B65" t="s">
        <v>911</v>
      </c>
      <c r="C65" s="4">
        <v>6</v>
      </c>
      <c r="D65" s="4">
        <v>6</v>
      </c>
      <c r="E65" s="4">
        <v>6</v>
      </c>
      <c r="F65" s="4">
        <v>18</v>
      </c>
      <c r="G65" s="4">
        <v>255</v>
      </c>
      <c r="H65" s="4">
        <v>249.2</v>
      </c>
      <c r="I65" s="34">
        <v>7682.892110437755</v>
      </c>
      <c r="J65" s="35">
        <v>18.736842105263158</v>
      </c>
      <c r="K65" s="35">
        <v>17.305555555555554</v>
      </c>
      <c r="L65" s="35">
        <v>7.2875423083018713</v>
      </c>
      <c r="M65" s="35">
        <v>6.975671238570242</v>
      </c>
      <c r="N65" s="4">
        <v>0.13300000000000001</v>
      </c>
      <c r="O65" s="4">
        <v>-5.0267960111254322</v>
      </c>
      <c r="P65" s="35">
        <v>3.5714285714285716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3.5714285721085717</v>
      </c>
      <c r="AH65" s="38" t="str">
        <f t="shared" si="19"/>
        <v xml:space="preserve"> </v>
      </c>
      <c r="AI65" s="1">
        <f t="shared" si="29"/>
        <v>57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911</v>
      </c>
      <c r="AP65" t="s">
        <v>1020</v>
      </c>
      <c r="AQ65" s="22">
        <v>-49.548215196775878</v>
      </c>
      <c r="AR65" s="21">
        <v>6.5783113613338662</v>
      </c>
      <c r="AS65">
        <v>2.327447833065821</v>
      </c>
      <c r="AT65">
        <v>49.548215196775878</v>
      </c>
      <c r="AU65">
        <v>-6.5783113613338662</v>
      </c>
      <c r="AV65" t="s">
        <v>1758</v>
      </c>
    </row>
    <row r="66" spans="1:48" x14ac:dyDescent="0.25">
      <c r="A66" s="14">
        <v>6.8999999999999948E-10</v>
      </c>
      <c r="B66" t="s">
        <v>844</v>
      </c>
      <c r="C66" s="4">
        <v>11</v>
      </c>
      <c r="D66" s="4">
        <v>0</v>
      </c>
      <c r="E66" s="4">
        <v>9</v>
      </c>
      <c r="F66" s="4">
        <v>20</v>
      </c>
      <c r="G66" s="4">
        <v>930</v>
      </c>
      <c r="H66" s="4">
        <v>819.1</v>
      </c>
      <c r="I66" s="34">
        <v>36250.21622910328</v>
      </c>
      <c r="J66" s="35">
        <v>14.171280276816612</v>
      </c>
      <c r="K66" s="35">
        <v>13.812816188870153</v>
      </c>
      <c r="L66" s="35">
        <v>10.388789218655361</v>
      </c>
      <c r="M66" s="35">
        <v>9.7426856969853262</v>
      </c>
      <c r="N66" s="4">
        <v>0.57799999999999996</v>
      </c>
      <c r="O66" s="4">
        <v>-3.2432432432432461</v>
      </c>
      <c r="P66" s="35">
        <v>5.7868392137712128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0.33177714880959064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34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5.7868392144612129</v>
      </c>
      <c r="AH66" s="38" t="str">
        <f t="shared" si="19"/>
        <v xml:space="preserve"> </v>
      </c>
      <c r="AI66" s="1">
        <f t="shared" si="29"/>
        <v>25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844</v>
      </c>
      <c r="AP66" t="s">
        <v>1026</v>
      </c>
      <c r="AQ66" s="22">
        <v>-13.108156675766104</v>
      </c>
      <c r="AR66" s="21">
        <v>-33.177714880959066</v>
      </c>
      <c r="AS66">
        <v>13.539250396776946</v>
      </c>
      <c r="AT66">
        <v>13.108156675766104</v>
      </c>
      <c r="AU66">
        <v>33.177714880959066</v>
      </c>
      <c r="AV66" t="s">
        <v>1759</v>
      </c>
    </row>
    <row r="67" spans="1:48" x14ac:dyDescent="0.25">
      <c r="A67" s="14">
        <v>6.9999999999999944E-10</v>
      </c>
      <c r="B67" t="s">
        <v>927</v>
      </c>
      <c r="C67" s="4">
        <v>9</v>
      </c>
      <c r="D67" s="4">
        <v>0</v>
      </c>
      <c r="E67" s="4">
        <v>2</v>
      </c>
      <c r="F67" s="4">
        <v>11</v>
      </c>
      <c r="G67" s="4">
        <v>4550</v>
      </c>
      <c r="H67" s="4">
        <v>3136</v>
      </c>
      <c r="I67" s="34">
        <v>8502.0444449249044</v>
      </c>
      <c r="J67" s="35">
        <v>22.423862006995574</v>
      </c>
      <c r="K67" s="35">
        <v>18.278358421995943</v>
      </c>
      <c r="L67" s="35">
        <v>17.748768993613741</v>
      </c>
      <c r="M67" s="35">
        <v>15.377280990562364</v>
      </c>
      <c r="N67" s="4">
        <v>1.41</v>
      </c>
      <c r="O67" s="4">
        <v>39.846743295019152</v>
      </c>
      <c r="P67" s="35">
        <v>0.82529562506444609</v>
      </c>
      <c r="Q67" s="36">
        <f t="shared" si="7"/>
        <v>81.818181818881811</v>
      </c>
      <c r="R67" s="36" t="str">
        <f t="shared" si="8"/>
        <v xml:space="preserve"> </v>
      </c>
      <c r="S67" s="37">
        <f t="shared" si="9"/>
        <v>0.45089285784285721</v>
      </c>
      <c r="T67" s="37" t="str">
        <f t="shared" si="10"/>
        <v/>
      </c>
      <c r="U67" s="37">
        <f t="shared" si="11"/>
        <v>0.78976186175097274</v>
      </c>
      <c r="V67" s="37" t="str">
        <f t="shared" si="12"/>
        <v/>
      </c>
      <c r="W67" s="37">
        <f t="shared" si="13"/>
        <v>1.2752800608129387</v>
      </c>
      <c r="X67" s="37" t="str">
        <f t="shared" si="14"/>
        <v/>
      </c>
      <c r="Y67" s="1">
        <f t="shared" si="24"/>
        <v>8</v>
      </c>
      <c r="Z67" s="1" t="str">
        <f t="shared" si="15"/>
        <v xml:space="preserve"> </v>
      </c>
      <c r="AA67" s="1">
        <f t="shared" si="25"/>
        <v>6</v>
      </c>
      <c r="AB67" s="1" t="str">
        <f t="shared" si="16"/>
        <v xml:space="preserve"> </v>
      </c>
      <c r="AC67" s="1">
        <f t="shared" si="26"/>
        <v>2</v>
      </c>
      <c r="AD67" s="1" t="str">
        <f t="shared" si="17"/>
        <v xml:space="preserve"> </v>
      </c>
      <c r="AE67" s="1">
        <f t="shared" si="27"/>
        <v>7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927</v>
      </c>
      <c r="AP67" t="s">
        <v>1054</v>
      </c>
      <c r="AQ67" s="22">
        <v>-78.976186175097268</v>
      </c>
      <c r="AR67" s="21">
        <v>-127.52800608129387</v>
      </c>
      <c r="AS67">
        <v>45.089285714285722</v>
      </c>
      <c r="AT67">
        <v>78.976186175097268</v>
      </c>
      <c r="AU67">
        <v>127.52800608129387</v>
      </c>
      <c r="AV67" t="s">
        <v>1760</v>
      </c>
    </row>
    <row r="68" spans="1:48" x14ac:dyDescent="0.25">
      <c r="A68" s="14">
        <v>7.0999999999999941E-10</v>
      </c>
      <c r="B68" t="s">
        <v>884</v>
      </c>
      <c r="C68" s="4">
        <v>4</v>
      </c>
      <c r="D68" s="4">
        <v>7</v>
      </c>
      <c r="E68" s="4">
        <v>12</v>
      </c>
      <c r="F68" s="4">
        <v>23</v>
      </c>
      <c r="G68" s="4">
        <v>5550</v>
      </c>
      <c r="H68" s="4">
        <v>5140</v>
      </c>
      <c r="I68" s="34">
        <v>9348.8588651004611</v>
      </c>
      <c r="J68" s="35">
        <v>11.843317972350231</v>
      </c>
      <c r="K68" s="35">
        <v>11.457868925546144</v>
      </c>
      <c r="L68" s="35">
        <v>9.3709453982922799</v>
      </c>
      <c r="M68" s="35">
        <v>9.3070959728572884</v>
      </c>
      <c r="N68" s="4">
        <v>4.34</v>
      </c>
      <c r="O68" s="4" t="s">
        <v>161</v>
      </c>
      <c r="P68" s="35">
        <v>3.1478599221789887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0.20129600105635359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42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3.1478599228889887</v>
      </c>
      <c r="AH68" s="38" t="str">
        <f t="shared" si="19"/>
        <v xml:space="preserve"> </v>
      </c>
      <c r="AI68" s="1">
        <f t="shared" si="29"/>
        <v>63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884</v>
      </c>
      <c r="AP68" t="s">
        <v>1028</v>
      </c>
      <c r="AQ68" s="22">
        <v>5.4724881160543859</v>
      </c>
      <c r="AR68" s="21">
        <v>-20.129600105635358</v>
      </c>
      <c r="AS68">
        <v>7.9766536964980483</v>
      </c>
      <c r="AT68">
        <v>-5.4724881160543859</v>
      </c>
      <c r="AU68">
        <v>20.129600105635358</v>
      </c>
      <c r="AV68" t="s">
        <v>1761</v>
      </c>
    </row>
    <row r="69" spans="1:48" x14ac:dyDescent="0.25">
      <c r="A69" s="14">
        <v>7.1999999999999937E-10</v>
      </c>
      <c r="B69" t="s">
        <v>870</v>
      </c>
      <c r="C69" s="4">
        <v>3</v>
      </c>
      <c r="D69" s="4">
        <v>0</v>
      </c>
      <c r="E69" s="4">
        <v>0</v>
      </c>
      <c r="F69" s="4">
        <v>3</v>
      </c>
      <c r="G69" s="4" t="s">
        <v>161</v>
      </c>
      <c r="H69" s="4" t="s">
        <v>161</v>
      </c>
      <c r="I69" s="34" t="s">
        <v>161</v>
      </c>
      <c r="J69" s="35" t="s">
        <v>1019</v>
      </c>
      <c r="K69" s="35" t="s">
        <v>1019</v>
      </c>
      <c r="L69" s="35" t="s">
        <v>1019</v>
      </c>
      <c r="M69" s="35" t="s">
        <v>1019</v>
      </c>
      <c r="N69" s="4">
        <v>0.223</v>
      </c>
      <c r="O69" s="4" t="s">
        <v>161</v>
      </c>
      <c r="P69" s="35" t="s">
        <v>166</v>
      </c>
      <c r="Q69" s="36">
        <f t="shared" si="7"/>
        <v>100.00000000071999</v>
      </c>
      <c r="R69" s="36" t="str">
        <f t="shared" si="8"/>
        <v xml:space="preserve"> </v>
      </c>
      <c r="S69" s="37" t="str">
        <f t="shared" si="9"/>
        <v xml:space="preserve"> </v>
      </c>
      <c r="T69" s="37" t="str">
        <f t="shared" si="10"/>
        <v xml:space="preserve"> </v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>
        <f t="shared" si="27"/>
        <v>1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870</v>
      </c>
      <c r="AP69" t="s">
        <v>1024</v>
      </c>
      <c r="AQ69" s="22" t="e">
        <v>#VALUE!</v>
      </c>
      <c r="AR69" s="21" t="e">
        <v>#VALUE!</v>
      </c>
      <c r="AS69" t="s">
        <v>166</v>
      </c>
      <c r="AT69" t="e">
        <v>#VALUE!</v>
      </c>
      <c r="AU69" t="e">
        <v>#VALUE!</v>
      </c>
      <c r="AV69" t="s">
        <v>1762</v>
      </c>
    </row>
    <row r="70" spans="1:48" x14ac:dyDescent="0.25">
      <c r="A70" s="14">
        <v>7.2999999999999934E-10</v>
      </c>
      <c r="B70" t="s">
        <v>893</v>
      </c>
      <c r="C70" s="4">
        <v>4</v>
      </c>
      <c r="D70" s="4">
        <v>8</v>
      </c>
      <c r="E70" s="4">
        <v>7</v>
      </c>
      <c r="F70" s="4">
        <v>19</v>
      </c>
      <c r="G70" s="4">
        <v>7000</v>
      </c>
      <c r="H70" s="4">
        <v>6695</v>
      </c>
      <c r="I70" s="34">
        <v>7070.0494167043089</v>
      </c>
      <c r="J70" s="35">
        <v>17.044297352342159</v>
      </c>
      <c r="K70" s="35">
        <v>16.02057908590572</v>
      </c>
      <c r="L70" s="35">
        <v>11.394237324703345</v>
      </c>
      <c r="M70" s="35">
        <v>10.917788339290549</v>
      </c>
      <c r="N70" s="4">
        <v>3.907</v>
      </c>
      <c r="O70" s="4">
        <v>3.5194744251525192</v>
      </c>
      <c r="P70" s="35">
        <v>3.0097087378640777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>
        <f t="shared" si="13"/>
        <v>0.46066924429498735</v>
      </c>
      <c r="X70" s="37" t="str">
        <f t="shared" si="14"/>
        <v/>
      </c>
      <c r="Y70" s="1" t="str">
        <f t="shared" si="24"/>
        <v xml:space="preserve"> </v>
      </c>
      <c r="Z70" s="1" t="str">
        <f t="shared" si="15"/>
        <v xml:space="preserve"> </v>
      </c>
      <c r="AA70" s="1">
        <f t="shared" si="25"/>
        <v>24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3.0097087385940777</v>
      </c>
      <c r="AH70" s="38" t="str">
        <f t="shared" si="19"/>
        <v xml:space="preserve"> </v>
      </c>
      <c r="AI70" s="1">
        <f t="shared" si="29"/>
        <v>66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893</v>
      </c>
      <c r="AP70" t="s">
        <v>1028</v>
      </c>
      <c r="AQ70" s="22">
        <v>-36.039159320764469</v>
      </c>
      <c r="AR70" s="21">
        <v>-46.066924429498734</v>
      </c>
      <c r="AS70">
        <v>4.5556385362210516</v>
      </c>
      <c r="AT70">
        <v>36.039159320764469</v>
      </c>
      <c r="AU70">
        <v>46.066924429498734</v>
      </c>
      <c r="AV70" t="s">
        <v>1763</v>
      </c>
    </row>
    <row r="71" spans="1:48" x14ac:dyDescent="0.25">
      <c r="A71" s="14">
        <v>7.3999999999999931E-10</v>
      </c>
      <c r="B71" t="s">
        <v>837</v>
      </c>
      <c r="C71" s="4">
        <v>15</v>
      </c>
      <c r="D71" s="4">
        <v>0</v>
      </c>
      <c r="E71" s="4">
        <v>8</v>
      </c>
      <c r="F71" s="4">
        <v>23</v>
      </c>
      <c r="G71" s="4">
        <v>2141.5</v>
      </c>
      <c r="H71" s="4">
        <v>1527.5</v>
      </c>
      <c r="I71" s="34">
        <v>51551.688547785205</v>
      </c>
      <c r="J71" s="35">
        <v>9.2744383727990289</v>
      </c>
      <c r="K71" s="35">
        <v>8.4159779614325068</v>
      </c>
      <c r="L71" s="35" t="s">
        <v>1019</v>
      </c>
      <c r="M71" s="35" t="s">
        <v>1019</v>
      </c>
      <c r="N71" s="4">
        <v>1.5050000000000001</v>
      </c>
      <c r="O71" s="4" t="s">
        <v>161</v>
      </c>
      <c r="P71" s="35">
        <v>3.6333878887070381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0.40196399419335521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9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3.6333878894470382</v>
      </c>
      <c r="AH71" s="38" t="str">
        <f t="shared" si="19"/>
        <v xml:space="preserve"> </v>
      </c>
      <c r="AI71" s="1">
        <f t="shared" si="29"/>
        <v>54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837</v>
      </c>
      <c r="AP71" t="s">
        <v>1024</v>
      </c>
      <c r="AQ71" s="22">
        <v>25.97601571211484</v>
      </c>
      <c r="AR71" s="21" t="e">
        <v>#VALUE!</v>
      </c>
      <c r="AS71">
        <v>40.196399345335522</v>
      </c>
      <c r="AT71">
        <v>-25.97601571211484</v>
      </c>
      <c r="AU71" t="e">
        <v>#VALUE!</v>
      </c>
      <c r="AV71" t="s">
        <v>1764</v>
      </c>
    </row>
    <row r="72" spans="1:48" x14ac:dyDescent="0.25">
      <c r="A72" s="14">
        <v>7.4999999999999927E-10</v>
      </c>
      <c r="B72" t="s">
        <v>875</v>
      </c>
      <c r="C72" s="4">
        <v>6</v>
      </c>
      <c r="D72" s="4">
        <v>4</v>
      </c>
      <c r="E72" s="4">
        <v>9</v>
      </c>
      <c r="F72" s="4">
        <v>19</v>
      </c>
      <c r="G72" s="4">
        <v>2795</v>
      </c>
      <c r="H72" s="4">
        <v>2209</v>
      </c>
      <c r="I72" s="34">
        <v>9087.4913309531912</v>
      </c>
      <c r="J72" s="35">
        <v>7.825008855827134</v>
      </c>
      <c r="K72" s="35">
        <v>7.6015141087405365</v>
      </c>
      <c r="L72" s="35">
        <v>5.212262251423315</v>
      </c>
      <c r="M72" s="35">
        <v>5.0322132215467876</v>
      </c>
      <c r="N72" s="4">
        <v>2.7450000000000001</v>
      </c>
      <c r="O72" s="4">
        <v>11.359026369168369</v>
      </c>
      <c r="P72" s="35">
        <v>10.638297872340425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0.26527840726878676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-0.33182090675366893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14</v>
      </c>
      <c r="AC72" s="1">
        <f t="shared" si="26"/>
        <v>34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10.638297873090425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2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875</v>
      </c>
      <c r="AP72" t="s">
        <v>1028</v>
      </c>
      <c r="AQ72" s="22">
        <v>37.544645905982158</v>
      </c>
      <c r="AR72" s="21">
        <v>33.182090675366894</v>
      </c>
      <c r="AS72">
        <v>26.527840651878677</v>
      </c>
      <c r="AT72">
        <v>-37.544645905982158</v>
      </c>
      <c r="AU72">
        <v>-33.182090675366894</v>
      </c>
      <c r="AV72" t="s">
        <v>1765</v>
      </c>
    </row>
    <row r="73" spans="1:48" x14ac:dyDescent="0.25">
      <c r="A73" s="14">
        <v>7.5999999999999924E-10</v>
      </c>
      <c r="B73" t="s">
        <v>904</v>
      </c>
      <c r="C73" s="4">
        <v>2</v>
      </c>
      <c r="D73" s="4">
        <v>11</v>
      </c>
      <c r="E73" s="4">
        <v>7</v>
      </c>
      <c r="F73" s="4">
        <v>20</v>
      </c>
      <c r="G73" s="4">
        <v>815</v>
      </c>
      <c r="H73" s="4">
        <v>867</v>
      </c>
      <c r="I73" s="34">
        <v>8817.6008885820775</v>
      </c>
      <c r="J73" s="35">
        <v>15.210526315789473</v>
      </c>
      <c r="K73" s="35">
        <v>13.653543307086613</v>
      </c>
      <c r="L73" s="35">
        <v>10.30399863574352</v>
      </c>
      <c r="M73" s="35">
        <v>9.47162024386237</v>
      </c>
      <c r="N73" s="4">
        <v>0.56100000000000005</v>
      </c>
      <c r="O73" s="4">
        <v>-14.226804123711331</v>
      </c>
      <c r="P73" s="35">
        <v>2.4798154555940024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>
        <f t="shared" si="39"/>
        <v>0.32090753172722075</v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>
        <f t="shared" si="25"/>
        <v>35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2.4798154563540025</v>
      </c>
      <c r="AH73" s="38" t="str">
        <f t="shared" si="45"/>
        <v xml:space="preserve"> </v>
      </c>
      <c r="AI73" s="1">
        <f t="shared" si="29"/>
        <v>78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904</v>
      </c>
      <c r="AP73" t="s">
        <v>1047</v>
      </c>
      <c r="AQ73" s="22">
        <v>-21.402905033337703</v>
      </c>
      <c r="AR73" s="21">
        <v>-32.090753172722074</v>
      </c>
      <c r="AS73">
        <v>-5.9976931949250245</v>
      </c>
      <c r="AT73">
        <v>21.402905033337703</v>
      </c>
      <c r="AU73">
        <v>32.090753172722074</v>
      </c>
      <c r="AV73" t="s">
        <v>1766</v>
      </c>
    </row>
    <row r="74" spans="1:48" x14ac:dyDescent="0.25">
      <c r="A74" s="14">
        <v>7.699999999999992E-10</v>
      </c>
      <c r="B74" t="s">
        <v>841</v>
      </c>
      <c r="C74" s="4">
        <v>11</v>
      </c>
      <c r="D74" s="4">
        <v>3</v>
      </c>
      <c r="E74" s="4">
        <v>11</v>
      </c>
      <c r="F74" s="4">
        <v>25</v>
      </c>
      <c r="G74" s="4">
        <v>6962.5</v>
      </c>
      <c r="H74" s="4">
        <v>6471</v>
      </c>
      <c r="I74" s="34">
        <v>59579.086609902748</v>
      </c>
      <c r="J74" s="35">
        <v>18.120974516942031</v>
      </c>
      <c r="K74" s="35">
        <v>16.997635933806144</v>
      </c>
      <c r="L74" s="35">
        <v>14.68586029212935</v>
      </c>
      <c r="M74" s="35">
        <v>13.86721633554084</v>
      </c>
      <c r="N74" s="4">
        <v>3.323</v>
      </c>
      <c r="O74" s="4" t="s">
        <v>161</v>
      </c>
      <c r="P74" s="35">
        <v>2.8264564982228406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>
        <f t="shared" si="39"/>
        <v>0.88263451457334208</v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>
        <f t="shared" si="25"/>
        <v>10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2.8264564989928407</v>
      </c>
      <c r="AH74" s="38" t="str">
        <f t="shared" si="45"/>
        <v xml:space="preserve"> </v>
      </c>
      <c r="AI74" s="1">
        <f t="shared" si="29"/>
        <v>71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841</v>
      </c>
      <c r="AP74" t="s">
        <v>1020</v>
      </c>
      <c r="AQ74" s="22">
        <v>-44.632664427145599</v>
      </c>
      <c r="AR74" s="21">
        <v>-88.263451457334213</v>
      </c>
      <c r="AS74">
        <v>7.5954257456343655</v>
      </c>
      <c r="AT74">
        <v>44.632664427145599</v>
      </c>
      <c r="AU74">
        <v>88.263451457334213</v>
      </c>
      <c r="AV74" t="s">
        <v>1767</v>
      </c>
    </row>
    <row r="75" spans="1:48" x14ac:dyDescent="0.25">
      <c r="A75" s="14">
        <v>7.7999999999999917E-10</v>
      </c>
      <c r="B75" t="s">
        <v>874</v>
      </c>
      <c r="C75" s="4">
        <v>16</v>
      </c>
      <c r="D75" s="4">
        <v>0</v>
      </c>
      <c r="E75" s="4">
        <v>9</v>
      </c>
      <c r="F75" s="4">
        <v>25</v>
      </c>
      <c r="G75" s="4">
        <v>300</v>
      </c>
      <c r="H75" s="4">
        <v>237.5</v>
      </c>
      <c r="I75" s="34">
        <v>37259.002356502278</v>
      </c>
      <c r="J75" s="35">
        <v>8.3922261484098932</v>
      </c>
      <c r="K75" s="35">
        <v>7.2629969418960245</v>
      </c>
      <c r="L75" s="35" t="s">
        <v>1019</v>
      </c>
      <c r="M75" s="35" t="s">
        <v>1019</v>
      </c>
      <c r="N75" s="4">
        <v>0.27300000000000002</v>
      </c>
      <c r="O75" s="4">
        <v>203.80362133916634</v>
      </c>
      <c r="P75" s="35">
        <v>4.5894736842105264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0.26315789551684204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 xml:space="preserve"> </v>
      </c>
      <c r="X75" s="37" t="str">
        <f t="shared" si="40"/>
        <v xml:space="preserve"> 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35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4.5894736849905264</v>
      </c>
      <c r="AH75" s="38" t="str">
        <f t="shared" si="45"/>
        <v xml:space="preserve"> </v>
      </c>
      <c r="AI75" s="1">
        <f t="shared" si="29"/>
        <v>44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874</v>
      </c>
      <c r="AP75" t="s">
        <v>1024</v>
      </c>
      <c r="AQ75" s="22">
        <v>33.017397757230803</v>
      </c>
      <c r="AR75" s="21" t="e">
        <v>#VALUE!</v>
      </c>
      <c r="AS75">
        <v>26.315789473684205</v>
      </c>
      <c r="AT75">
        <v>-33.017397757230803</v>
      </c>
      <c r="AU75" t="e">
        <v>#VALUE!</v>
      </c>
      <c r="AV75" t="s">
        <v>1768</v>
      </c>
    </row>
    <row r="76" spans="1:48" x14ac:dyDescent="0.25">
      <c r="A76" s="14">
        <v>7.8999999999999913E-10</v>
      </c>
      <c r="B76" t="s">
        <v>829</v>
      </c>
      <c r="C76" s="4">
        <v>18</v>
      </c>
      <c r="D76" s="4">
        <v>2</v>
      </c>
      <c r="E76" s="4">
        <v>7</v>
      </c>
      <c r="F76" s="4">
        <v>27</v>
      </c>
      <c r="G76" s="4">
        <v>2916.90869140625</v>
      </c>
      <c r="H76" s="4">
        <v>2488</v>
      </c>
      <c r="I76" s="34">
        <v>270480.56419089943</v>
      </c>
      <c r="J76" s="35">
        <v>9.559234403535303</v>
      </c>
      <c r="K76" s="35">
        <v>9.6074274595436382</v>
      </c>
      <c r="L76" s="35">
        <v>5.1035048040490754</v>
      </c>
      <c r="M76" s="35">
        <v>5.1596030938058552</v>
      </c>
      <c r="N76" s="4">
        <v>2.7890000000000001</v>
      </c>
      <c r="O76" s="4">
        <v>62.400000000000013</v>
      </c>
      <c r="P76" s="35">
        <v>6.0840383694294582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0.17239095392756026</v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>
        <f t="shared" si="40"/>
        <v>-0.34576292445442092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>
        <f t="shared" si="42"/>
        <v>11</v>
      </c>
      <c r="AC76" s="1">
        <f t="shared" si="26"/>
        <v>53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6.0840383702194583</v>
      </c>
      <c r="AH76" s="38" t="str">
        <f t="shared" si="45"/>
        <v xml:space="preserve"> </v>
      </c>
      <c r="AI76" s="1">
        <f t="shared" si="29"/>
        <v>20</v>
      </c>
      <c r="AJ76" s="1" t="str">
        <f t="shared" si="30"/>
        <v xml:space="preserve"> </v>
      </c>
      <c r="AK76" s="25">
        <f t="shared" si="46"/>
        <v>62.400000000790016</v>
      </c>
      <c r="AL76" s="25" t="str">
        <f t="shared" si="47"/>
        <v xml:space="preserve"> </v>
      </c>
      <c r="AM76" s="1">
        <f t="shared" si="31"/>
        <v>3</v>
      </c>
      <c r="AN76" s="1" t="str">
        <f t="shared" si="32"/>
        <v xml:space="preserve"> </v>
      </c>
      <c r="AO76" t="s">
        <v>829</v>
      </c>
      <c r="AP76" t="s">
        <v>1078</v>
      </c>
      <c r="AQ76" s="22">
        <v>23.702914521825569</v>
      </c>
      <c r="AR76" s="21">
        <v>34.576292445442093</v>
      </c>
      <c r="AS76">
        <v>17.239095313756025</v>
      </c>
      <c r="AT76">
        <v>-23.702914521825569</v>
      </c>
      <c r="AU76">
        <v>-34.576292445442093</v>
      </c>
      <c r="AV76" t="s">
        <v>1769</v>
      </c>
    </row>
    <row r="77" spans="1:48" x14ac:dyDescent="0.25">
      <c r="A77" s="14">
        <v>7.999999999999991E-10</v>
      </c>
      <c r="B77" t="s">
        <v>831</v>
      </c>
      <c r="C77" s="4">
        <v>11</v>
      </c>
      <c r="D77" s="4">
        <v>1</v>
      </c>
      <c r="E77" s="4">
        <v>8</v>
      </c>
      <c r="F77" s="4">
        <v>20</v>
      </c>
      <c r="G77" s="4">
        <v>2875</v>
      </c>
      <c r="H77" s="4">
        <v>2532</v>
      </c>
      <c r="I77" s="34">
        <v>270480.56419089943</v>
      </c>
      <c r="J77" s="35">
        <v>9.7282883881637421</v>
      </c>
      <c r="K77" s="35">
        <v>9.7773337329439283</v>
      </c>
      <c r="L77" s="35">
        <v>5.1035048040490754</v>
      </c>
      <c r="M77" s="35">
        <v>5.1596030938058552</v>
      </c>
      <c r="N77" s="4">
        <v>2.7890000000000001</v>
      </c>
      <c r="O77" s="4">
        <v>62.400000000000013</v>
      </c>
      <c r="P77" s="35">
        <v>5.7477941892535016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-0.34576292445442092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11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5.7477941900535017</v>
      </c>
      <c r="AH77" s="38" t="str">
        <f t="shared" si="45"/>
        <v xml:space="preserve"> </v>
      </c>
      <c r="AI77" s="1">
        <f t="shared" si="29"/>
        <v>27</v>
      </c>
      <c r="AJ77" s="1" t="str">
        <f t="shared" si="30"/>
        <v xml:space="preserve"> </v>
      </c>
      <c r="AK77" s="25">
        <f t="shared" si="46"/>
        <v>62.400000000800013</v>
      </c>
      <c r="AL77" s="25" t="str">
        <f t="shared" si="47"/>
        <v xml:space="preserve"> </v>
      </c>
      <c r="AM77" s="1">
        <f t="shared" si="31"/>
        <v>2</v>
      </c>
      <c r="AN77" s="1" t="str">
        <f t="shared" si="32"/>
        <v xml:space="preserve"> </v>
      </c>
      <c r="AO77" t="s">
        <v>831</v>
      </c>
      <c r="AP77" t="s">
        <v>1078</v>
      </c>
      <c r="AQ77" s="22">
        <v>22.35360915163276</v>
      </c>
      <c r="AR77" s="21">
        <v>34.576292445442093</v>
      </c>
      <c r="AS77">
        <v>13.546603475513418</v>
      </c>
      <c r="AT77">
        <v>-22.35360915163276</v>
      </c>
      <c r="AU77">
        <v>-34.576292445442093</v>
      </c>
      <c r="AV77" t="s">
        <v>1769</v>
      </c>
    </row>
    <row r="78" spans="1:48" x14ac:dyDescent="0.25">
      <c r="A78" s="14">
        <v>8.0999999999999906E-10</v>
      </c>
      <c r="B78" t="s">
        <v>853</v>
      </c>
      <c r="C78" s="4">
        <v>12</v>
      </c>
      <c r="D78" s="4">
        <v>2</v>
      </c>
      <c r="E78" s="4">
        <v>5</v>
      </c>
      <c r="F78" s="4">
        <v>19</v>
      </c>
      <c r="G78" s="4">
        <v>1685</v>
      </c>
      <c r="H78" s="4">
        <v>1509</v>
      </c>
      <c r="I78" s="34">
        <v>38752.353239493459</v>
      </c>
      <c r="J78" s="35">
        <v>16.7109634551495</v>
      </c>
      <c r="K78" s="35">
        <v>15.556701030927835</v>
      </c>
      <c r="L78" s="35">
        <v>13.031471353550135</v>
      </c>
      <c r="M78" s="35">
        <v>12.548690378941368</v>
      </c>
      <c r="N78" s="4">
        <v>0.83799999999999997</v>
      </c>
      <c r="O78" s="4" t="s">
        <v>161</v>
      </c>
      <c r="P78" s="35">
        <v>2.9489728296885356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>
        <f t="shared" si="39"/>
        <v>0.67055230390660903</v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>
        <f t="shared" si="25"/>
        <v>17</v>
      </c>
      <c r="AB78" s="1" t="str">
        <f t="shared" si="42"/>
        <v xml:space="preserve"> 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2.9489728304985356</v>
      </c>
      <c r="AH78" s="38" t="str">
        <f t="shared" si="45"/>
        <v xml:space="preserve"> </v>
      </c>
      <c r="AI78" s="1">
        <f t="shared" si="29"/>
        <v>67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853</v>
      </c>
      <c r="AP78" t="s">
        <v>1031</v>
      </c>
      <c r="AQ78" s="22">
        <v>-33.378652864570043</v>
      </c>
      <c r="AR78" s="21">
        <v>-67.05523039066091</v>
      </c>
      <c r="AS78">
        <v>11.663353214049032</v>
      </c>
      <c r="AT78">
        <v>33.378652864570043</v>
      </c>
      <c r="AU78">
        <v>67.05523039066091</v>
      </c>
      <c r="AV78" t="s">
        <v>1770</v>
      </c>
    </row>
    <row r="79" spans="1:48" x14ac:dyDescent="0.25">
      <c r="A79" s="14">
        <v>8.1999999999999903E-10</v>
      </c>
      <c r="B79" t="s">
        <v>840</v>
      </c>
      <c r="C79" s="4">
        <v>16</v>
      </c>
      <c r="D79" s="4">
        <v>3</v>
      </c>
      <c r="E79" s="4">
        <v>12</v>
      </c>
      <c r="F79" s="4">
        <v>31</v>
      </c>
      <c r="G79" s="4">
        <v>4300</v>
      </c>
      <c r="H79" s="4">
        <v>3733</v>
      </c>
      <c r="I79" s="34">
        <v>86039.00347194208</v>
      </c>
      <c r="J79" s="35">
        <v>10.740416290191574</v>
      </c>
      <c r="K79" s="35">
        <v>11.3968086962073</v>
      </c>
      <c r="L79" s="35">
        <v>5.9764058227539065</v>
      </c>
      <c r="M79" s="35">
        <v>6.0809339446931752</v>
      </c>
      <c r="N79" s="4">
        <v>4.875</v>
      </c>
      <c r="O79" s="4" t="s">
        <v>161</v>
      </c>
      <c r="P79" s="35">
        <v>5.7599984574439285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0.15188856229870357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>
        <f t="shared" si="40"/>
        <v>-0.23386252822767239</v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>
        <f t="shared" si="42"/>
        <v>20</v>
      </c>
      <c r="AC79" s="1">
        <f t="shared" si="26"/>
        <v>57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5.7599984582639285</v>
      </c>
      <c r="AH79" s="38" t="str">
        <f t="shared" si="45"/>
        <v xml:space="preserve"> </v>
      </c>
      <c r="AI79" s="1">
        <f t="shared" si="29"/>
        <v>26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840</v>
      </c>
      <c r="AP79" t="s">
        <v>1022</v>
      </c>
      <c r="AQ79" s="22">
        <v>14.275304363196605</v>
      </c>
      <c r="AR79" s="21">
        <v>23.38625282276724</v>
      </c>
      <c r="AS79">
        <v>15.188856147870355</v>
      </c>
      <c r="AT79">
        <v>-14.275304363196605</v>
      </c>
      <c r="AU79">
        <v>-23.38625282276724</v>
      </c>
      <c r="AV79" t="s">
        <v>1771</v>
      </c>
    </row>
    <row r="80" spans="1:48" x14ac:dyDescent="0.25">
      <c r="A80" s="14">
        <v>8.2999999999999899E-10</v>
      </c>
      <c r="B80" t="s">
        <v>858</v>
      </c>
      <c r="C80" s="4">
        <v>7</v>
      </c>
      <c r="D80" s="4">
        <v>5</v>
      </c>
      <c r="E80" s="4">
        <v>10</v>
      </c>
      <c r="F80" s="4">
        <v>22</v>
      </c>
      <c r="G80" s="4">
        <v>967.5</v>
      </c>
      <c r="H80" s="4">
        <v>873.4</v>
      </c>
      <c r="I80" s="34">
        <v>21444.226459729238</v>
      </c>
      <c r="J80" s="35">
        <v>32.958490566037732</v>
      </c>
      <c r="K80" s="35">
        <v>22.685714285714287</v>
      </c>
      <c r="L80" s="35">
        <v>9.5454879098037821</v>
      </c>
      <c r="M80" s="35">
        <v>7.6877596793593126</v>
      </c>
      <c r="N80" s="4">
        <v>0.129</v>
      </c>
      <c r="O80" s="4">
        <v>-55.570745044429259</v>
      </c>
      <c r="P80" s="35">
        <v>1.5685825509503093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1.6305838582832486</v>
      </c>
      <c r="V80" s="37" t="str">
        <f t="shared" si="38"/>
        <v/>
      </c>
      <c r="W80" s="37">
        <f t="shared" si="39"/>
        <v>0.22367124839599883</v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>
        <f t="shared" si="25"/>
        <v>39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-55.57074504359926</v>
      </c>
      <c r="AM80" s="1" t="str">
        <f t="shared" si="31"/>
        <v xml:space="preserve"> </v>
      </c>
      <c r="AN80" s="1">
        <f t="shared" si="32"/>
        <v>2</v>
      </c>
      <c r="AO80" t="s">
        <v>858</v>
      </c>
      <c r="AP80" t="s">
        <v>1031</v>
      </c>
      <c r="AQ80" s="22">
        <v>-163.05838582832484</v>
      </c>
      <c r="AR80" s="21">
        <v>-22.367124839599882</v>
      </c>
      <c r="AS80">
        <v>10.773986718571106</v>
      </c>
      <c r="AT80">
        <v>163.05838582832484</v>
      </c>
      <c r="AU80">
        <v>22.367124839599882</v>
      </c>
      <c r="AV80" t="s">
        <v>1772</v>
      </c>
    </row>
    <row r="81" spans="1:48" x14ac:dyDescent="0.25">
      <c r="A81" s="14">
        <v>8.3999999999999896E-10</v>
      </c>
      <c r="B81" t="s">
        <v>887</v>
      </c>
      <c r="C81" s="4">
        <v>11</v>
      </c>
      <c r="D81" s="4">
        <v>0</v>
      </c>
      <c r="E81" s="4">
        <v>6</v>
      </c>
      <c r="F81" s="4">
        <v>17</v>
      </c>
      <c r="G81" s="4">
        <v>6305</v>
      </c>
      <c r="H81" s="4">
        <v>6258</v>
      </c>
      <c r="I81" s="34">
        <v>7693.6211299875959</v>
      </c>
      <c r="J81" s="35">
        <v>22.84424206452039</v>
      </c>
      <c r="K81" s="35">
        <v>21.556987154535509</v>
      </c>
      <c r="L81" s="35">
        <v>10.506543451217345</v>
      </c>
      <c r="M81" s="35">
        <v>10.151153846153846</v>
      </c>
      <c r="N81" s="4">
        <v>2.8410000000000002</v>
      </c>
      <c r="O81" s="4">
        <v>10.588235294117657</v>
      </c>
      <c r="P81" s="35">
        <v>4.5701432121413399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>
        <f t="shared" si="37"/>
        <v>0.82331452070703826</v>
      </c>
      <c r="V81" s="37" t="str">
        <f t="shared" si="38"/>
        <v/>
      </c>
      <c r="W81" s="37">
        <f t="shared" si="39"/>
        <v>0.34687249753608618</v>
      </c>
      <c r="X81" s="37" t="str">
        <f t="shared" si="40"/>
        <v/>
      </c>
      <c r="Y81" s="1">
        <f t="shared" si="24"/>
        <v>6</v>
      </c>
      <c r="Z81" s="1" t="str">
        <f t="shared" si="41"/>
        <v xml:space="preserve"> </v>
      </c>
      <c r="AA81" s="1">
        <f t="shared" si="25"/>
        <v>30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4.57014321298134</v>
      </c>
      <c r="AH81" s="38" t="str">
        <f t="shared" si="45"/>
        <v xml:space="preserve"> </v>
      </c>
      <c r="AI81" s="1">
        <f t="shared" si="29"/>
        <v>45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887</v>
      </c>
      <c r="AP81" t="s">
        <v>1022</v>
      </c>
      <c r="AQ81" s="22">
        <v>-82.331452070703818</v>
      </c>
      <c r="AR81" s="21">
        <v>-34.687249753608619</v>
      </c>
      <c r="AS81">
        <v>0.75103867050174689</v>
      </c>
      <c r="AT81">
        <v>82.331452070703818</v>
      </c>
      <c r="AU81">
        <v>34.687249753608619</v>
      </c>
      <c r="AV81" t="s">
        <v>1773</v>
      </c>
    </row>
    <row r="82" spans="1:48" x14ac:dyDescent="0.25">
      <c r="A82" s="14">
        <v>8.4999999999999893E-10</v>
      </c>
      <c r="B82" t="s">
        <v>895</v>
      </c>
      <c r="C82" s="4">
        <v>11</v>
      </c>
      <c r="D82" s="4">
        <v>2</v>
      </c>
      <c r="E82" s="4">
        <v>7</v>
      </c>
      <c r="F82" s="4">
        <v>20</v>
      </c>
      <c r="G82" s="4">
        <v>651</v>
      </c>
      <c r="H82" s="4">
        <v>554</v>
      </c>
      <c r="I82" s="34">
        <v>7407.2050326547278</v>
      </c>
      <c r="J82" s="35">
        <v>10.970297029702971</v>
      </c>
      <c r="K82" s="35">
        <v>10.374531835205993</v>
      </c>
      <c r="L82" s="35" t="s">
        <v>1019</v>
      </c>
      <c r="M82" s="35" t="s">
        <v>1019</v>
      </c>
      <c r="N82" s="4">
        <v>0.40800000000000003</v>
      </c>
      <c r="O82" s="4">
        <v>-12.871287128712883</v>
      </c>
      <c r="P82" s="35">
        <v>5.6678700361010828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0.17509025355758126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52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5.6678700369510828</v>
      </c>
      <c r="AH82" s="38" t="str">
        <f t="shared" si="45"/>
        <v xml:space="preserve"> </v>
      </c>
      <c r="AI82" s="1">
        <f t="shared" si="29"/>
        <v>29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895</v>
      </c>
      <c r="AP82" t="s">
        <v>1024</v>
      </c>
      <c r="AQ82" s="22">
        <v>12.44050989202008</v>
      </c>
      <c r="AR82" s="21" t="e">
        <v>#VALUE!</v>
      </c>
      <c r="AS82">
        <v>17.509025270758126</v>
      </c>
      <c r="AT82">
        <v>-12.44050989202008</v>
      </c>
      <c r="AU82" t="e">
        <v>#VALUE!</v>
      </c>
      <c r="AV82" t="s">
        <v>1774</v>
      </c>
    </row>
    <row r="83" spans="1:48" x14ac:dyDescent="0.25">
      <c r="A83" s="14">
        <v>8.5999999999999889E-10</v>
      </c>
      <c r="B83" t="s">
        <v>902</v>
      </c>
      <c r="C83" s="4">
        <v>9</v>
      </c>
      <c r="D83" s="4">
        <v>1</v>
      </c>
      <c r="E83" s="4">
        <v>5</v>
      </c>
      <c r="F83" s="4">
        <v>15</v>
      </c>
      <c r="G83" s="4">
        <v>347.5</v>
      </c>
      <c r="H83" s="4">
        <v>312.89999999999998</v>
      </c>
      <c r="I83" s="34">
        <v>7510.2372540789665</v>
      </c>
      <c r="J83" s="35">
        <v>22.191489361702121</v>
      </c>
      <c r="K83" s="35">
        <v>20.187096774193545</v>
      </c>
      <c r="L83" s="35">
        <v>13.072557617882286</v>
      </c>
      <c r="M83" s="35">
        <v>12.397954052098406</v>
      </c>
      <c r="N83" s="4">
        <v>0.128</v>
      </c>
      <c r="O83" s="4" t="s">
        <v>161</v>
      </c>
      <c r="P83" s="35">
        <v>1.5340364333652925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0.77121502543300657</v>
      </c>
      <c r="V83" s="37" t="str">
        <f t="shared" si="38"/>
        <v/>
      </c>
      <c r="W83" s="37">
        <f t="shared" si="39"/>
        <v>0.67581930344003394</v>
      </c>
      <c r="X83" s="37" t="str">
        <f t="shared" si="40"/>
        <v/>
      </c>
      <c r="Y83" s="1">
        <f t="shared" si="24"/>
        <v>9</v>
      </c>
      <c r="Z83" s="1" t="str">
        <f t="shared" si="41"/>
        <v xml:space="preserve"> </v>
      </c>
      <c r="AA83" s="1">
        <f t="shared" si="25"/>
        <v>16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902</v>
      </c>
      <c r="AP83" t="s">
        <v>1031</v>
      </c>
      <c r="AQ83" s="22">
        <v>-77.121502543300664</v>
      </c>
      <c r="AR83" s="21">
        <v>-67.581930344003396</v>
      </c>
      <c r="AS83">
        <v>11.057845957174827</v>
      </c>
      <c r="AT83">
        <v>77.121502543300664</v>
      </c>
      <c r="AU83">
        <v>67.581930344003396</v>
      </c>
      <c r="AV83" t="s">
        <v>1775</v>
      </c>
    </row>
    <row r="84" spans="1:48" x14ac:dyDescent="0.25">
      <c r="A84" s="14">
        <v>8.6999999999999886E-10</v>
      </c>
      <c r="B84" t="s">
        <v>917</v>
      </c>
      <c r="C84" s="4">
        <v>7</v>
      </c>
      <c r="D84" s="4">
        <v>4</v>
      </c>
      <c r="E84" s="4">
        <v>8</v>
      </c>
      <c r="F84" s="4">
        <v>19</v>
      </c>
      <c r="G84" s="4">
        <v>330</v>
      </c>
      <c r="H84" s="4">
        <v>304.60000000000002</v>
      </c>
      <c r="I84" s="34">
        <v>8732.2089954409475</v>
      </c>
      <c r="J84" s="35">
        <v>14.64423076923077</v>
      </c>
      <c r="K84" s="35">
        <v>14.233644859813086</v>
      </c>
      <c r="L84" s="35">
        <v>5.2971682539682536</v>
      </c>
      <c r="M84" s="35">
        <v>5.066168825604719</v>
      </c>
      <c r="N84" s="4">
        <v>0.20800000000000002</v>
      </c>
      <c r="O84" s="4">
        <v>24.096385542168676</v>
      </c>
      <c r="P84" s="35">
        <v>3.2501641497045304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-0.32093649360347565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16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3.2501641505745305</v>
      </c>
      <c r="AH84" s="38" t="str">
        <f t="shared" si="45"/>
        <v xml:space="preserve"> </v>
      </c>
      <c r="AI84" s="1">
        <f t="shared" si="29"/>
        <v>61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917</v>
      </c>
      <c r="AP84" t="s">
        <v>1020</v>
      </c>
      <c r="AQ84" s="22">
        <v>-16.883013805885483</v>
      </c>
      <c r="AR84" s="21">
        <v>32.093649360347563</v>
      </c>
      <c r="AS84">
        <v>8.3388049901510044</v>
      </c>
      <c r="AT84">
        <v>16.883013805885483</v>
      </c>
      <c r="AU84">
        <v>-32.093649360347563</v>
      </c>
      <c r="AV84" t="s">
        <v>1776</v>
      </c>
    </row>
    <row r="85" spans="1:48" x14ac:dyDescent="0.25">
      <c r="A85" s="14">
        <v>8.7999999999999882E-10</v>
      </c>
      <c r="B85" t="s">
        <v>918</v>
      </c>
      <c r="C85" s="4">
        <v>7</v>
      </c>
      <c r="D85" s="4">
        <v>0</v>
      </c>
      <c r="E85" s="4">
        <v>9</v>
      </c>
      <c r="F85" s="4">
        <v>16</v>
      </c>
      <c r="G85" s="4">
        <v>3330</v>
      </c>
      <c r="H85" s="4">
        <v>2848</v>
      </c>
      <c r="I85" s="34">
        <v>10048.265557736531</v>
      </c>
      <c r="J85" s="35">
        <v>12.398781018720069</v>
      </c>
      <c r="K85" s="35">
        <v>11.525698097936058</v>
      </c>
      <c r="L85" s="35">
        <v>10.399694620490417</v>
      </c>
      <c r="M85" s="35">
        <v>9.2855084312723566</v>
      </c>
      <c r="N85" s="4">
        <v>2.2250000000000001</v>
      </c>
      <c r="O85" s="4" t="s">
        <v>161</v>
      </c>
      <c r="P85" s="35">
        <v>4.1537921348314608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0.16924157391370778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0.3331751524322295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33</v>
      </c>
      <c r="AB85" s="1" t="str">
        <f t="shared" si="42"/>
        <v xml:space="preserve"> </v>
      </c>
      <c r="AC85" s="1">
        <f t="shared" si="26"/>
        <v>54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4.1537921357114609</v>
      </c>
      <c r="AH85" s="38" t="str">
        <f t="shared" si="45"/>
        <v xml:space="preserve"> </v>
      </c>
      <c r="AI85" s="1">
        <f t="shared" si="29"/>
        <v>49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918</v>
      </c>
      <c r="AP85" t="s">
        <v>1024</v>
      </c>
      <c r="AQ85" s="22">
        <v>1.0390565524164952</v>
      </c>
      <c r="AR85" s="21">
        <v>-33.31751524322295</v>
      </c>
      <c r="AS85">
        <v>16.92415730337078</v>
      </c>
      <c r="AT85">
        <v>-1.0390565524164952</v>
      </c>
      <c r="AU85">
        <v>33.31751524322295</v>
      </c>
      <c r="AV85" t="s">
        <v>1777</v>
      </c>
    </row>
    <row r="86" spans="1:48" x14ac:dyDescent="0.25">
      <c r="A86" s="14">
        <v>8.8999999999999879E-10</v>
      </c>
      <c r="B86" t="s">
        <v>878</v>
      </c>
      <c r="C86" s="4">
        <v>8</v>
      </c>
      <c r="D86" s="4">
        <v>4</v>
      </c>
      <c r="E86" s="4">
        <v>6</v>
      </c>
      <c r="F86" s="4">
        <v>18</v>
      </c>
      <c r="G86" s="4">
        <v>625</v>
      </c>
      <c r="H86" s="4">
        <v>556.6</v>
      </c>
      <c r="I86" s="34">
        <v>7863.9893449791698</v>
      </c>
      <c r="J86" s="35">
        <v>15.72316384180791</v>
      </c>
      <c r="K86" s="35">
        <v>14.419689119170984</v>
      </c>
      <c r="L86" s="35">
        <v>11.614899688614029</v>
      </c>
      <c r="M86" s="35">
        <v>10.555129561287211</v>
      </c>
      <c r="N86" s="4">
        <v>0.32700000000000001</v>
      </c>
      <c r="O86" s="4">
        <v>-0.90638345998286884</v>
      </c>
      <c r="P86" s="35">
        <v>3.1979877829680206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>
        <f t="shared" si="39"/>
        <v>0.48895676535960186</v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>
        <f t="shared" si="25"/>
        <v>22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3.1979877838580206</v>
      </c>
      <c r="AH86" s="38" t="str">
        <f t="shared" si="45"/>
        <v xml:space="preserve"> </v>
      </c>
      <c r="AI86" s="1">
        <f t="shared" si="29"/>
        <v>62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878</v>
      </c>
      <c r="AP86" t="s">
        <v>1033</v>
      </c>
      <c r="AQ86" s="22">
        <v>-25.494524455023139</v>
      </c>
      <c r="AR86" s="21">
        <v>-48.895676535960185</v>
      </c>
      <c r="AS86">
        <v>12.288896873877109</v>
      </c>
      <c r="AT86">
        <v>25.494524455023139</v>
      </c>
      <c r="AU86">
        <v>48.895676535960185</v>
      </c>
      <c r="AV86" t="s">
        <v>1778</v>
      </c>
    </row>
    <row r="87" spans="1:48" x14ac:dyDescent="0.25">
      <c r="A87" s="14">
        <v>8.9999999999999875E-10</v>
      </c>
      <c r="B87" t="s">
        <v>905</v>
      </c>
      <c r="C87" s="4">
        <v>12</v>
      </c>
      <c r="D87" s="4">
        <v>2</v>
      </c>
      <c r="E87" s="4">
        <v>4</v>
      </c>
      <c r="F87" s="4">
        <v>18</v>
      </c>
      <c r="G87" s="4">
        <v>713.5</v>
      </c>
      <c r="H87" s="4">
        <v>631.6</v>
      </c>
      <c r="I87" s="34">
        <v>8335.1105028677703</v>
      </c>
      <c r="J87" s="35">
        <v>26.207468879668049</v>
      </c>
      <c r="K87" s="35">
        <v>24.199233716475096</v>
      </c>
      <c r="L87" s="35">
        <v>28.040139736726001</v>
      </c>
      <c r="M87" s="35">
        <v>25.873808648520551</v>
      </c>
      <c r="N87" s="4">
        <v>0.221</v>
      </c>
      <c r="O87" s="4" t="s">
        <v>161</v>
      </c>
      <c r="P87" s="35">
        <v>3.0557314756174798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1.0917506662867607</v>
      </c>
      <c r="V87" s="37" t="str">
        <f t="shared" si="38"/>
        <v/>
      </c>
      <c r="W87" s="37">
        <f t="shared" si="39"/>
        <v>2.5945687764789258</v>
      </c>
      <c r="X87" s="37" t="str">
        <f t="shared" si="40"/>
        <v/>
      </c>
      <c r="Y87" s="1">
        <f t="shared" si="24"/>
        <v>3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3.0557314765174799</v>
      </c>
      <c r="AH87" s="38" t="str">
        <f t="shared" si="45"/>
        <v xml:space="preserve"> </v>
      </c>
      <c r="AI87" s="1">
        <f t="shared" si="29"/>
        <v>65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905</v>
      </c>
      <c r="AP87" t="s">
        <v>1035</v>
      </c>
      <c r="AQ87" s="22">
        <v>-109.17506662867606</v>
      </c>
      <c r="AR87" s="21">
        <v>-259.45687764789255</v>
      </c>
      <c r="AS87">
        <v>12.967067764407858</v>
      </c>
      <c r="AT87">
        <v>109.17506662867606</v>
      </c>
      <c r="AU87">
        <v>259.45687764789255</v>
      </c>
      <c r="AV87" t="s">
        <v>1779</v>
      </c>
    </row>
    <row r="88" spans="1:48" x14ac:dyDescent="0.25">
      <c r="A88" s="14">
        <v>9.0999999999999872E-10</v>
      </c>
      <c r="B88" t="s">
        <v>842</v>
      </c>
      <c r="C88" s="4">
        <v>11</v>
      </c>
      <c r="D88" s="4">
        <v>0</v>
      </c>
      <c r="E88" s="4">
        <v>8</v>
      </c>
      <c r="F88" s="4">
        <v>19</v>
      </c>
      <c r="G88" s="4">
        <v>4700</v>
      </c>
      <c r="H88" s="4">
        <v>4521</v>
      </c>
      <c r="I88" s="34">
        <v>53849.479076202733</v>
      </c>
      <c r="J88" s="35">
        <v>10.118242740429439</v>
      </c>
      <c r="K88" s="35">
        <v>10.14964418341698</v>
      </c>
      <c r="L88" s="35">
        <v>10.459428489349138</v>
      </c>
      <c r="M88" s="35">
        <v>10.072969449384587</v>
      </c>
      <c r="N88" s="4">
        <v>5.085</v>
      </c>
      <c r="O88" s="4">
        <v>-5.748031496062989</v>
      </c>
      <c r="P88" s="35">
        <v>0.65060884465793667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0.34083265706358534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32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842</v>
      </c>
      <c r="AP88" t="s">
        <v>1054</v>
      </c>
      <c r="AQ88" s="22">
        <v>19.241186201066895</v>
      </c>
      <c r="AR88" s="21">
        <v>-34.083265706358532</v>
      </c>
      <c r="AS88">
        <v>3.9593010395930106</v>
      </c>
      <c r="AT88">
        <v>-19.241186201066895</v>
      </c>
      <c r="AU88">
        <v>34.083265706358532</v>
      </c>
      <c r="AV88" t="s">
        <v>1780</v>
      </c>
    </row>
    <row r="89" spans="1:48" x14ac:dyDescent="0.25">
      <c r="A89" s="14">
        <v>9.1999999999999868E-10</v>
      </c>
      <c r="B89" t="s">
        <v>909</v>
      </c>
      <c r="C89" s="4">
        <v>8</v>
      </c>
      <c r="D89" s="4">
        <v>0</v>
      </c>
      <c r="E89" s="4">
        <v>4</v>
      </c>
      <c r="F89" s="4">
        <v>12</v>
      </c>
      <c r="G89" s="4">
        <v>3473.615234375</v>
      </c>
      <c r="H89" s="4">
        <v>2544</v>
      </c>
      <c r="I89" s="34">
        <v>7858.3806273271675</v>
      </c>
      <c r="J89" s="35">
        <v>10.311170219068952</v>
      </c>
      <c r="K89" s="35">
        <v>9.9075736114126851</v>
      </c>
      <c r="L89" s="35">
        <v>6.240873241213956</v>
      </c>
      <c r="M89" s="35">
        <v>6.0078414698959834</v>
      </c>
      <c r="N89" s="4">
        <v>2.74</v>
      </c>
      <c r="O89" s="4">
        <v>19.544592030360526</v>
      </c>
      <c r="P89" s="35">
        <v>3.4206632826450405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0.36541479430639939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-0.1999594758991794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22</v>
      </c>
      <c r="AC89" s="1">
        <f t="shared" si="26"/>
        <v>12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3.4206632835650406</v>
      </c>
      <c r="AH89" s="38" t="str">
        <f t="shared" si="45"/>
        <v xml:space="preserve"> </v>
      </c>
      <c r="AI89" s="1">
        <f t="shared" si="29"/>
        <v>60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909</v>
      </c>
      <c r="AP89" t="s">
        <v>1022</v>
      </c>
      <c r="AQ89" s="22">
        <v>17.701334398353097</v>
      </c>
      <c r="AR89" s="21">
        <v>19.99594758991794</v>
      </c>
      <c r="AS89">
        <v>36.541479338639938</v>
      </c>
      <c r="AT89">
        <v>-17.701334398353097</v>
      </c>
      <c r="AU89">
        <v>-19.99594758991794</v>
      </c>
      <c r="AV89" t="s">
        <v>1781</v>
      </c>
    </row>
    <row r="90" spans="1:48" x14ac:dyDescent="0.25">
      <c r="A90" s="14">
        <v>9.2999999999999865E-10</v>
      </c>
      <c r="B90" t="s">
        <v>869</v>
      </c>
      <c r="C90" s="4">
        <v>0</v>
      </c>
      <c r="D90" s="4">
        <v>1</v>
      </c>
      <c r="E90" s="4">
        <v>15</v>
      </c>
      <c r="F90" s="4">
        <v>16</v>
      </c>
      <c r="G90" s="4">
        <v>1728</v>
      </c>
      <c r="H90" s="4">
        <v>1726</v>
      </c>
      <c r="I90" s="34">
        <v>38647.09754353149</v>
      </c>
      <c r="J90" s="35">
        <v>23.643835616438359</v>
      </c>
      <c r="K90" s="35">
        <v>21.683417085427138</v>
      </c>
      <c r="L90" s="35">
        <v>14.490685681975748</v>
      </c>
      <c r="M90" s="35">
        <v>13.01117644758318</v>
      </c>
      <c r="N90" s="4">
        <v>0.73</v>
      </c>
      <c r="O90" s="4" t="s">
        <v>161</v>
      </c>
      <c r="P90" s="35">
        <v>2.2247972190034759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>
        <f t="shared" si="37"/>
        <v>0.88713412696747307</v>
      </c>
      <c r="V90" s="37" t="str">
        <f t="shared" si="38"/>
        <v/>
      </c>
      <c r="W90" s="37">
        <f t="shared" si="39"/>
        <v>0.85761436252678536</v>
      </c>
      <c r="X90" s="37" t="str">
        <f t="shared" si="40"/>
        <v/>
      </c>
      <c r="Y90" s="1">
        <f t="shared" si="24"/>
        <v>4</v>
      </c>
      <c r="Z90" s="1" t="str">
        <f t="shared" si="41"/>
        <v xml:space="preserve"> </v>
      </c>
      <c r="AA90" s="1">
        <f t="shared" si="25"/>
        <v>11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2.224797219933476</v>
      </c>
      <c r="AH90" s="38" t="str">
        <f t="shared" si="45"/>
        <v xml:space="preserve"> </v>
      </c>
      <c r="AI90" s="1">
        <f t="shared" si="29"/>
        <v>87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869</v>
      </c>
      <c r="AP90" t="s">
        <v>1047</v>
      </c>
      <c r="AQ90" s="22">
        <v>-88.713412696747312</v>
      </c>
      <c r="AR90" s="21">
        <v>-85.761436252678536</v>
      </c>
      <c r="AS90">
        <v>0.11587485515642815</v>
      </c>
      <c r="AT90">
        <v>88.713412696747312</v>
      </c>
      <c r="AU90">
        <v>85.761436252678536</v>
      </c>
      <c r="AV90" t="s">
        <v>1782</v>
      </c>
    </row>
    <row r="91" spans="1:48" x14ac:dyDescent="0.25">
      <c r="A91" s="14">
        <v>9.3999999999999862E-10</v>
      </c>
      <c r="B91" t="s">
        <v>865</v>
      </c>
      <c r="C91" s="4">
        <v>15</v>
      </c>
      <c r="D91" s="4">
        <v>0</v>
      </c>
      <c r="E91" s="4">
        <v>3</v>
      </c>
      <c r="F91" s="4">
        <v>18</v>
      </c>
      <c r="G91" s="4">
        <v>378.5</v>
      </c>
      <c r="H91" s="4">
        <v>263</v>
      </c>
      <c r="I91" s="34">
        <v>10074.269560132017</v>
      </c>
      <c r="J91" s="35">
        <v>10.354330708661417</v>
      </c>
      <c r="K91" s="35">
        <v>9.1003460207612452</v>
      </c>
      <c r="L91" s="35" t="s">
        <v>1019</v>
      </c>
      <c r="M91" s="35" t="s">
        <v>1019</v>
      </c>
      <c r="N91" s="4">
        <v>0.245</v>
      </c>
      <c r="O91" s="4">
        <v>14.074074074074064</v>
      </c>
      <c r="P91" s="35">
        <v>9.3155893536121681</v>
      </c>
      <c r="Q91" s="36">
        <f t="shared" si="33"/>
        <v>83.333333334273334</v>
      </c>
      <c r="R91" s="36" t="str">
        <f t="shared" si="34"/>
        <v xml:space="preserve"> </v>
      </c>
      <c r="S91" s="37">
        <f t="shared" si="35"/>
        <v>0.43916349903885926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 xml:space="preserve"> </v>
      </c>
      <c r="X91" s="37" t="str">
        <f t="shared" si="40"/>
        <v xml:space="preserve"> 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4</v>
      </c>
      <c r="AD91" s="1" t="str">
        <f t="shared" si="43"/>
        <v xml:space="preserve"> </v>
      </c>
      <c r="AE91" s="1">
        <f t="shared" si="27"/>
        <v>5</v>
      </c>
      <c r="AF91" s="1" t="str">
        <f t="shared" si="28"/>
        <v xml:space="preserve"> </v>
      </c>
      <c r="AG91" s="38">
        <f t="shared" si="44"/>
        <v>9.3155893545521682</v>
      </c>
      <c r="AH91" s="38" t="str">
        <f t="shared" si="45"/>
        <v xml:space="preserve"> </v>
      </c>
      <c r="AI91" s="1">
        <f t="shared" si="29"/>
        <v>3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865</v>
      </c>
      <c r="AP91" t="s">
        <v>1024</v>
      </c>
      <c r="AQ91" s="22">
        <v>17.356848697437734</v>
      </c>
      <c r="AR91" s="21" t="e">
        <v>#VALUE!</v>
      </c>
      <c r="AS91">
        <v>43.916349809885922</v>
      </c>
      <c r="AT91">
        <v>-17.356848697437734</v>
      </c>
      <c r="AU91" t="e">
        <v>#VALUE!</v>
      </c>
      <c r="AV91" t="s">
        <v>1783</v>
      </c>
    </row>
    <row r="92" spans="1:48" x14ac:dyDescent="0.25">
      <c r="A92" s="14">
        <v>9.4999999999999858E-10</v>
      </c>
      <c r="B92" t="s">
        <v>896</v>
      </c>
      <c r="C92" s="4">
        <v>6</v>
      </c>
      <c r="D92" s="4">
        <v>0</v>
      </c>
      <c r="E92" s="4">
        <v>11</v>
      </c>
      <c r="F92" s="4">
        <v>17</v>
      </c>
      <c r="G92" s="4">
        <v>1665</v>
      </c>
      <c r="H92" s="4">
        <v>1298</v>
      </c>
      <c r="I92" s="34">
        <v>6691.5225939907959</v>
      </c>
      <c r="J92" s="35">
        <v>13.244897959183675</v>
      </c>
      <c r="K92" s="35">
        <v>12.256846081208689</v>
      </c>
      <c r="L92" s="35">
        <v>9.0188249328959138</v>
      </c>
      <c r="M92" s="35">
        <v>8.5111511398817896</v>
      </c>
      <c r="N92" s="4">
        <v>0.98</v>
      </c>
      <c r="O92" s="4">
        <v>6.4356435643564271</v>
      </c>
      <c r="P92" s="35">
        <v>3.6209553158705701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0.28274268199776581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0.15615638184057601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45</v>
      </c>
      <c r="AB92" s="1" t="str">
        <f t="shared" si="42"/>
        <v xml:space="preserve"> </v>
      </c>
      <c r="AC92" s="1">
        <f t="shared" si="26"/>
        <v>28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3.6209553168205701</v>
      </c>
      <c r="AH92" s="38" t="str">
        <f t="shared" si="45"/>
        <v xml:space="preserve"> </v>
      </c>
      <c r="AI92" s="1">
        <f t="shared" si="29"/>
        <v>55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896</v>
      </c>
      <c r="AP92" t="s">
        <v>1031</v>
      </c>
      <c r="AQ92" s="22">
        <v>-5.7142307722680252</v>
      </c>
      <c r="AR92" s="21">
        <v>-15.615638184057602</v>
      </c>
      <c r="AS92">
        <v>28.274268104776578</v>
      </c>
      <c r="AT92">
        <v>5.7142307722680252</v>
      </c>
      <c r="AU92">
        <v>15.615638184057602</v>
      </c>
      <c r="AV92" t="s">
        <v>1784</v>
      </c>
    </row>
    <row r="93" spans="1:48" x14ac:dyDescent="0.25">
      <c r="A93" s="14">
        <v>9.5999999999999855E-10</v>
      </c>
      <c r="B93" t="s">
        <v>897</v>
      </c>
      <c r="C93" s="4">
        <v>1</v>
      </c>
      <c r="D93" s="4">
        <v>0</v>
      </c>
      <c r="E93" s="4">
        <v>1</v>
      </c>
      <c r="F93" s="4">
        <v>2</v>
      </c>
      <c r="G93" s="4" t="s">
        <v>161</v>
      </c>
      <c r="H93" s="4">
        <v>486.15</v>
      </c>
      <c r="I93" s="34">
        <v>9195.2625671630867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161</v>
      </c>
      <c r="O93" s="4" t="s">
        <v>161</v>
      </c>
      <c r="P93" s="35" t="s">
        <v>166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897</v>
      </c>
      <c r="AP93" t="s">
        <v>161</v>
      </c>
      <c r="AQ93" s="22" t="e">
        <v>#VALUE!</v>
      </c>
      <c r="AR93" s="21" t="e">
        <v>#VALUE!</v>
      </c>
      <c r="AS93" t="s">
        <v>166</v>
      </c>
      <c r="AT93" t="e">
        <v>#VALUE!</v>
      </c>
      <c r="AU93" t="e">
        <v>#VALUE!</v>
      </c>
      <c r="AV93" t="s">
        <v>1785</v>
      </c>
    </row>
    <row r="94" spans="1:48" x14ac:dyDescent="0.25">
      <c r="A94" s="14">
        <v>9.6999999999999851E-10</v>
      </c>
      <c r="B94" t="s">
        <v>862</v>
      </c>
      <c r="C94" s="4">
        <v>6</v>
      </c>
      <c r="D94" s="4">
        <v>1</v>
      </c>
      <c r="E94" s="4">
        <v>10</v>
      </c>
      <c r="F94" s="4">
        <v>17</v>
      </c>
      <c r="G94" s="4">
        <v>1400</v>
      </c>
      <c r="H94" s="4">
        <v>1274.5</v>
      </c>
      <c r="I94" s="34">
        <v>14512.573724442958</v>
      </c>
      <c r="J94" s="35">
        <v>16.579958402949664</v>
      </c>
      <c r="K94" s="35">
        <v>15.538635922133798</v>
      </c>
      <c r="L94" s="35">
        <v>10.633469978297564</v>
      </c>
      <c r="M94" s="35">
        <v>10.130899688353773</v>
      </c>
      <c r="N94" s="4">
        <v>0.93200000000000005</v>
      </c>
      <c r="O94" s="4" t="s">
        <v>161</v>
      </c>
      <c r="P94" s="35">
        <v>2.2896340895091938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0.36314367647575052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28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2.2896340904791939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862</v>
      </c>
      <c r="AP94" t="s">
        <v>1054</v>
      </c>
      <c r="AQ94" s="22">
        <v>-32.333035271798515</v>
      </c>
      <c r="AR94" s="21">
        <v>-36.314367647575054</v>
      </c>
      <c r="AS94">
        <v>9.8469988230678762</v>
      </c>
      <c r="AT94">
        <v>32.333035271798515</v>
      </c>
      <c r="AU94">
        <v>36.314367647575054</v>
      </c>
      <c r="AV94" t="s">
        <v>1786</v>
      </c>
    </row>
    <row r="95" spans="1:48" x14ac:dyDescent="0.25">
      <c r="A95" s="14">
        <v>9.7999999999999848E-10</v>
      </c>
      <c r="B95" t="s">
        <v>860</v>
      </c>
      <c r="C95" s="4">
        <v>10</v>
      </c>
      <c r="D95" s="4">
        <v>0</v>
      </c>
      <c r="E95" s="4">
        <v>5</v>
      </c>
      <c r="F95" s="4">
        <v>15</v>
      </c>
      <c r="G95" s="4">
        <v>1350</v>
      </c>
      <c r="H95" s="4">
        <v>1129</v>
      </c>
      <c r="I95" s="34">
        <v>15090.697367482178</v>
      </c>
      <c r="J95" s="35">
        <v>12.728297632468996</v>
      </c>
      <c r="K95" s="35">
        <v>10.610902255639097</v>
      </c>
      <c r="L95" s="35">
        <v>9.4349848884072145</v>
      </c>
      <c r="M95" s="35">
        <v>8.4132164366026831</v>
      </c>
      <c r="N95" s="4">
        <v>0.88700000000000001</v>
      </c>
      <c r="O95" s="4">
        <v>-53.205128205128204</v>
      </c>
      <c r="P95" s="35">
        <v>8.6448184233835246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0.19574845093571294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0.20950545913288643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40</v>
      </c>
      <c r="AB95" s="1" t="str">
        <f t="shared" si="42"/>
        <v xml:space="preserve"> </v>
      </c>
      <c r="AC95" s="1">
        <f t="shared" si="26"/>
        <v>48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8.6448184243635247</v>
      </c>
      <c r="AH95" s="38" t="str">
        <f t="shared" si="45"/>
        <v xml:space="preserve"> </v>
      </c>
      <c r="AI95" s="1">
        <f t="shared" si="29"/>
        <v>5</v>
      </c>
      <c r="AJ95" s="1" t="str">
        <f t="shared" si="30"/>
        <v xml:space="preserve"> </v>
      </c>
      <c r="AK95" s="25" t="str">
        <f t="shared" si="46"/>
        <v xml:space="preserve"> </v>
      </c>
      <c r="AL95" s="25">
        <f t="shared" si="47"/>
        <v>-53.205128204148203</v>
      </c>
      <c r="AM95" s="1" t="str">
        <f t="shared" si="31"/>
        <v xml:space="preserve"> </v>
      </c>
      <c r="AN95" s="1">
        <f t="shared" si="32"/>
        <v>1</v>
      </c>
      <c r="AO95" t="s">
        <v>860</v>
      </c>
      <c r="AP95" t="s">
        <v>1026</v>
      </c>
      <c r="AQ95" s="22">
        <v>-1.5909822335748336</v>
      </c>
      <c r="AR95" s="21">
        <v>-20.950545913288643</v>
      </c>
      <c r="AS95">
        <v>19.574844995571294</v>
      </c>
      <c r="AT95">
        <v>1.5909822335748336</v>
      </c>
      <c r="AU95">
        <v>20.950545913288643</v>
      </c>
      <c r="AV95" t="s">
        <v>1787</v>
      </c>
    </row>
    <row r="96" spans="1:48" x14ac:dyDescent="0.25">
      <c r="A96" s="14">
        <v>9.8999999999999844E-10</v>
      </c>
      <c r="B96" t="s">
        <v>851</v>
      </c>
      <c r="C96" s="4">
        <v>12</v>
      </c>
      <c r="D96" s="4">
        <v>7</v>
      </c>
      <c r="E96" s="4">
        <v>9</v>
      </c>
      <c r="F96" s="4">
        <v>28</v>
      </c>
      <c r="G96" s="4">
        <v>695</v>
      </c>
      <c r="H96" s="4">
        <v>548.4</v>
      </c>
      <c r="I96" s="34">
        <v>23608.075894108591</v>
      </c>
      <c r="J96" s="35">
        <v>8.3916151882476182</v>
      </c>
      <c r="K96" s="35">
        <v>7.3920453680107174</v>
      </c>
      <c r="L96" s="35" t="s">
        <v>1019</v>
      </c>
      <c r="M96" s="35" t="s">
        <v>1019</v>
      </c>
      <c r="N96" s="4">
        <v>0.72399999999999998</v>
      </c>
      <c r="O96" s="4" t="s">
        <v>161</v>
      </c>
      <c r="P96" s="35">
        <v>4.2569491569357663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0.26732312279889875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33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4.2569491579257663</v>
      </c>
      <c r="AH96" s="38" t="str">
        <f t="shared" si="45"/>
        <v xml:space="preserve"> </v>
      </c>
      <c r="AI96" s="1">
        <f t="shared" si="29"/>
        <v>47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851</v>
      </c>
      <c r="AP96" t="s">
        <v>1024</v>
      </c>
      <c r="AQ96" s="22">
        <v>33.022274139350657</v>
      </c>
      <c r="AR96" s="21" t="e">
        <v>#VALUE!</v>
      </c>
      <c r="AS96">
        <v>26.73231218088987</v>
      </c>
      <c r="AT96">
        <v>-33.022274139350657</v>
      </c>
      <c r="AU96" t="e">
        <v>#VALUE!</v>
      </c>
      <c r="AV96" t="s">
        <v>1788</v>
      </c>
    </row>
    <row r="97" spans="1:48" x14ac:dyDescent="0.25">
      <c r="A97" s="14">
        <v>9.9999999999999841E-10</v>
      </c>
      <c r="B97" t="s">
        <v>898</v>
      </c>
      <c r="C97" s="4">
        <v>18</v>
      </c>
      <c r="D97" s="4">
        <v>0</v>
      </c>
      <c r="E97" s="4">
        <v>3</v>
      </c>
      <c r="F97" s="4">
        <v>21</v>
      </c>
      <c r="G97" s="4">
        <v>1400</v>
      </c>
      <c r="H97" s="4">
        <v>1044.5</v>
      </c>
      <c r="I97" s="34">
        <v>7199.1609496720239</v>
      </c>
      <c r="J97" s="35">
        <v>18.486725663716811</v>
      </c>
      <c r="K97" s="35">
        <v>14.732016925246828</v>
      </c>
      <c r="L97" s="35" t="s">
        <v>1019</v>
      </c>
      <c r="M97" s="35" t="s">
        <v>1019</v>
      </c>
      <c r="N97" s="4">
        <v>0.46500000000000002</v>
      </c>
      <c r="O97" s="4">
        <v>-15.405405405405403</v>
      </c>
      <c r="P97" s="35">
        <v>5.4475825753949261</v>
      </c>
      <c r="Q97" s="36">
        <f t="shared" si="33"/>
        <v>85.714285715285712</v>
      </c>
      <c r="R97" s="36" t="str">
        <f t="shared" si="34"/>
        <v xml:space="preserve"> </v>
      </c>
      <c r="S97" s="37">
        <f t="shared" si="35"/>
        <v>0.34035423747678312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16</v>
      </c>
      <c r="AD97" s="1" t="str">
        <f t="shared" si="43"/>
        <v xml:space="preserve"> </v>
      </c>
      <c r="AE97" s="1">
        <f t="shared" si="27"/>
        <v>3</v>
      </c>
      <c r="AF97" s="1" t="str">
        <f t="shared" si="28"/>
        <v xml:space="preserve"> </v>
      </c>
      <c r="AG97" s="38">
        <f t="shared" si="44"/>
        <v>5.4475825763949262</v>
      </c>
      <c r="AH97" s="38" t="str">
        <f t="shared" si="45"/>
        <v xml:space="preserve"> </v>
      </c>
      <c r="AI97" s="1">
        <f t="shared" si="29"/>
        <v>33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898</v>
      </c>
      <c r="AP97" t="s">
        <v>1024</v>
      </c>
      <c r="AQ97" s="22">
        <v>-47.551909351079601</v>
      </c>
      <c r="AR97" s="21" t="e">
        <v>#VALUE!</v>
      </c>
      <c r="AS97">
        <v>34.035423647678307</v>
      </c>
      <c r="AT97">
        <v>47.551909351079601</v>
      </c>
      <c r="AU97" t="e">
        <v>#VALUE!</v>
      </c>
      <c r="AV97" t="s">
        <v>1789</v>
      </c>
    </row>
    <row r="98" spans="1:48" x14ac:dyDescent="0.25">
      <c r="A98" s="14">
        <v>1.0099999999999984E-9</v>
      </c>
      <c r="B98" t="s">
        <v>910</v>
      </c>
      <c r="C98" s="4">
        <v>4</v>
      </c>
      <c r="D98" s="4">
        <v>3</v>
      </c>
      <c r="E98" s="4">
        <v>7</v>
      </c>
      <c r="F98" s="4">
        <v>14</v>
      </c>
      <c r="G98" s="4">
        <v>2100</v>
      </c>
      <c r="H98" s="4">
        <v>1866.5</v>
      </c>
      <c r="I98" s="34">
        <v>5762.7090922177367</v>
      </c>
      <c r="J98" s="35">
        <v>13.9812734082397</v>
      </c>
      <c r="K98" s="35">
        <v>13.275248933143668</v>
      </c>
      <c r="L98" s="35">
        <v>10.624292330346286</v>
      </c>
      <c r="M98" s="35">
        <v>10.172297933292409</v>
      </c>
      <c r="N98" s="4">
        <v>1.335</v>
      </c>
      <c r="O98" s="4">
        <v>7.1320182094081837</v>
      </c>
      <c r="P98" s="35">
        <v>4.9879453522635959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0.36196715998628481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29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4.987945353273596</v>
      </c>
      <c r="AH98" s="38" t="str">
        <f t="shared" si="45"/>
        <v xml:space="preserve"> </v>
      </c>
      <c r="AI98" s="1">
        <f t="shared" si="29"/>
        <v>39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910</v>
      </c>
      <c r="AP98" t="s">
        <v>1026</v>
      </c>
      <c r="AQ98" s="22">
        <v>-11.591615739402883</v>
      </c>
      <c r="AR98" s="21">
        <v>-36.196715998628484</v>
      </c>
      <c r="AS98">
        <v>12.510045539780347</v>
      </c>
      <c r="AT98">
        <v>11.591615739402883</v>
      </c>
      <c r="AU98">
        <v>36.196715998628484</v>
      </c>
      <c r="AV98" t="s">
        <v>1790</v>
      </c>
    </row>
    <row r="99" spans="1:48" x14ac:dyDescent="0.25">
      <c r="A99" s="14">
        <v>1.0199999999999983E-9</v>
      </c>
      <c r="B99" t="s">
        <v>857</v>
      </c>
      <c r="C99" s="4">
        <v>13</v>
      </c>
      <c r="D99" s="4">
        <v>3</v>
      </c>
      <c r="E99" s="4">
        <v>6</v>
      </c>
      <c r="F99" s="4">
        <v>22</v>
      </c>
      <c r="G99" s="4">
        <v>273.5</v>
      </c>
      <c r="H99" s="4">
        <v>209.1</v>
      </c>
      <c r="I99" s="34">
        <v>26664.624504411175</v>
      </c>
      <c r="J99" s="35">
        <v>14.935714285714283</v>
      </c>
      <c r="K99" s="35">
        <v>12.520958083832333</v>
      </c>
      <c r="L99" s="35">
        <v>7.0808553615532235</v>
      </c>
      <c r="M99" s="35">
        <v>6.4205176141757203</v>
      </c>
      <c r="N99" s="4">
        <v>0.14000000000000001</v>
      </c>
      <c r="O99" s="4">
        <v>-30.899112704548632</v>
      </c>
      <c r="P99" s="35">
        <v>2.4390243902439028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0.30798661029785757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21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2.4390243912639029</v>
      </c>
      <c r="AH99" s="38" t="str">
        <f t="shared" si="45"/>
        <v xml:space="preserve"> </v>
      </c>
      <c r="AI99" s="1">
        <f t="shared" si="29"/>
        <v>79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857</v>
      </c>
      <c r="AP99" t="s">
        <v>1020</v>
      </c>
      <c r="AQ99" s="22">
        <v>-19.20949120290345</v>
      </c>
      <c r="AR99" s="21">
        <v>9.2279074484580725</v>
      </c>
      <c r="AS99">
        <v>30.798660927785761</v>
      </c>
      <c r="AT99">
        <v>19.20949120290345</v>
      </c>
      <c r="AU99">
        <v>-9.2279074484580725</v>
      </c>
      <c r="AV99" t="s">
        <v>1791</v>
      </c>
    </row>
    <row r="100" spans="1:48" x14ac:dyDescent="0.25">
      <c r="A100" s="14">
        <v>1.0299999999999983E-9</v>
      </c>
      <c r="B100" t="s">
        <v>899</v>
      </c>
      <c r="C100" s="4">
        <v>11</v>
      </c>
      <c r="D100" s="4">
        <v>1</v>
      </c>
      <c r="E100" s="4">
        <v>8</v>
      </c>
      <c r="F100" s="4">
        <v>20</v>
      </c>
      <c r="G100" s="4">
        <v>1720.0001220703125</v>
      </c>
      <c r="H100" s="4">
        <v>1336</v>
      </c>
      <c r="I100" s="34">
        <v>10227.163184037263</v>
      </c>
      <c r="J100" s="35">
        <v>11.050669340178743</v>
      </c>
      <c r="K100" s="35">
        <v>9.9296618957658627</v>
      </c>
      <c r="L100" s="35">
        <v>5.2850404284980561</v>
      </c>
      <c r="M100" s="35">
        <v>4.8764346354342978</v>
      </c>
      <c r="N100" s="4">
        <v>1.1990000000000001</v>
      </c>
      <c r="O100" s="4" t="s">
        <v>161</v>
      </c>
      <c r="P100" s="35">
        <v>5.2293196028263704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0.28742524210059306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-0.32249120421373201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15</v>
      </c>
      <c r="AC100" s="1">
        <f t="shared" ref="AC100:AC107" si="50">IF(ISERROR((RANK(S100,S$7:S$184,0)))=TRUE," ",((RANK(S100,S$7:S$184,0))))</f>
        <v>24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5.2293196038563705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37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899</v>
      </c>
      <c r="AP100" t="s">
        <v>1028</v>
      </c>
      <c r="AQ100" s="22">
        <v>11.799017824393776</v>
      </c>
      <c r="AR100" s="21">
        <v>32.249120421373199</v>
      </c>
      <c r="AS100">
        <v>28.74252410705931</v>
      </c>
      <c r="AT100">
        <v>-11.799017824393776</v>
      </c>
      <c r="AU100">
        <v>-32.249120421373199</v>
      </c>
      <c r="AV100" t="s">
        <v>1792</v>
      </c>
    </row>
    <row r="101" spans="1:48" x14ac:dyDescent="0.25">
      <c r="A101" s="14">
        <v>1.0399999999999983E-9</v>
      </c>
      <c r="B101" t="s">
        <v>889</v>
      </c>
      <c r="C101" s="4">
        <v>11</v>
      </c>
      <c r="D101" s="4">
        <v>1</v>
      </c>
      <c r="E101" s="4">
        <v>6</v>
      </c>
      <c r="F101" s="4">
        <v>18</v>
      </c>
      <c r="G101" s="4">
        <v>212</v>
      </c>
      <c r="H101" s="4">
        <v>157.4</v>
      </c>
      <c r="I101" s="34">
        <v>6715.5553335448085</v>
      </c>
      <c r="J101" s="35">
        <v>7.1221719457013579</v>
      </c>
      <c r="K101" s="35">
        <v>6.7264957264957266</v>
      </c>
      <c r="L101" s="35">
        <v>5.0531739547324346</v>
      </c>
      <c r="M101" s="35">
        <v>4.8210027318850006</v>
      </c>
      <c r="N101" s="4">
        <v>0.216</v>
      </c>
      <c r="O101" s="4">
        <v>7.4626865671641713</v>
      </c>
      <c r="P101" s="35">
        <v>11.435832274459974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0.34688691336528577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-0.35221502138210858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10</v>
      </c>
      <c r="AC101" s="1">
        <f t="shared" si="50"/>
        <v>14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11.435832275499974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889</v>
      </c>
      <c r="AP101" t="s">
        <v>1028</v>
      </c>
      <c r="AQ101" s="22">
        <v>43.154342827866444</v>
      </c>
      <c r="AR101" s="21">
        <v>35.221502138210859</v>
      </c>
      <c r="AS101">
        <v>34.688691232528576</v>
      </c>
      <c r="AT101">
        <v>-43.154342827866444</v>
      </c>
      <c r="AU101">
        <v>-35.221502138210859</v>
      </c>
      <c r="AV101" t="s">
        <v>1793</v>
      </c>
    </row>
    <row r="102" spans="1:48" x14ac:dyDescent="0.25">
      <c r="A102" s="14">
        <v>1.0499999999999982E-9</v>
      </c>
      <c r="B102" t="s">
        <v>836</v>
      </c>
      <c r="C102" s="4">
        <v>11</v>
      </c>
      <c r="D102" s="4">
        <v>1</v>
      </c>
      <c r="E102" s="4">
        <v>8</v>
      </c>
      <c r="F102" s="4">
        <v>20</v>
      </c>
      <c r="G102" s="4">
        <v>4577.5</v>
      </c>
      <c r="H102" s="4">
        <v>3986.5</v>
      </c>
      <c r="I102" s="34">
        <v>151638.40750033155</v>
      </c>
      <c r="J102" s="35">
        <v>18.298268112814583</v>
      </c>
      <c r="K102" s="35">
        <v>16.343084674396493</v>
      </c>
      <c r="L102" s="35">
        <v>14.18588762736117</v>
      </c>
      <c r="M102" s="35">
        <v>13.026688838103418</v>
      </c>
      <c r="N102" s="4">
        <v>2.3319999999999999</v>
      </c>
      <c r="O102" s="4" t="s">
        <v>161</v>
      </c>
      <c r="P102" s="35">
        <v>3.7102834260658386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0.81854117742371391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13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3.7102834271158387</v>
      </c>
      <c r="AH102" s="38" t="str">
        <f t="shared" si="45"/>
        <v xml:space="preserve"> </v>
      </c>
      <c r="AI102" s="1">
        <f t="shared" si="53"/>
        <v>50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836</v>
      </c>
      <c r="AP102" t="s">
        <v>1020</v>
      </c>
      <c r="AQ102" s="22">
        <v>-46.047734302827095</v>
      </c>
      <c r="AR102" s="21">
        <v>-81.854117742371386</v>
      </c>
      <c r="AS102">
        <v>14.825034491408505</v>
      </c>
      <c r="AT102">
        <v>46.047734302827095</v>
      </c>
      <c r="AU102">
        <v>81.854117742371386</v>
      </c>
      <c r="AV102" t="s">
        <v>1794</v>
      </c>
    </row>
    <row r="103" spans="1:48" x14ac:dyDescent="0.25">
      <c r="A103" s="14">
        <v>1.0599999999999982E-9</v>
      </c>
      <c r="B103" t="s">
        <v>900</v>
      </c>
      <c r="C103" s="4">
        <v>6</v>
      </c>
      <c r="D103" s="4">
        <v>4</v>
      </c>
      <c r="E103" s="4">
        <v>7</v>
      </c>
      <c r="F103" s="4">
        <v>17</v>
      </c>
      <c r="G103" s="4">
        <v>810.99993896484375</v>
      </c>
      <c r="H103" s="4">
        <v>709</v>
      </c>
      <c r="I103" s="34">
        <v>6295.1176788920038</v>
      </c>
      <c r="J103" s="35">
        <v>13.740310077519378</v>
      </c>
      <c r="K103" s="35">
        <v>12.660714285714285</v>
      </c>
      <c r="L103" s="35">
        <v>11.17694570770154</v>
      </c>
      <c r="M103" s="35">
        <v>10.774498625109732</v>
      </c>
      <c r="N103" s="4">
        <v>0.51600000000000001</v>
      </c>
      <c r="O103" s="4">
        <v>31.914893617021285</v>
      </c>
      <c r="P103" s="35">
        <v>5.8110014104372363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0.43281383169009602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25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5.8110014114972364</v>
      </c>
      <c r="AH103" s="38" t="str">
        <f t="shared" si="45"/>
        <v xml:space="preserve"> </v>
      </c>
      <c r="AI103" s="1">
        <f t="shared" si="53"/>
        <v>24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900</v>
      </c>
      <c r="AP103" t="s">
        <v>1026</v>
      </c>
      <c r="AQ103" s="22">
        <v>-9.6683655014680561</v>
      </c>
      <c r="AR103" s="21">
        <v>-43.281383169009601</v>
      </c>
      <c r="AS103">
        <v>14.386451193913086</v>
      </c>
      <c r="AT103">
        <v>9.6683655014680561</v>
      </c>
      <c r="AU103">
        <v>43.281383169009601</v>
      </c>
      <c r="AV103" t="s">
        <v>1795</v>
      </c>
    </row>
    <row r="104" spans="1:48" x14ac:dyDescent="0.25">
      <c r="A104" s="14">
        <v>1.0699999999999982E-9</v>
      </c>
      <c r="B104" t="s">
        <v>835</v>
      </c>
      <c r="C104" s="4">
        <v>17</v>
      </c>
      <c r="D104" s="4">
        <v>5</v>
      </c>
      <c r="E104" s="4">
        <v>7</v>
      </c>
      <c r="F104" s="4">
        <v>29</v>
      </c>
      <c r="G104" s="4">
        <v>194.5</v>
      </c>
      <c r="H104" s="4">
        <v>151.5</v>
      </c>
      <c r="I104" s="34">
        <v>52702.90201883691</v>
      </c>
      <c r="J104" s="35">
        <v>15.796286192667058</v>
      </c>
      <c r="K104" s="35">
        <v>13.884378231552059</v>
      </c>
      <c r="L104" s="35">
        <v>5.1934524120869412</v>
      </c>
      <c r="M104" s="35">
        <v>5.0098290315935934</v>
      </c>
      <c r="N104" s="4">
        <v>0.109</v>
      </c>
      <c r="O104" s="4" t="s">
        <v>161</v>
      </c>
      <c r="P104" s="35">
        <v>8.4795218632225211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0.28382838390828391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-0.33423220932933184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13</v>
      </c>
      <c r="AC104" s="1">
        <f t="shared" si="50"/>
        <v>27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8.4795218642925203</v>
      </c>
      <c r="AH104" s="38" t="str">
        <f t="shared" si="45"/>
        <v xml:space="preserve"> </v>
      </c>
      <c r="AI104" s="1">
        <f t="shared" si="53"/>
        <v>6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835</v>
      </c>
      <c r="AP104" t="s">
        <v>1047</v>
      </c>
      <c r="AQ104" s="22">
        <v>-26.078150927432088</v>
      </c>
      <c r="AR104" s="21">
        <v>33.423220932933184</v>
      </c>
      <c r="AS104">
        <v>28.382838283828391</v>
      </c>
      <c r="AT104">
        <v>26.078150927432088</v>
      </c>
      <c r="AU104">
        <v>-33.423220932933184</v>
      </c>
      <c r="AV104" t="s">
        <v>1796</v>
      </c>
    </row>
    <row r="105" spans="1:48" x14ac:dyDescent="0.25">
      <c r="A105" s="14">
        <v>1.0799999999999981E-9</v>
      </c>
      <c r="B105" t="s">
        <v>880</v>
      </c>
      <c r="C105" s="4">
        <v>1</v>
      </c>
      <c r="D105" s="4">
        <v>0</v>
      </c>
      <c r="E105" s="4">
        <v>1</v>
      </c>
      <c r="F105" s="4">
        <v>2</v>
      </c>
      <c r="G105" s="4" t="s">
        <v>161</v>
      </c>
      <c r="H105" s="4" t="s">
        <v>161</v>
      </c>
      <c r="I105" s="34" t="s">
        <v>161</v>
      </c>
      <c r="J105" s="35" t="s">
        <v>1019</v>
      </c>
      <c r="K105" s="35" t="s">
        <v>1019</v>
      </c>
      <c r="L105" s="35" t="s">
        <v>1019</v>
      </c>
      <c r="M105" s="35" t="s">
        <v>1019</v>
      </c>
      <c r="N105" s="4">
        <v>0.153</v>
      </c>
      <c r="O105" s="4">
        <v>12.500000000000011</v>
      </c>
      <c r="P105" s="35" t="s">
        <v>166</v>
      </c>
      <c r="Q105" s="36" t="str">
        <f t="shared" si="33"/>
        <v xml:space="preserve"> </v>
      </c>
      <c r="R105" s="36" t="str">
        <f t="shared" si="34"/>
        <v xml:space="preserve"> </v>
      </c>
      <c r="S105" s="37" t="str">
        <f t="shared" si="35"/>
        <v xml:space="preserve"> </v>
      </c>
      <c r="T105" s="37" t="str">
        <f t="shared" si="36"/>
        <v xml:space="preserve"> </v>
      </c>
      <c r="U105" s="37" t="str">
        <f t="shared" si="37"/>
        <v xml:space="preserve"> </v>
      </c>
      <c r="V105" s="37" t="str">
        <f t="shared" si="38"/>
        <v xml:space="preserve"> </v>
      </c>
      <c r="W105" s="37" t="str">
        <f t="shared" si="39"/>
        <v xml:space="preserve"> </v>
      </c>
      <c r="X105" s="37" t="str">
        <f t="shared" si="40"/>
        <v xml:space="preserve"> 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 t="str">
        <f t="shared" si="50"/>
        <v xml:space="preserve"> 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 t="str">
        <f t="shared" si="44"/>
        <v xml:space="preserve"> </v>
      </c>
      <c r="AH105" s="38" t="str">
        <f t="shared" si="45"/>
        <v xml:space="preserve"> </v>
      </c>
      <c r="AI105" s="1" t="str">
        <f t="shared" si="53"/>
        <v xml:space="preserve"> 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880</v>
      </c>
      <c r="AP105" t="s">
        <v>1033</v>
      </c>
      <c r="AQ105" s="22" t="e">
        <v>#VALUE!</v>
      </c>
      <c r="AR105" s="21" t="e">
        <v>#VALUE!</v>
      </c>
      <c r="AS105" t="s">
        <v>166</v>
      </c>
      <c r="AT105" t="e">
        <v>#VALUE!</v>
      </c>
      <c r="AU105" t="e">
        <v>#VALUE!</v>
      </c>
      <c r="AV105" t="s">
        <v>1797</v>
      </c>
    </row>
    <row r="106" spans="1:48" x14ac:dyDescent="0.25">
      <c r="A106" s="14">
        <v>1.0899999999999981E-9</v>
      </c>
      <c r="B106" t="s">
        <v>854</v>
      </c>
      <c r="C106" s="4">
        <v>10</v>
      </c>
      <c r="D106" s="4">
        <v>6</v>
      </c>
      <c r="E106" s="4">
        <v>15</v>
      </c>
      <c r="F106" s="4">
        <v>31</v>
      </c>
      <c r="G106" s="4">
        <v>1300</v>
      </c>
      <c r="H106" s="4">
        <v>1033</v>
      </c>
      <c r="I106" s="34">
        <v>16972.258109226717</v>
      </c>
      <c r="J106" s="35">
        <v>8.6733837111670855</v>
      </c>
      <c r="K106" s="35">
        <v>8.185419968304279</v>
      </c>
      <c r="L106" s="35">
        <v>7.2876512682857033</v>
      </c>
      <c r="M106" s="35">
        <v>7.1106044244286597</v>
      </c>
      <c r="N106" s="4">
        <v>1.153</v>
      </c>
      <c r="O106" s="4" t="s">
        <v>161</v>
      </c>
      <c r="P106" s="35">
        <v>5.9051306873184899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0.25847047543656332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36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5.90513068840849</v>
      </c>
      <c r="AH106" s="38" t="str">
        <f t="shared" si="45"/>
        <v xml:space="preserve"> </v>
      </c>
      <c r="AI106" s="1">
        <f t="shared" si="53"/>
        <v>23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854</v>
      </c>
      <c r="AP106" t="s">
        <v>1047</v>
      </c>
      <c r="AQ106" s="22">
        <v>30.773337020464353</v>
      </c>
      <c r="AR106" s="21">
        <v>6.576914563174352</v>
      </c>
      <c r="AS106">
        <v>25.847047434656332</v>
      </c>
      <c r="AT106">
        <v>-30.773337020464353</v>
      </c>
      <c r="AU106">
        <v>-6.576914563174352</v>
      </c>
      <c r="AV106" t="s">
        <v>1798</v>
      </c>
    </row>
    <row r="107" spans="1:48" x14ac:dyDescent="0.25">
      <c r="A107">
        <v>1.0999999999999981E-9</v>
      </c>
      <c r="B107" t="s">
        <v>882</v>
      </c>
      <c r="C107" s="3">
        <v>7</v>
      </c>
      <c r="D107" s="3">
        <v>1</v>
      </c>
      <c r="E107" s="3">
        <v>15</v>
      </c>
      <c r="F107" s="3">
        <v>23</v>
      </c>
      <c r="G107" s="4">
        <v>4900</v>
      </c>
      <c r="H107" s="4">
        <v>4559</v>
      </c>
      <c r="I107" s="5">
        <v>10901.15192097679</v>
      </c>
      <c r="J107" s="4">
        <v>17.677394338891045</v>
      </c>
      <c r="K107" s="4">
        <v>16.488245931283906</v>
      </c>
      <c r="L107" s="4">
        <v>10.686417763681092</v>
      </c>
      <c r="M107" s="4">
        <v>10.373299014033874</v>
      </c>
      <c r="N107" s="4">
        <v>2.5790000000000002</v>
      </c>
      <c r="O107" s="4">
        <v>-8.1390478849644019</v>
      </c>
      <c r="P107" s="4">
        <v>2.2285588944944066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>
        <f t="shared" si="39"/>
        <v>0.36993124807526212</v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>
        <f t="shared" si="49"/>
        <v>27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2.2285588955944067</v>
      </c>
      <c r="AH107" t="str">
        <f t="shared" si="45"/>
        <v xml:space="preserve"> </v>
      </c>
      <c r="AI107">
        <f t="shared" si="53"/>
        <v>86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882</v>
      </c>
      <c r="AP107" t="s">
        <v>1028</v>
      </c>
      <c r="AQ107">
        <v>-41.092226633438678</v>
      </c>
      <c r="AR107">
        <v>-36.993124807526215</v>
      </c>
      <c r="AS107">
        <v>7.4797104628207878</v>
      </c>
      <c r="AT107">
        <v>41.092226633438678</v>
      </c>
      <c r="AU107">
        <v>36.993124807526215</v>
      </c>
      <c r="AV107" t="s">
        <v>1799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43392.351176157405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987</v>
      </c>
      <c r="C6" s="31"/>
      <c r="D6" s="31"/>
      <c r="E6" s="31"/>
      <c r="F6" s="31"/>
      <c r="G6" s="32"/>
      <c r="H6" s="32"/>
      <c r="I6" s="33"/>
      <c r="J6" s="32">
        <v>15.366837393534304</v>
      </c>
      <c r="K6" s="32">
        <v>13.902816925667752</v>
      </c>
      <c r="L6" s="32">
        <v>13.180748842222398</v>
      </c>
      <c r="M6" s="32">
        <v>12.361550991663401</v>
      </c>
      <c r="N6" s="32"/>
      <c r="O6" s="32"/>
      <c r="P6" s="32">
        <v>3.6500854385122667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988</v>
      </c>
      <c r="C7" s="4">
        <v>20</v>
      </c>
      <c r="D7" s="4">
        <v>1</v>
      </c>
      <c r="E7" s="4">
        <v>14</v>
      </c>
      <c r="F7" s="4">
        <v>35</v>
      </c>
      <c r="G7" s="4">
        <v>26.038000106811523</v>
      </c>
      <c r="H7" s="4">
        <v>21.16</v>
      </c>
      <c r="I7" s="34">
        <v>46039.153601342965</v>
      </c>
      <c r="J7" s="35">
        <v>13.603023571603748</v>
      </c>
      <c r="K7" s="35">
        <v>12.42499695451928</v>
      </c>
      <c r="L7" s="35">
        <v>8.8584062300174935</v>
      </c>
      <c r="M7" s="35">
        <v>8.2362705413900805</v>
      </c>
      <c r="N7" s="4">
        <v>1.36</v>
      </c>
      <c r="O7" s="4">
        <v>10.797867756589397</v>
      </c>
      <c r="P7" s="35">
        <v>4.012372462195124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0.23052930571491137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-0.32792845565488504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4.012372462295124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988</v>
      </c>
      <c r="AP7" t="s">
        <v>1031</v>
      </c>
      <c r="AQ7" s="22">
        <v>11.478053530212351</v>
      </c>
      <c r="AR7" s="21">
        <v>32.792845565488506</v>
      </c>
      <c r="AS7">
        <v>23.052930561491138</v>
      </c>
      <c r="AT7">
        <v>-11.478053530212351</v>
      </c>
      <c r="AU7">
        <v>-32.792845565488506</v>
      </c>
      <c r="AV7" t="s">
        <v>1800</v>
      </c>
    </row>
    <row r="8" spans="1:48" x14ac:dyDescent="0.25">
      <c r="A8" s="14">
        <v>1.1000000000000001E-10</v>
      </c>
      <c r="B8" t="s">
        <v>989</v>
      </c>
      <c r="C8" s="4">
        <v>9</v>
      </c>
      <c r="D8" s="4">
        <v>3</v>
      </c>
      <c r="E8" s="4">
        <v>11</v>
      </c>
      <c r="F8" s="4">
        <v>23</v>
      </c>
      <c r="G8" s="4">
        <v>62.5</v>
      </c>
      <c r="H8" s="4">
        <v>49.5</v>
      </c>
      <c r="I8" s="34">
        <v>8274.4689013965126</v>
      </c>
      <c r="J8" s="35">
        <v>9.3392916415810738</v>
      </c>
      <c r="K8" s="35">
        <v>8.7670357533305054</v>
      </c>
      <c r="L8" s="35">
        <v>7.2376276437931724</v>
      </c>
      <c r="M8" s="35">
        <v>6.8414752952144182</v>
      </c>
      <c r="N8" s="4">
        <v>4.5090000000000003</v>
      </c>
      <c r="O8" s="4">
        <v>-1.4963358170054872</v>
      </c>
      <c r="P8" s="35">
        <v>5.6028428469098426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0.26262626273626255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-0.45089404779426479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2</v>
      </c>
      <c r="AC8" s="1">
        <f t="shared" si="1"/>
        <v>6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5.6028428470198426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3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989</v>
      </c>
      <c r="AP8" t="s">
        <v>1031</v>
      </c>
      <c r="AQ8" s="22">
        <v>39.224373874674825</v>
      </c>
      <c r="AR8" s="21">
        <v>45.089404779426481</v>
      </c>
      <c r="AS8">
        <v>26.262626262626256</v>
      </c>
      <c r="AT8">
        <v>-39.224373874674825</v>
      </c>
      <c r="AU8">
        <v>-45.089404779426481</v>
      </c>
      <c r="AV8" t="s">
        <v>1801</v>
      </c>
    </row>
    <row r="9" spans="1:48" x14ac:dyDescent="0.25">
      <c r="A9" s="14">
        <v>1.2E-10</v>
      </c>
      <c r="B9" t="s">
        <v>990</v>
      </c>
      <c r="C9" s="4">
        <v>9</v>
      </c>
      <c r="D9" s="4">
        <v>0</v>
      </c>
      <c r="E9" s="4">
        <v>15</v>
      </c>
      <c r="F9" s="4">
        <v>24</v>
      </c>
      <c r="G9" s="4">
        <v>61.25</v>
      </c>
      <c r="H9" s="4">
        <v>45.35</v>
      </c>
      <c r="I9" s="34">
        <v>10185.40723671151</v>
      </c>
      <c r="J9" s="35">
        <v>10.002205558006176</v>
      </c>
      <c r="K9" s="35">
        <v>9.1634673671448788</v>
      </c>
      <c r="L9" s="35" t="s">
        <v>1019</v>
      </c>
      <c r="M9" s="35" t="s">
        <v>1019</v>
      </c>
      <c r="N9" s="4">
        <v>4.1639999999999997</v>
      </c>
      <c r="O9" s="4" t="s">
        <v>161</v>
      </c>
      <c r="P9" s="35">
        <v>3.9757442116868793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0.35060639482782796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4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3.9757442118068793</v>
      </c>
      <c r="AH9" s="38" t="str">
        <f t="shared" si="16"/>
        <v xml:space="preserve"> </v>
      </c>
      <c r="AI9" s="1">
        <f t="shared" si="17"/>
        <v>10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990</v>
      </c>
      <c r="AP9" t="s">
        <v>1024</v>
      </c>
      <c r="AQ9" s="22">
        <v>34.910448377525825</v>
      </c>
      <c r="AR9" s="21" t="e">
        <v>#VALUE!</v>
      </c>
      <c r="AS9">
        <v>35.060639470782796</v>
      </c>
      <c r="AT9">
        <v>-34.910448377525825</v>
      </c>
      <c r="AU9" t="e">
        <v>#VALUE!</v>
      </c>
      <c r="AV9" t="s">
        <v>1802</v>
      </c>
    </row>
    <row r="10" spans="1:48" x14ac:dyDescent="0.25">
      <c r="A10" s="14">
        <v>1.2999999999999999E-10</v>
      </c>
      <c r="B10" t="s">
        <v>991</v>
      </c>
      <c r="C10" s="4">
        <v>16</v>
      </c>
      <c r="D10" s="4">
        <v>0</v>
      </c>
      <c r="E10" s="4">
        <v>16</v>
      </c>
      <c r="F10" s="4">
        <v>32</v>
      </c>
      <c r="G10" s="4">
        <v>93.5</v>
      </c>
      <c r="H10" s="4">
        <v>71</v>
      </c>
      <c r="I10" s="34">
        <v>40911.389238075004</v>
      </c>
      <c r="J10" s="35">
        <v>18.081732814128923</v>
      </c>
      <c r="K10" s="35">
        <v>16.398491336442341</v>
      </c>
      <c r="L10" s="35">
        <v>10.026042604932339</v>
      </c>
      <c r="M10" s="35">
        <v>8.9208017291600008</v>
      </c>
      <c r="N10" s="4">
        <v>3.4390000000000001</v>
      </c>
      <c r="O10" s="4">
        <v>21.637125392490205</v>
      </c>
      <c r="P10" s="35">
        <v>3.0989137662677257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0.31690140858070426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-0.23934195811276426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7</v>
      </c>
      <c r="AC10" s="1">
        <f t="shared" si="1"/>
        <v>5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3.0989137663977258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991</v>
      </c>
      <c r="AP10" t="s">
        <v>1028</v>
      </c>
      <c r="AQ10" s="22">
        <v>-17.667235951471238</v>
      </c>
      <c r="AR10" s="21">
        <v>23.934195811276425</v>
      </c>
      <c r="AS10">
        <v>31.690140845070424</v>
      </c>
      <c r="AT10">
        <v>17.667235951471238</v>
      </c>
      <c r="AU10">
        <v>-23.934195811276425</v>
      </c>
      <c r="AV10" t="s">
        <v>1803</v>
      </c>
    </row>
    <row r="11" spans="1:48" x14ac:dyDescent="0.25">
      <c r="A11" s="14">
        <v>1.3999999999999998E-10</v>
      </c>
      <c r="B11" t="s">
        <v>992</v>
      </c>
      <c r="C11" s="4">
        <v>22</v>
      </c>
      <c r="D11" s="4">
        <v>2</v>
      </c>
      <c r="E11" s="4">
        <v>5</v>
      </c>
      <c r="F11" s="4">
        <v>29</v>
      </c>
      <c r="G11" s="4">
        <v>20</v>
      </c>
      <c r="H11" s="4">
        <v>13.305</v>
      </c>
      <c r="I11" s="34">
        <v>34127.180545770752</v>
      </c>
      <c r="J11" s="35">
        <v>7.952779438135086</v>
      </c>
      <c r="K11" s="35">
        <v>7.0026315789473674</v>
      </c>
      <c r="L11" s="35" t="s">
        <v>1019</v>
      </c>
      <c r="M11" s="35" t="s">
        <v>1019</v>
      </c>
      <c r="N11" s="4">
        <v>1.1500000000000001</v>
      </c>
      <c r="O11" s="4">
        <v>56.530246209033109</v>
      </c>
      <c r="P11" s="35">
        <v>4.6523863209319805</v>
      </c>
      <c r="Q11" s="36">
        <f t="shared" si="4"/>
        <v>75.862068965657244</v>
      </c>
      <c r="R11" s="36" t="str">
        <f t="shared" si="5"/>
        <v xml:space="preserve"> </v>
      </c>
      <c r="S11" s="37">
        <f t="shared" si="6"/>
        <v>0.50319428800170618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>
        <f t="shared" ref="AE11:AE26" si="23">IF(ISERROR((RANK(Q11,Q$7:Q$184,0)))=TRUE," ",((RANK(Q11,Q$7:Q$184,0))))</f>
        <v>3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4.6523863210719805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7</v>
      </c>
      <c r="AJ11" s="1" t="str">
        <f t="shared" ref="AJ11:AJ26" si="26">IF(ISERROR((RANK(AH11,AH$7:AH$184,0)))=TRUE," ",((RANK(AH11,AH$7:AH$184,0))))</f>
        <v xml:space="preserve"> </v>
      </c>
      <c r="AK11" s="25">
        <f t="shared" si="18"/>
        <v>56.530246209173107</v>
      </c>
      <c r="AL11" s="25" t="str">
        <f t="shared" si="19"/>
        <v xml:space="preserve"> </v>
      </c>
      <c r="AM11" s="1">
        <f t="shared" ref="AM11:AM26" si="27">IF(ISERROR((RANK(AK11,AK$7:AK$184,0)))=TRUE," ",((RANK(AK11,AK$7:AK$184,0))))</f>
        <v>1</v>
      </c>
      <c r="AN11" s="1" t="str">
        <f t="shared" ref="AN11:AN26" si="28">IF(ISERROR((RANK(AL11,AL$7:AL$184,0)))=TRUE," ",((RANK(AL11,AL$7:AL$184,0))))</f>
        <v xml:space="preserve"> </v>
      </c>
      <c r="AO11" t="s">
        <v>992</v>
      </c>
      <c r="AP11" t="s">
        <v>1024</v>
      </c>
      <c r="AQ11" s="22">
        <v>48.247129617696935</v>
      </c>
      <c r="AR11" s="21" t="e">
        <v>#VALUE!</v>
      </c>
      <c r="AS11">
        <v>50.319428786170619</v>
      </c>
      <c r="AT11">
        <v>-48.247129617696935</v>
      </c>
      <c r="AU11" t="e">
        <v>#VALUE!</v>
      </c>
      <c r="AV11" t="s">
        <v>1804</v>
      </c>
    </row>
    <row r="12" spans="1:48" x14ac:dyDescent="0.25">
      <c r="A12" s="14">
        <v>1.4999999999999997E-10</v>
      </c>
      <c r="B12" t="s">
        <v>993</v>
      </c>
      <c r="C12" s="4">
        <v>4</v>
      </c>
      <c r="D12" s="4">
        <v>1</v>
      </c>
      <c r="E12" s="4">
        <v>9</v>
      </c>
      <c r="F12" s="4">
        <v>14</v>
      </c>
      <c r="G12" s="4">
        <v>485</v>
      </c>
      <c r="H12" s="4">
        <v>430.9</v>
      </c>
      <c r="I12" s="34">
        <v>16017.210888004774</v>
      </c>
      <c r="J12" s="35">
        <v>22.877621449429252</v>
      </c>
      <c r="K12" s="35">
        <v>21.532080751549071</v>
      </c>
      <c r="L12" s="35">
        <v>17.804197804441305</v>
      </c>
      <c r="M12" s="35">
        <v>16.731302523107669</v>
      </c>
      <c r="N12" s="4">
        <v>17.704000000000001</v>
      </c>
      <c r="O12" s="4">
        <v>-39.024390243902438</v>
      </c>
      <c r="P12" s="35">
        <v>2.7997215131120914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0.35077285953651094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2.7997215132620914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993</v>
      </c>
      <c r="AP12" t="s">
        <v>1031</v>
      </c>
      <c r="AQ12" s="22">
        <v>-48.87657664065059</v>
      </c>
      <c r="AR12" s="21">
        <v>-35.077285953651092</v>
      </c>
      <c r="AS12">
        <v>12.555117196565323</v>
      </c>
      <c r="AT12">
        <v>48.87657664065059</v>
      </c>
      <c r="AU12">
        <v>35.077285953651092</v>
      </c>
      <c r="AV12" t="s">
        <v>1805</v>
      </c>
    </row>
    <row r="13" spans="1:48" x14ac:dyDescent="0.25">
      <c r="A13" s="14">
        <v>1.5999999999999996E-10</v>
      </c>
      <c r="B13" t="s">
        <v>994</v>
      </c>
      <c r="C13" s="4">
        <v>6</v>
      </c>
      <c r="D13" s="4">
        <v>7</v>
      </c>
      <c r="E13" s="4">
        <v>13</v>
      </c>
      <c r="F13" s="4">
        <v>26</v>
      </c>
      <c r="G13" s="4">
        <v>2320</v>
      </c>
      <c r="H13" s="4">
        <v>2320</v>
      </c>
      <c r="I13" s="34">
        <v>21497.159249352117</v>
      </c>
      <c r="J13" s="35">
        <v>24.711082707567769</v>
      </c>
      <c r="K13" s="35">
        <v>22.920371468089311</v>
      </c>
      <c r="L13" s="35">
        <v>17.617801318232594</v>
      </c>
      <c r="M13" s="35">
        <v>16.390194754652082</v>
      </c>
      <c r="N13" s="4">
        <v>83.394000000000005</v>
      </c>
      <c r="O13" s="4" t="s">
        <v>161</v>
      </c>
      <c r="P13" s="35">
        <v>2.7485775862068969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>
        <f t="shared" si="8"/>
        <v>0.60807862247342559</v>
      </c>
      <c r="V13" s="37" t="str">
        <f t="shared" si="9"/>
        <v/>
      </c>
      <c r="W13" s="37">
        <f t="shared" si="10"/>
        <v>0.33663128924790797</v>
      </c>
      <c r="X13" s="37" t="str">
        <f t="shared" si="11"/>
        <v/>
      </c>
      <c r="Y13" s="1">
        <f t="shared" si="20"/>
        <v>1</v>
      </c>
      <c r="Z13" s="1" t="str">
        <f t="shared" si="12"/>
        <v xml:space="preserve"> </v>
      </c>
      <c r="AA13" s="1">
        <f t="shared" si="21"/>
        <v>3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2.7485775863668969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994</v>
      </c>
      <c r="AP13" t="s">
        <v>1022</v>
      </c>
      <c r="AQ13" s="22">
        <v>-60.807862247342555</v>
      </c>
      <c r="AR13" s="21">
        <v>-33.663128924790797</v>
      </c>
      <c r="AS13">
        <v>0</v>
      </c>
      <c r="AT13">
        <v>60.807862247342555</v>
      </c>
      <c r="AU13">
        <v>33.663128924790797</v>
      </c>
      <c r="AV13" t="s">
        <v>1806</v>
      </c>
    </row>
    <row r="14" spans="1:48" x14ac:dyDescent="0.25">
      <c r="A14" s="14">
        <v>1.6999999999999996E-10</v>
      </c>
      <c r="B14" t="s">
        <v>995</v>
      </c>
      <c r="C14" s="4">
        <v>8</v>
      </c>
      <c r="D14" s="4">
        <v>7</v>
      </c>
      <c r="E14" s="4">
        <v>11</v>
      </c>
      <c r="F14" s="4">
        <v>26</v>
      </c>
      <c r="G14" s="4">
        <v>50.25</v>
      </c>
      <c r="H14" s="4">
        <v>43.58</v>
      </c>
      <c r="I14" s="34">
        <v>26541.99428138616</v>
      </c>
      <c r="J14" s="35">
        <v>11.855277475516866</v>
      </c>
      <c r="K14" s="35">
        <v>10.473443883681806</v>
      </c>
      <c r="L14" s="35">
        <v>7.1367021695821506</v>
      </c>
      <c r="M14" s="35">
        <v>6.7443363948850052</v>
      </c>
      <c r="N14" s="4">
        <v>3.0950000000000002</v>
      </c>
      <c r="O14" s="4" t="s">
        <v>161</v>
      </c>
      <c r="P14" s="35">
        <v>4.8462597521798996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0.1530518588207572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-0.45855108423575452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1</v>
      </c>
      <c r="AC14" s="1">
        <f t="shared" si="22"/>
        <v>8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4.8462597523498996</v>
      </c>
      <c r="AH14" s="38" t="str">
        <f t="shared" si="16"/>
        <v xml:space="preserve"> </v>
      </c>
      <c r="AI14" s="1">
        <f t="shared" si="25"/>
        <v>6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995</v>
      </c>
      <c r="AP14" t="s">
        <v>1022</v>
      </c>
      <c r="AQ14" s="22">
        <v>22.851546014894055</v>
      </c>
      <c r="AR14" s="21">
        <v>45.855108423575452</v>
      </c>
      <c r="AS14">
        <v>15.305185865075721</v>
      </c>
      <c r="AT14">
        <v>-22.851546014894055</v>
      </c>
      <c r="AU14">
        <v>-45.855108423575452</v>
      </c>
      <c r="AV14" t="s">
        <v>1679</v>
      </c>
    </row>
    <row r="15" spans="1:48" x14ac:dyDescent="0.25">
      <c r="A15" s="14">
        <v>1.7999999999999995E-10</v>
      </c>
      <c r="B15" t="s">
        <v>996</v>
      </c>
      <c r="C15" s="4">
        <v>13</v>
      </c>
      <c r="D15" s="4">
        <v>2</v>
      </c>
      <c r="E15" s="4">
        <v>2</v>
      </c>
      <c r="F15" s="4">
        <v>17</v>
      </c>
      <c r="G15" s="4">
        <v>345</v>
      </c>
      <c r="H15" s="4">
        <v>328.7</v>
      </c>
      <c r="I15" s="34">
        <v>24563.851889197558</v>
      </c>
      <c r="J15" s="35">
        <v>24.107077374404106</v>
      </c>
      <c r="K15" s="35">
        <v>21.776864979462037</v>
      </c>
      <c r="L15" s="35">
        <v>16.340685584295205</v>
      </c>
      <c r="M15" s="35">
        <v>14.750671401405912</v>
      </c>
      <c r="N15" s="4">
        <v>12.170999999999999</v>
      </c>
      <c r="O15" s="4" t="s">
        <v>161</v>
      </c>
      <c r="P15" s="35">
        <v>1.102220870094311</v>
      </c>
      <c r="Q15" s="36">
        <f t="shared" si="4"/>
        <v>76.470588235474111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0.23973878721901287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2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996</v>
      </c>
      <c r="AP15" t="s">
        <v>1054</v>
      </c>
      <c r="AQ15" s="22">
        <v>-56.877285527517294</v>
      </c>
      <c r="AR15" s="21">
        <v>-23.973878721901286</v>
      </c>
      <c r="AS15">
        <v>4.9589291146942438</v>
      </c>
      <c r="AT15">
        <v>56.877285527517294</v>
      </c>
      <c r="AU15">
        <v>23.973878721901286</v>
      </c>
      <c r="AV15" t="s">
        <v>1807</v>
      </c>
    </row>
    <row r="16" spans="1:48" x14ac:dyDescent="0.25">
      <c r="A16" s="14">
        <v>1.8999999999999994E-10</v>
      </c>
      <c r="B16" t="s">
        <v>997</v>
      </c>
      <c r="C16" s="4">
        <v>13</v>
      </c>
      <c r="D16" s="4">
        <v>4</v>
      </c>
      <c r="E16" s="4">
        <v>13</v>
      </c>
      <c r="F16" s="4">
        <v>30</v>
      </c>
      <c r="G16" s="4">
        <v>84.5</v>
      </c>
      <c r="H16" s="4">
        <v>79.58</v>
      </c>
      <c r="I16" s="34">
        <v>244609.67011294796</v>
      </c>
      <c r="J16" s="35">
        <v>18.988308279646862</v>
      </c>
      <c r="K16" s="35">
        <v>17.352812908853029</v>
      </c>
      <c r="L16" s="35">
        <v>13.590737395791979</v>
      </c>
      <c r="M16" s="35">
        <v>12.73267620493543</v>
      </c>
      <c r="N16" s="4">
        <v>3.88</v>
      </c>
      <c r="O16" s="4" t="s">
        <v>161</v>
      </c>
      <c r="P16" s="35">
        <v>3.3073636592108571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3.3073636594008571</v>
      </c>
      <c r="AH16" s="38" t="str">
        <f t="shared" si="16"/>
        <v xml:space="preserve"> </v>
      </c>
      <c r="AI16" s="1">
        <f t="shared" si="25"/>
        <v>14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997</v>
      </c>
      <c r="AP16" t="s">
        <v>1020</v>
      </c>
      <c r="AQ16" s="22">
        <v>-23.566793826010766</v>
      </c>
      <c r="AR16" s="21">
        <v>-3.1105103243925569</v>
      </c>
      <c r="AS16">
        <v>6.1824579039959859</v>
      </c>
      <c r="AT16">
        <v>23.566793826010766</v>
      </c>
      <c r="AU16">
        <v>3.1105103243925569</v>
      </c>
      <c r="AV16" t="s">
        <v>1808</v>
      </c>
    </row>
    <row r="17" spans="1:48" x14ac:dyDescent="0.25">
      <c r="A17" s="14">
        <v>1.9999999999999993E-10</v>
      </c>
      <c r="B17" t="s">
        <v>998</v>
      </c>
      <c r="C17" s="4">
        <v>14</v>
      </c>
      <c r="D17" s="4">
        <v>0</v>
      </c>
      <c r="E17" s="4">
        <v>14</v>
      </c>
      <c r="F17" s="4">
        <v>28</v>
      </c>
      <c r="G17" s="4">
        <v>90.5</v>
      </c>
      <c r="H17" s="4">
        <v>85.88</v>
      </c>
      <c r="I17" s="34">
        <v>219817.01574255747</v>
      </c>
      <c r="J17" s="35">
        <v>15.652312823354793</v>
      </c>
      <c r="K17" s="35">
        <v>14.294515575616437</v>
      </c>
      <c r="L17" s="35">
        <v>14.419777312937848</v>
      </c>
      <c r="M17" s="35">
        <v>13.521746526243229</v>
      </c>
      <c r="N17" s="4">
        <v>5.1719999999999997</v>
      </c>
      <c r="O17" s="4">
        <v>7.438016528925627</v>
      </c>
      <c r="P17" s="35">
        <v>3.5204716421694995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3.5204716423694995</v>
      </c>
      <c r="AH17" s="38" t="str">
        <f t="shared" si="16"/>
        <v xml:space="preserve"> </v>
      </c>
      <c r="AI17" s="1">
        <f t="shared" si="25"/>
        <v>13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998</v>
      </c>
      <c r="AP17" t="s">
        <v>1054</v>
      </c>
      <c r="AQ17" s="22">
        <v>-1.8577370379451175</v>
      </c>
      <c r="AR17" s="21">
        <v>-9.4002889027550829</v>
      </c>
      <c r="AS17">
        <v>5.3795994410805736</v>
      </c>
      <c r="AT17">
        <v>1.8577370379451175</v>
      </c>
      <c r="AU17">
        <v>9.4002889027550829</v>
      </c>
      <c r="AV17" t="s">
        <v>1809</v>
      </c>
    </row>
    <row r="18" spans="1:48" x14ac:dyDescent="0.25">
      <c r="A18" s="14">
        <v>2.0999999999999992E-10</v>
      </c>
      <c r="B18" t="s">
        <v>999</v>
      </c>
      <c r="C18" s="4">
        <v>15</v>
      </c>
      <c r="D18" s="4">
        <v>5</v>
      </c>
      <c r="E18" s="4">
        <v>11</v>
      </c>
      <c r="F18" s="4">
        <v>31</v>
      </c>
      <c r="G18" s="4">
        <v>260</v>
      </c>
      <c r="H18" s="4">
        <v>238.55</v>
      </c>
      <c r="I18" s="34">
        <v>206623.51122145052</v>
      </c>
      <c r="J18" s="35">
        <v>13.332029285195327</v>
      </c>
      <c r="K18" s="35">
        <v>12.891110510672792</v>
      </c>
      <c r="L18" s="35">
        <v>9.7870596496861086</v>
      </c>
      <c r="M18" s="35">
        <v>9.5396200541602703</v>
      </c>
      <c r="N18" s="4">
        <v>17.738</v>
      </c>
      <c r="O18" s="4" t="s">
        <v>161</v>
      </c>
      <c r="P18" s="35">
        <v>3.6952420876126597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-0.25747317039113549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6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3.6952420878226597</v>
      </c>
      <c r="AH18" s="38" t="str">
        <f t="shared" si="16"/>
        <v xml:space="preserve"> </v>
      </c>
      <c r="AI18" s="1">
        <f t="shared" si="25"/>
        <v>11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999</v>
      </c>
      <c r="AP18" t="s">
        <v>1054</v>
      </c>
      <c r="AQ18" s="22">
        <v>13.2415542393592</v>
      </c>
      <c r="AR18" s="21">
        <v>25.747317039113547</v>
      </c>
      <c r="AS18">
        <v>8.9918256130790084</v>
      </c>
      <c r="AT18">
        <v>-13.2415542393592</v>
      </c>
      <c r="AU18">
        <v>-25.747317039113547</v>
      </c>
      <c r="AV18" t="s">
        <v>1810</v>
      </c>
    </row>
    <row r="19" spans="1:48" x14ac:dyDescent="0.25">
      <c r="A19" s="14">
        <v>2.1999999999999991E-10</v>
      </c>
      <c r="B19" t="s">
        <v>1000</v>
      </c>
      <c r="C19" s="4">
        <v>4</v>
      </c>
      <c r="D19" s="4">
        <v>9</v>
      </c>
      <c r="E19" s="4">
        <v>11</v>
      </c>
      <c r="F19" s="4">
        <v>24</v>
      </c>
      <c r="G19" s="4">
        <v>467.5</v>
      </c>
      <c r="H19" s="4">
        <v>449.4</v>
      </c>
      <c r="I19" s="34">
        <v>23361.55828171692</v>
      </c>
      <c r="J19" s="35">
        <v>15.48000413351245</v>
      </c>
      <c r="K19" s="35">
        <v>15.410994136003564</v>
      </c>
      <c r="L19" s="35">
        <v>7.5259470063179785</v>
      </c>
      <c r="M19" s="35">
        <v>7.4960374270670282</v>
      </c>
      <c r="N19" s="4">
        <v>29.099</v>
      </c>
      <c r="O19" s="4">
        <v>-9.9551324433938966</v>
      </c>
      <c r="P19" s="35">
        <v>4.8954161103693821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-0.42901976993827362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4.8954161105893821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1000</v>
      </c>
      <c r="AP19" t="s">
        <v>1047</v>
      </c>
      <c r="AQ19" s="22">
        <v>-0.73643481140603928</v>
      </c>
      <c r="AR19" s="21">
        <v>42.901976993827361</v>
      </c>
      <c r="AS19">
        <v>4.0275923453493512</v>
      </c>
      <c r="AT19">
        <v>0.73643481140603928</v>
      </c>
      <c r="AU19">
        <v>-42.901976993827361</v>
      </c>
      <c r="AV19" t="s">
        <v>1811</v>
      </c>
    </row>
    <row r="20" spans="1:48" x14ac:dyDescent="0.25">
      <c r="A20" s="14">
        <v>2.299999999999999E-10</v>
      </c>
      <c r="B20" t="s">
        <v>1001</v>
      </c>
      <c r="C20" s="4">
        <v>7</v>
      </c>
      <c r="D20" s="4">
        <v>2</v>
      </c>
      <c r="E20" s="4">
        <v>14</v>
      </c>
      <c r="F20" s="4">
        <v>23</v>
      </c>
      <c r="G20" s="4">
        <v>2618</v>
      </c>
      <c r="H20" s="4">
        <v>2278</v>
      </c>
      <c r="I20" s="34">
        <v>17450.718745331826</v>
      </c>
      <c r="J20" s="35">
        <v>21.432939737498238</v>
      </c>
      <c r="K20" s="35">
        <v>19.521308047612109</v>
      </c>
      <c r="L20" s="35">
        <v>12.474741008538297</v>
      </c>
      <c r="M20" s="35">
        <v>11.493159186715305</v>
      </c>
      <c r="N20" s="4">
        <v>96.519000000000005</v>
      </c>
      <c r="O20" s="4">
        <v>0.99415146398090914</v>
      </c>
      <c r="P20" s="35">
        <v>3.6686567164179107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3.6686567166479107</v>
      </c>
      <c r="AH20" s="38" t="str">
        <f t="shared" si="16"/>
        <v xml:space="preserve"> </v>
      </c>
      <c r="AI20" s="1">
        <f t="shared" si="25"/>
        <v>12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1001</v>
      </c>
      <c r="AP20" t="s">
        <v>1031</v>
      </c>
      <c r="AQ20" s="22">
        <v>-39.475281664113183</v>
      </c>
      <c r="AR20" s="21">
        <v>5.3563560169094355</v>
      </c>
      <c r="AS20">
        <v>14.925373134328357</v>
      </c>
      <c r="AT20">
        <v>39.475281664113183</v>
      </c>
      <c r="AU20">
        <v>-5.3563560169094355</v>
      </c>
      <c r="AV20" t="s">
        <v>1812</v>
      </c>
    </row>
    <row r="21" spans="1:48" x14ac:dyDescent="0.25">
      <c r="A21" s="14">
        <v>2.399999999999999E-10</v>
      </c>
      <c r="B21" t="s">
        <v>1002</v>
      </c>
      <c r="C21" s="4">
        <v>9</v>
      </c>
      <c r="D21" s="4">
        <v>0</v>
      </c>
      <c r="E21" s="4">
        <v>6</v>
      </c>
      <c r="F21" s="4">
        <v>15</v>
      </c>
      <c r="G21" s="4">
        <v>390</v>
      </c>
      <c r="H21" s="4">
        <v>368.1</v>
      </c>
      <c r="I21" s="34">
        <v>12641.771325340571</v>
      </c>
      <c r="J21" s="35">
        <v>10.957966182424387</v>
      </c>
      <c r="K21" s="35">
        <v>10.546069218427688</v>
      </c>
      <c r="L21" s="35" t="s">
        <v>1019</v>
      </c>
      <c r="M21" s="35" t="s">
        <v>1019</v>
      </c>
      <c r="N21" s="4">
        <v>31.404</v>
      </c>
      <c r="O21" s="4" t="s">
        <v>161</v>
      </c>
      <c r="P21" s="35">
        <v>4.5202390654713387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 xml:space="preserve"> </v>
      </c>
      <c r="X21" s="37" t="str">
        <f t="shared" si="11"/>
        <v xml:space="preserve"> 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>
        <f t="shared" si="15"/>
        <v>4.5202390657113387</v>
      </c>
      <c r="AH21" s="38" t="str">
        <f t="shared" si="16"/>
        <v xml:space="preserve"> </v>
      </c>
      <c r="AI21" s="1">
        <f t="shared" si="25"/>
        <v>8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1002</v>
      </c>
      <c r="AP21" t="s">
        <v>1024</v>
      </c>
      <c r="AQ21" s="22">
        <v>28.690817103101374</v>
      </c>
      <c r="AR21" s="21" t="e">
        <v>#VALUE!</v>
      </c>
      <c r="AS21">
        <v>5.9494702526487364</v>
      </c>
      <c r="AT21">
        <v>-28.690817103101374</v>
      </c>
      <c r="AU21" t="e">
        <v>#VALUE!</v>
      </c>
      <c r="AV21" t="s">
        <v>1813</v>
      </c>
    </row>
    <row r="22" spans="1:48" x14ac:dyDescent="0.25">
      <c r="A22" s="14">
        <v>2.4999999999999991E-10</v>
      </c>
      <c r="B22" t="s">
        <v>1003</v>
      </c>
      <c r="C22" s="4">
        <v>13</v>
      </c>
      <c r="D22" s="4">
        <v>3</v>
      </c>
      <c r="E22" s="4">
        <v>13</v>
      </c>
      <c r="F22" s="4">
        <v>29</v>
      </c>
      <c r="G22" s="4">
        <v>99</v>
      </c>
      <c r="H22" s="4">
        <v>89.86</v>
      </c>
      <c r="I22" s="34">
        <v>30535.217921695486</v>
      </c>
      <c r="J22" s="35">
        <v>9.5982558031374143</v>
      </c>
      <c r="K22" s="35">
        <v>8.9044745008863426</v>
      </c>
      <c r="L22" s="35" t="s">
        <v>1019</v>
      </c>
      <c r="M22" s="35" t="s">
        <v>1019</v>
      </c>
      <c r="N22" s="4">
        <v>7.4550000000000001</v>
      </c>
      <c r="O22" s="4">
        <v>-35.137374110557012</v>
      </c>
      <c r="P22" s="35">
        <v>6.1956883877708142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6.1956883880208142</v>
      </c>
      <c r="AH22" s="38" t="str">
        <f t="shared" si="16"/>
        <v xml:space="preserve"> </v>
      </c>
      <c r="AI22" s="1">
        <f t="shared" si="25"/>
        <v>2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1003</v>
      </c>
      <c r="AP22" t="s">
        <v>1024</v>
      </c>
      <c r="AQ22" s="22">
        <v>37.539159442293943</v>
      </c>
      <c r="AR22" s="21" t="e">
        <v>#VALUE!</v>
      </c>
      <c r="AS22">
        <v>10.171377698642337</v>
      </c>
      <c r="AT22">
        <v>-37.539159442293943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1004</v>
      </c>
      <c r="C23" s="4">
        <v>18</v>
      </c>
      <c r="D23" s="4">
        <v>3</v>
      </c>
      <c r="E23" s="4">
        <v>9</v>
      </c>
      <c r="F23" s="4">
        <v>30</v>
      </c>
      <c r="G23" s="4">
        <v>19</v>
      </c>
      <c r="H23" s="4">
        <v>13.965</v>
      </c>
      <c r="I23" s="34">
        <v>54025.85611282575</v>
      </c>
      <c r="J23" s="35">
        <v>8.8498098859315579</v>
      </c>
      <c r="K23" s="35">
        <v>8.0120481927710845</v>
      </c>
      <c r="L23" s="35">
        <v>20.733046829926963</v>
      </c>
      <c r="M23" s="35">
        <v>18.952173025134652</v>
      </c>
      <c r="N23" s="4">
        <v>1.379</v>
      </c>
      <c r="O23" s="4">
        <v>-6.3673068683836416</v>
      </c>
      <c r="P23" s="35">
        <v>5.3920515574650913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0.36054421794707481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>
        <f t="shared" si="10"/>
        <v>0.57297943220888925</v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>
        <f t="shared" si="21"/>
        <v>1</v>
      </c>
      <c r="AB23" s="1" t="str">
        <f t="shared" si="13"/>
        <v xml:space="preserve"> </v>
      </c>
      <c r="AC23" s="1">
        <f t="shared" si="22"/>
        <v>3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5.3920515577250914</v>
      </c>
      <c r="AH23" s="38" t="str">
        <f t="shared" si="16"/>
        <v xml:space="preserve"> </v>
      </c>
      <c r="AI23" s="1">
        <f t="shared" si="25"/>
        <v>4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1004</v>
      </c>
      <c r="AP23" t="s">
        <v>1024</v>
      </c>
      <c r="AQ23" s="22">
        <v>42.409686135839685</v>
      </c>
      <c r="AR23" s="21">
        <v>-57.297943220888925</v>
      </c>
      <c r="AS23">
        <v>36.054421768707478</v>
      </c>
      <c r="AT23">
        <v>-42.409686135839685</v>
      </c>
      <c r="AU23">
        <v>57.297943220888925</v>
      </c>
      <c r="AV23" t="s">
        <v>1815</v>
      </c>
    </row>
    <row r="24" spans="1:48" x14ac:dyDescent="0.25">
      <c r="A24" s="14">
        <v>2.6999999999999995E-10</v>
      </c>
      <c r="B24" t="s">
        <v>1005</v>
      </c>
      <c r="C24" s="4">
        <v>14</v>
      </c>
      <c r="D24" s="4">
        <v>1</v>
      </c>
      <c r="E24" s="4">
        <v>15</v>
      </c>
      <c r="F24" s="4">
        <v>30</v>
      </c>
      <c r="G24" s="4">
        <v>490</v>
      </c>
      <c r="H24" s="4">
        <v>333.9</v>
      </c>
      <c r="I24" s="34">
        <v>18424.887826250397</v>
      </c>
      <c r="J24" s="35">
        <v>14.57251342032907</v>
      </c>
      <c r="K24" s="35">
        <v>12.79751638496033</v>
      </c>
      <c r="L24" s="35">
        <v>8.0115338544502475</v>
      </c>
      <c r="M24" s="35">
        <v>7.1702553111429772</v>
      </c>
      <c r="N24" s="4">
        <v>19.577999999999999</v>
      </c>
      <c r="O24" s="4">
        <v>27.247120159894813</v>
      </c>
      <c r="P24" s="35">
        <v>2.7954477388439654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0.46750524136014682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>
        <f t="shared" si="11"/>
        <v>-0.3921791583808506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>
        <f t="shared" si="13"/>
        <v>4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2.7954477391139654</v>
      </c>
      <c r="AH24" s="38" t="str">
        <f t="shared" si="16"/>
        <v xml:space="preserve"> </v>
      </c>
      <c r="AI24" s="1">
        <f t="shared" si="25"/>
        <v>17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1005</v>
      </c>
      <c r="AP24" t="s">
        <v>1028</v>
      </c>
      <c r="AQ24" s="22">
        <v>5.1690790555215411</v>
      </c>
      <c r="AR24" s="21">
        <v>39.217915838085062</v>
      </c>
      <c r="AS24">
        <v>46.750524109014677</v>
      </c>
      <c r="AT24">
        <v>-5.1690790555215411</v>
      </c>
      <c r="AU24">
        <v>-39.217915838085062</v>
      </c>
      <c r="AV24" t="s">
        <v>1816</v>
      </c>
    </row>
    <row r="25" spans="1:48" x14ac:dyDescent="0.25">
      <c r="A25" s="14">
        <v>2.7999999999999996E-10</v>
      </c>
      <c r="B25" t="s">
        <v>1006</v>
      </c>
      <c r="C25" s="4">
        <v>12</v>
      </c>
      <c r="D25" s="4">
        <v>2</v>
      </c>
      <c r="E25" s="4">
        <v>16</v>
      </c>
      <c r="F25" s="4">
        <v>30</v>
      </c>
      <c r="G25" s="4">
        <v>314</v>
      </c>
      <c r="H25" s="4">
        <v>304.10000000000002</v>
      </c>
      <c r="I25" s="34">
        <v>46186.587361714614</v>
      </c>
      <c r="J25" s="35">
        <v>10.701644116854798</v>
      </c>
      <c r="K25" s="35">
        <v>10.184150963999047</v>
      </c>
      <c r="L25" s="35" t="s">
        <v>1019</v>
      </c>
      <c r="M25" s="35" t="s">
        <v>1019</v>
      </c>
      <c r="N25" s="4">
        <v>24.71</v>
      </c>
      <c r="O25" s="4" t="s">
        <v>161</v>
      </c>
      <c r="P25" s="35">
        <v>6.6841852388190652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 xml:space="preserve"> </v>
      </c>
      <c r="X25" s="37" t="str">
        <f t="shared" si="11"/>
        <v xml:space="preserve"> 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6.6841852390990653</v>
      </c>
      <c r="AH25" s="38" t="str">
        <f t="shared" si="16"/>
        <v xml:space="preserve"> </v>
      </c>
      <c r="AI25" s="1">
        <f t="shared" si="25"/>
        <v>1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1006</v>
      </c>
      <c r="AP25" t="s">
        <v>1024</v>
      </c>
      <c r="AQ25" s="22">
        <v>30.358838043294554</v>
      </c>
      <c r="AR25" s="21" t="e">
        <v>#VALUE!</v>
      </c>
      <c r="AS25">
        <v>3.2555080565603411</v>
      </c>
      <c r="AT25">
        <v>-30.358838043294554</v>
      </c>
      <c r="AU25" t="e">
        <v>#VALUE!</v>
      </c>
      <c r="AV25" t="s">
        <v>1817</v>
      </c>
    </row>
    <row r="26" spans="1:48" x14ac:dyDescent="0.25">
      <c r="A26" s="14">
        <v>2.8999999999999998E-10</v>
      </c>
      <c r="B26" t="s">
        <v>1007</v>
      </c>
      <c r="C26" s="4">
        <v>10</v>
      </c>
      <c r="D26" s="4">
        <v>0</v>
      </c>
      <c r="E26" s="4">
        <v>3</v>
      </c>
      <c r="F26" s="4">
        <v>13</v>
      </c>
      <c r="G26" s="4">
        <v>165</v>
      </c>
      <c r="H26" s="4" t="s">
        <v>161</v>
      </c>
      <c r="I26" s="34" t="s">
        <v>161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>
        <v>5.1870000000000003</v>
      </c>
      <c r="O26" s="4" t="s">
        <v>161</v>
      </c>
      <c r="P26" s="35" t="s">
        <v>166</v>
      </c>
      <c r="Q26" s="36">
        <f t="shared" si="4"/>
        <v>76.923076923366921</v>
      </c>
      <c r="R26" s="36" t="str">
        <f t="shared" si="5"/>
        <v xml:space="preserve"> </v>
      </c>
      <c r="S26" s="37" t="str">
        <f t="shared" si="6"/>
        <v xml:space="preserve"> </v>
      </c>
      <c r="T26" s="37" t="str">
        <f t="shared" si="7"/>
        <v xml:space="preserve"> </v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>
        <f t="shared" si="23"/>
        <v>1</v>
      </c>
      <c r="AF26" s="1" t="str">
        <f t="shared" si="24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5"/>
        <v xml:space="preserve"> 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1007</v>
      </c>
      <c r="AP26" t="s">
        <v>1022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148</v>
      </c>
      <c r="C4" s="15" t="s">
        <v>162</v>
      </c>
      <c r="D4" s="15" t="s">
        <v>181</v>
      </c>
      <c r="E4" s="15" t="s">
        <v>162</v>
      </c>
      <c r="F4" s="15" t="s">
        <v>181</v>
      </c>
      <c r="G4" s="20" t="s">
        <v>182</v>
      </c>
      <c r="I4" s="15" t="s">
        <v>928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AMAT UW Equity</v>
      </c>
      <c r="C5" s="15">
        <f>COUNTIF($B$5:$B$40,"&lt;="&amp;B5)</f>
        <v>2</v>
      </c>
      <c r="D5" s="15" t="str">
        <f>B5</f>
        <v>AMAT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AAL UW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MCHP UW Equity</v>
      </c>
      <c r="C6" s="15">
        <f t="shared" ref="C6:C40" si="0">COUNTIF($B$5:$B$40,"&lt;="&amp;B6)</f>
        <v>13</v>
      </c>
      <c r="D6" s="15" t="str">
        <f t="shared" ref="D6:D40" si="1">B6</f>
        <v>MCHP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AMAT UW Equity</v>
      </c>
      <c r="I6" s="15" t="str">
        <f>(VLOOKUP(A5,'X2'!$AC:$AO,13,FALSE))</f>
        <v>AMAT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NFX UN Equity</v>
      </c>
      <c r="C7" s="15">
        <f t="shared" si="0"/>
        <v>15</v>
      </c>
      <c r="D7" s="15" t="str">
        <f t="shared" si="1"/>
        <v>NFX UN Equity</v>
      </c>
      <c r="E7" s="15">
        <f t="shared" ref="E7:E40" si="4">E6+1</f>
        <v>3</v>
      </c>
      <c r="F7" s="15" t="str">
        <f t="shared" si="2"/>
        <v>AMG UN Equity</v>
      </c>
      <c r="I7" s="15" t="str">
        <f>(VLOOKUP(A5,'X3'!$AC:$AO,13,FALSE))</f>
        <v>IFX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MU UW Equity</v>
      </c>
      <c r="C8" s="15">
        <f>COUNTIF($B$5:$B$40,"&lt;="&amp;B8)</f>
        <v>14</v>
      </c>
      <c r="D8" s="15" t="str">
        <f t="shared" si="1"/>
        <v>MU UW Equity</v>
      </c>
      <c r="E8" s="15">
        <f t="shared" si="4"/>
        <v>4</v>
      </c>
      <c r="F8" s="15" t="str">
        <f t="shared" si="2"/>
        <v>AOS UN Equity</v>
      </c>
      <c r="I8" s="15" t="str">
        <f>(VLOOKUP(A5,'X4'!$AC:$AO,13,FALSE))</f>
        <v>STM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LKQ UW Equity</v>
      </c>
      <c r="C9" s="15">
        <f t="shared" si="0"/>
        <v>11</v>
      </c>
      <c r="D9" s="15" t="str">
        <f t="shared" si="1"/>
        <v>LKQ UW Equity</v>
      </c>
      <c r="E9" s="15">
        <f t="shared" si="4"/>
        <v>5</v>
      </c>
      <c r="F9" s="15" t="str">
        <f t="shared" si="2"/>
        <v>BWA UN Equity</v>
      </c>
      <c r="I9" s="15" t="str">
        <f>(VLOOKUP(A5,'X5'!$AC:$AO,13,FALSE))</f>
        <v>BAB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AOS UN Equity</v>
      </c>
      <c r="C10" s="15">
        <f t="shared" si="0"/>
        <v>4</v>
      </c>
      <c r="D10" s="15" t="str">
        <f t="shared" si="1"/>
        <v>AOS UN Equity</v>
      </c>
      <c r="E10" s="15">
        <f t="shared" si="4"/>
        <v>6</v>
      </c>
      <c r="F10" s="15" t="str">
        <f t="shared" si="2"/>
        <v>DLPH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MAS UN Equity</v>
      </c>
      <c r="C11" s="15">
        <f t="shared" si="0"/>
        <v>12</v>
      </c>
      <c r="D11" s="15" t="str">
        <f t="shared" si="1"/>
        <v>MAS UN Equity</v>
      </c>
      <c r="E11" s="15">
        <f t="shared" si="4"/>
        <v>7</v>
      </c>
      <c r="F11" s="15" t="str">
        <f t="shared" si="2"/>
        <v>DVN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DVN UN Equity</v>
      </c>
      <c r="C12" s="15">
        <f t="shared" si="0"/>
        <v>7</v>
      </c>
      <c r="D12" s="15" t="str">
        <f t="shared" si="1"/>
        <v>DVN UN Equity</v>
      </c>
      <c r="E12" s="15">
        <f t="shared" si="4"/>
        <v>8</v>
      </c>
      <c r="F12" s="15" t="str">
        <f t="shared" si="2"/>
        <v>GM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AMAT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DLPH UN Equity</v>
      </c>
      <c r="C13" s="15">
        <f t="shared" si="0"/>
        <v>6</v>
      </c>
      <c r="D13" s="15" t="str">
        <f t="shared" si="1"/>
        <v>DLPH UN Equity</v>
      </c>
      <c r="E13" s="15">
        <f t="shared" si="4"/>
        <v>9</v>
      </c>
      <c r="F13" s="15" t="str">
        <f t="shared" si="2"/>
        <v>KLAC UW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AMG UN Equity</v>
      </c>
      <c r="C14" s="15">
        <f t="shared" si="0"/>
        <v>3</v>
      </c>
      <c r="D14" s="15" t="str">
        <f t="shared" si="1"/>
        <v>AMG UN Equity</v>
      </c>
      <c r="E14" s="15">
        <f t="shared" si="4"/>
        <v>10</v>
      </c>
      <c r="F14" s="15" t="str">
        <f t="shared" si="2"/>
        <v>LEN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LEN UN Equity</v>
      </c>
      <c r="C15" s="15">
        <f t="shared" si="0"/>
        <v>10</v>
      </c>
      <c r="D15" s="15" t="str">
        <f t="shared" si="1"/>
        <v>LEN UN Equity</v>
      </c>
      <c r="E15" s="15">
        <f t="shared" si="4"/>
        <v>11</v>
      </c>
      <c r="F15" s="15" t="str">
        <f t="shared" si="2"/>
        <v>LKQ UW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GM UN Equity</v>
      </c>
      <c r="C16" s="15">
        <f t="shared" si="0"/>
        <v>8</v>
      </c>
      <c r="D16" s="15" t="str">
        <f t="shared" si="1"/>
        <v>GM UN Equity</v>
      </c>
      <c r="E16" s="15">
        <f t="shared" si="4"/>
        <v>12</v>
      </c>
      <c r="F16" s="15" t="str">
        <f t="shared" si="2"/>
        <v>MAS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NWL UN Equity</v>
      </c>
      <c r="C17" s="15">
        <f t="shared" si="0"/>
        <v>16</v>
      </c>
      <c r="D17" s="15" t="str">
        <f t="shared" si="1"/>
        <v>NWL UN Equity</v>
      </c>
      <c r="E17" s="15">
        <f t="shared" si="4"/>
        <v>13</v>
      </c>
      <c r="F17" s="15" t="str">
        <f t="shared" si="2"/>
        <v>MCHP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AAL UW Equity</v>
      </c>
      <c r="C18" s="15">
        <f t="shared" si="0"/>
        <v>1</v>
      </c>
      <c r="D18" s="15" t="str">
        <f t="shared" si="1"/>
        <v>AAL UW Equity</v>
      </c>
      <c r="E18" s="15">
        <f t="shared" si="4"/>
        <v>14</v>
      </c>
      <c r="F18" s="15" t="str">
        <f t="shared" si="2"/>
        <v>MU UW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PWR UN Equity</v>
      </c>
      <c r="C19" s="15">
        <f t="shared" si="0"/>
        <v>18</v>
      </c>
      <c r="D19" s="15" t="str">
        <f t="shared" si="1"/>
        <v>PWR UN Equity</v>
      </c>
      <c r="E19" s="15">
        <f t="shared" si="4"/>
        <v>15</v>
      </c>
      <c r="F19" s="15" t="str">
        <f t="shared" si="2"/>
        <v>NFX UN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BWA UN Equity</v>
      </c>
      <c r="C20" s="15">
        <f t="shared" si="0"/>
        <v>5</v>
      </c>
      <c r="D20" s="15" t="str">
        <f t="shared" si="1"/>
        <v>BWA UN Equity</v>
      </c>
      <c r="E20" s="15">
        <f t="shared" si="4"/>
        <v>16</v>
      </c>
      <c r="F20" s="15" t="str">
        <f t="shared" si="2"/>
        <v>NWL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PHM UN Equity</v>
      </c>
      <c r="C21" s="15">
        <f t="shared" si="0"/>
        <v>17</v>
      </c>
      <c r="D21" s="15" t="str">
        <f t="shared" si="1"/>
        <v>PHM UN Equity</v>
      </c>
      <c r="E21" s="15">
        <f t="shared" si="4"/>
        <v>17</v>
      </c>
      <c r="F21" s="15" t="str">
        <f t="shared" si="2"/>
        <v>PHM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KLAC UW Equity</v>
      </c>
      <c r="C22" s="15">
        <f t="shared" si="0"/>
        <v>9</v>
      </c>
      <c r="D22" s="15" t="str">
        <f t="shared" si="1"/>
        <v>KLAC UW Equity</v>
      </c>
      <c r="E22" s="15">
        <f t="shared" si="4"/>
        <v>18</v>
      </c>
      <c r="F22" s="15" t="str">
        <f t="shared" si="2"/>
        <v>PWR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148</v>
      </c>
      <c r="C44" s="15" t="s">
        <v>162</v>
      </c>
      <c r="D44" s="15" t="s">
        <v>181</v>
      </c>
      <c r="E44" s="15" t="s">
        <v>162</v>
      </c>
      <c r="F44" s="15" t="s">
        <v>181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LUK UN Equity</v>
      </c>
      <c r="C45" s="15">
        <f>COUNTIF($B$45:$B$80,"&lt;="&amp;B45)</f>
        <v>14</v>
      </c>
      <c r="D45" s="15" t="str">
        <f>B45</f>
        <v>LUK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DAL UN Equity</v>
      </c>
      <c r="C46" s="15">
        <f t="shared" ref="C46:C80" si="6">COUNTIF($B$45:$B$80,"&lt;="&amp;B46)</f>
        <v>7</v>
      </c>
      <c r="D46" s="15" t="str">
        <f>B46</f>
        <v>DAL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ALXN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MPC UN Equity</v>
      </c>
      <c r="C47" s="15">
        <f t="shared" si="6"/>
        <v>16</v>
      </c>
      <c r="D47" s="15" t="str">
        <f t="shared" ref="D47:D80" si="8">B47</f>
        <v>MPC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AMZN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LKQ UW Equity</v>
      </c>
      <c r="C48" s="15">
        <f t="shared" si="6"/>
        <v>13</v>
      </c>
      <c r="D48" s="15" t="str">
        <f t="shared" si="8"/>
        <v>LKQ UW Equity</v>
      </c>
      <c r="E48" s="15">
        <f t="shared" si="9"/>
        <v>4</v>
      </c>
      <c r="F48" s="15" t="str">
        <f t="shared" si="10"/>
        <v>BLK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AMZN UW Equity</v>
      </c>
      <c r="C49" s="15">
        <f t="shared" si="6"/>
        <v>3</v>
      </c>
      <c r="D49" s="15" t="str">
        <f t="shared" si="8"/>
        <v>AMZN UW Equity</v>
      </c>
      <c r="E49" s="15">
        <f t="shared" si="9"/>
        <v>5</v>
      </c>
      <c r="F49" s="15" t="str">
        <f t="shared" si="10"/>
        <v>CAG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MSFT UW Equity</v>
      </c>
      <c r="C50" s="15">
        <f t="shared" si="6"/>
        <v>17</v>
      </c>
      <c r="D50" s="15" t="str">
        <f t="shared" si="8"/>
        <v>MSFT UW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CRM UN Equity</v>
      </c>
      <c r="C51" s="15">
        <f t="shared" si="6"/>
        <v>6</v>
      </c>
      <c r="D51" s="15" t="str">
        <f t="shared" si="8"/>
        <v>CRM UN Equity</v>
      </c>
      <c r="E51" s="15">
        <f t="shared" si="9"/>
        <v>7</v>
      </c>
      <c r="F51" s="15" t="str">
        <f t="shared" si="10"/>
        <v>DAL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ALXN UW Equity</v>
      </c>
      <c r="C52" s="15">
        <f t="shared" si="6"/>
        <v>2</v>
      </c>
      <c r="D52" s="15" t="str">
        <f t="shared" si="8"/>
        <v>ALXN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EQIX UW Equity</v>
      </c>
      <c r="C53" s="15">
        <f t="shared" si="6"/>
        <v>8</v>
      </c>
      <c r="D53" s="15" t="str">
        <f t="shared" si="8"/>
        <v>EQIX UW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GOOGL UW Equity</v>
      </c>
      <c r="C54" s="15">
        <f t="shared" si="6"/>
        <v>11</v>
      </c>
      <c r="D54" s="15" t="str">
        <f t="shared" si="8"/>
        <v>GOOGL UW Equity</v>
      </c>
      <c r="E54" s="15">
        <f t="shared" si="9"/>
        <v>10</v>
      </c>
      <c r="F54" s="15" t="str">
        <f t="shared" si="10"/>
        <v>FDX UN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BLK UN Equity</v>
      </c>
      <c r="C55" s="15">
        <f t="shared" si="6"/>
        <v>4</v>
      </c>
      <c r="D55" s="15" t="str">
        <f t="shared" si="8"/>
        <v>BLK UN Equity</v>
      </c>
      <c r="E55" s="15">
        <f t="shared" si="9"/>
        <v>11</v>
      </c>
      <c r="F55" s="15" t="str">
        <f t="shared" si="10"/>
        <v>GOOGL UW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FDX UN Equity</v>
      </c>
      <c r="C56" s="15">
        <f t="shared" si="6"/>
        <v>10</v>
      </c>
      <c r="D56" s="15" t="str">
        <f t="shared" si="8"/>
        <v>FDX UN Equity</v>
      </c>
      <c r="E56" s="15">
        <f t="shared" si="9"/>
        <v>12</v>
      </c>
      <c r="F56" s="15" t="str">
        <f t="shared" si="10"/>
        <v>HAL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15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LKQ UW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ETFC UW Equity</v>
      </c>
      <c r="C58" s="15">
        <f t="shared" si="6"/>
        <v>9</v>
      </c>
      <c r="D58" s="15" t="str">
        <f t="shared" si="8"/>
        <v>ETFC UW Equity</v>
      </c>
      <c r="E58" s="15">
        <f t="shared" si="9"/>
        <v>14</v>
      </c>
      <c r="F58" s="15" t="str">
        <f t="shared" si="10"/>
        <v>LUK UN Equity</v>
      </c>
    </row>
    <row r="59" spans="1:6" x14ac:dyDescent="0.2">
      <c r="A59" s="15">
        <f t="shared" si="7"/>
        <v>15</v>
      </c>
      <c r="B59" s="17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MSI UN Equity</v>
      </c>
      <c r="C59" s="15">
        <f t="shared" si="6"/>
        <v>18</v>
      </c>
      <c r="D59" s="15" t="str">
        <f>B59</f>
        <v>MSI UN Equity</v>
      </c>
      <c r="E59" s="15">
        <f t="shared" si="9"/>
        <v>15</v>
      </c>
      <c r="F59" s="15" t="str">
        <f t="shared" si="10"/>
        <v>MA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HAL UN Equity</v>
      </c>
      <c r="C60" s="15">
        <f t="shared" si="6"/>
        <v>12</v>
      </c>
      <c r="D60" s="15" t="str">
        <f t="shared" si="8"/>
        <v>HAL UN Equity</v>
      </c>
      <c r="E60" s="15">
        <f t="shared" si="9"/>
        <v>16</v>
      </c>
      <c r="F60" s="15" t="str">
        <f t="shared" si="10"/>
        <v>MPC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CAG UN Equity</v>
      </c>
      <c r="C61" s="15">
        <f t="shared" si="6"/>
        <v>5</v>
      </c>
      <c r="D61" s="15" t="str">
        <f t="shared" si="8"/>
        <v>CAG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A UN Equity</v>
      </c>
      <c r="C62" s="15">
        <f t="shared" si="6"/>
        <v>1</v>
      </c>
      <c r="D62" s="15" t="str">
        <f t="shared" si="8"/>
        <v>A UN Equity</v>
      </c>
      <c r="E62" s="15">
        <f t="shared" si="9"/>
        <v>18</v>
      </c>
      <c r="F62" s="15" t="str">
        <f t="shared" si="10"/>
        <v>MSI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7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162</v>
      </c>
      <c r="D83" s="15" t="s">
        <v>181</v>
      </c>
      <c r="E83" s="15" t="s">
        <v>162</v>
      </c>
      <c r="F83" s="15" t="s">
        <v>181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MU UW Equity</v>
      </c>
      <c r="C84" s="15">
        <f>COUNTIF($B$84:$B$119,"&lt;="&amp;B84)</f>
        <v>22</v>
      </c>
      <c r="D84" s="15" t="str">
        <f t="shared" ref="D84:D119" si="12">B84</f>
        <v>MU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7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DLPH UN Equity</v>
      </c>
      <c r="C86" s="15">
        <f t="shared" si="13"/>
        <v>12</v>
      </c>
      <c r="D86" s="15" t="str">
        <f t="shared" si="12"/>
        <v>DLPH UN Equity</v>
      </c>
      <c r="E86" s="15">
        <f t="shared" ref="E86:E119" si="16">E85+1</f>
        <v>3</v>
      </c>
      <c r="F86" s="15" t="str">
        <f t="shared" si="14"/>
        <v>AMD UR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NFX UN Equity</v>
      </c>
      <c r="C87" s="15">
        <f t="shared" si="13"/>
        <v>25</v>
      </c>
      <c r="D87" s="15" t="str">
        <f t="shared" si="12"/>
        <v>NFX UN Equity</v>
      </c>
      <c r="E87" s="15">
        <f t="shared" si="16"/>
        <v>4</v>
      </c>
      <c r="F87" s="15" t="str">
        <f t="shared" si="14"/>
        <v>AMT UN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GM UN Equity</v>
      </c>
      <c r="C88" s="15">
        <f t="shared" si="13"/>
        <v>16</v>
      </c>
      <c r="D88" s="15" t="str">
        <f t="shared" si="12"/>
        <v>GM UN Equity</v>
      </c>
      <c r="E88" s="15">
        <f t="shared" si="16"/>
        <v>5</v>
      </c>
      <c r="F88" s="15" t="str">
        <f t="shared" si="14"/>
        <v>ANSS UW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CHK UN Equity</v>
      </c>
      <c r="C89" s="15">
        <f t="shared" si="13"/>
        <v>9</v>
      </c>
      <c r="D89" s="15" t="str">
        <f t="shared" si="12"/>
        <v>CHK UN Equity</v>
      </c>
      <c r="E89" s="15">
        <f t="shared" si="16"/>
        <v>6</v>
      </c>
      <c r="F89" s="15" t="str">
        <f t="shared" si="14"/>
        <v>AVB UN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PHM UN Equity</v>
      </c>
      <c r="C90" s="15">
        <f t="shared" si="13"/>
        <v>30</v>
      </c>
      <c r="D90" s="15" t="str">
        <f t="shared" si="12"/>
        <v>PHM UN Equity</v>
      </c>
      <c r="E90" s="15">
        <f t="shared" si="16"/>
        <v>7</v>
      </c>
      <c r="F90" s="15" t="str">
        <f t="shared" si="14"/>
        <v>BHF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GT UW Equity</v>
      </c>
      <c r="C91" s="15">
        <f t="shared" si="13"/>
        <v>17</v>
      </c>
      <c r="D91" s="15" t="str">
        <f t="shared" si="12"/>
        <v>GT UW Equity</v>
      </c>
      <c r="E91" s="15">
        <f t="shared" si="16"/>
        <v>8</v>
      </c>
      <c r="F91" s="15" t="str">
        <f t="shared" si="14"/>
        <v>BXP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MYL UW Equity</v>
      </c>
      <c r="C92" s="15">
        <f t="shared" si="13"/>
        <v>23</v>
      </c>
      <c r="D92" s="15" t="str">
        <f t="shared" si="12"/>
        <v>MYL UW Equity</v>
      </c>
      <c r="E92" s="15">
        <f t="shared" si="16"/>
        <v>9</v>
      </c>
      <c r="F92" s="15" t="str">
        <f t="shared" si="14"/>
        <v>CHK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AAL UW Equity</v>
      </c>
      <c r="C93" s="15">
        <f t="shared" si="13"/>
        <v>1</v>
      </c>
      <c r="D93" s="15" t="str">
        <f t="shared" si="12"/>
        <v>AAL UW Equity</v>
      </c>
      <c r="E93" s="15">
        <f t="shared" si="16"/>
        <v>10</v>
      </c>
      <c r="F93" s="15" t="str">
        <f t="shared" si="14"/>
        <v>CMG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F UN Equity</v>
      </c>
      <c r="C94" s="15">
        <f t="shared" si="13"/>
        <v>14</v>
      </c>
      <c r="D94" s="15" t="str">
        <f t="shared" si="12"/>
        <v>F UN Equity</v>
      </c>
      <c r="E94" s="15">
        <f t="shared" si="16"/>
        <v>11</v>
      </c>
      <c r="F94" s="15" t="str">
        <f t="shared" si="14"/>
        <v>COST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NAVI UW Equity</v>
      </c>
      <c r="C95" s="15">
        <f t="shared" si="13"/>
        <v>24</v>
      </c>
      <c r="D95" s="15" t="str">
        <f t="shared" si="12"/>
        <v>NAVI UW Equity</v>
      </c>
      <c r="E95" s="15">
        <f t="shared" si="16"/>
        <v>12</v>
      </c>
      <c r="F95" s="15" t="str">
        <f t="shared" si="14"/>
        <v>DLPH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LEN UN Equity</v>
      </c>
      <c r="C96" s="15">
        <f t="shared" si="13"/>
        <v>21</v>
      </c>
      <c r="D96" s="15" t="str">
        <f t="shared" si="12"/>
        <v>LEN UN Equity</v>
      </c>
      <c r="E96" s="15">
        <f t="shared" si="16"/>
        <v>13</v>
      </c>
      <c r="F96" s="15" t="str">
        <f t="shared" si="14"/>
        <v>EXR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F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FRT UN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GM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GT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INCY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AMT UN Equity</v>
      </c>
      <c r="C102" s="15">
        <f t="shared" si="13"/>
        <v>4</v>
      </c>
      <c r="D102" s="15" t="str">
        <f t="shared" si="12"/>
        <v>AMT UN Equity</v>
      </c>
      <c r="E102" s="15">
        <f t="shared" si="16"/>
        <v>19</v>
      </c>
      <c r="F102" s="15" t="str">
        <f t="shared" si="14"/>
        <v>INTU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AMD UR Equity</v>
      </c>
      <c r="C103" s="15">
        <f t="shared" si="13"/>
        <v>3</v>
      </c>
      <c r="D103" s="15" t="str">
        <f t="shared" si="12"/>
        <v>AMD UR Equity</v>
      </c>
      <c r="E103" s="15">
        <f t="shared" si="16"/>
        <v>20</v>
      </c>
      <c r="F103" s="15" t="str">
        <f t="shared" si="14"/>
        <v>IT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BXP UN Equity</v>
      </c>
      <c r="C104" s="15">
        <f t="shared" si="13"/>
        <v>8</v>
      </c>
      <c r="D104" s="15" t="str">
        <f t="shared" si="12"/>
        <v>BXP UN Equity</v>
      </c>
      <c r="E104" s="15">
        <f t="shared" si="16"/>
        <v>21</v>
      </c>
      <c r="F104" s="15" t="str">
        <f t="shared" si="14"/>
        <v>LEN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AVB UN Equity</v>
      </c>
      <c r="C105" s="15">
        <f t="shared" si="13"/>
        <v>6</v>
      </c>
      <c r="D105" s="15" t="str">
        <f t="shared" si="12"/>
        <v>AVB UN Equity</v>
      </c>
      <c r="E105" s="15">
        <f t="shared" si="16"/>
        <v>22</v>
      </c>
      <c r="F105" s="15" t="str">
        <f t="shared" si="14"/>
        <v>MU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FRT UN Equity</v>
      </c>
      <c r="C106" s="15">
        <f t="shared" si="13"/>
        <v>15</v>
      </c>
      <c r="D106" s="15" t="str">
        <f t="shared" si="12"/>
        <v>FRT UN Equity</v>
      </c>
      <c r="E106" s="15">
        <f t="shared" si="16"/>
        <v>23</v>
      </c>
      <c r="F106" s="15" t="str">
        <f t="shared" si="14"/>
        <v>MYL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PLD UN Equity</v>
      </c>
      <c r="C107" s="15">
        <f t="shared" si="13"/>
        <v>31</v>
      </c>
      <c r="D107" s="15" t="str">
        <f t="shared" si="12"/>
        <v>PLD UN Equity</v>
      </c>
      <c r="E107" s="15">
        <f t="shared" si="16"/>
        <v>24</v>
      </c>
      <c r="F107" s="15" t="str">
        <f t="shared" si="14"/>
        <v>NAVI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CMG UN Equity</v>
      </c>
      <c r="C108" s="15">
        <f t="shared" si="13"/>
        <v>10</v>
      </c>
      <c r="D108" s="15" t="str">
        <f t="shared" si="12"/>
        <v>CMG UN Equity</v>
      </c>
      <c r="E108" s="15">
        <f t="shared" si="16"/>
        <v>25</v>
      </c>
      <c r="F108" s="15" t="str">
        <f t="shared" si="14"/>
        <v>NFX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NWS UW Equity</v>
      </c>
      <c r="C109" s="15">
        <f t="shared" si="13"/>
        <v>28</v>
      </c>
      <c r="D109" s="15" t="str">
        <f t="shared" si="12"/>
        <v>NWS UW Equity</v>
      </c>
      <c r="E109" s="15">
        <f t="shared" si="16"/>
        <v>26</v>
      </c>
      <c r="F109" s="15" t="str">
        <f t="shared" si="14"/>
        <v>NKE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IT UN Equity</v>
      </c>
      <c r="C110" s="15">
        <f t="shared" si="13"/>
        <v>20</v>
      </c>
      <c r="D110" s="15" t="str">
        <f t="shared" si="12"/>
        <v>IT UN Equity</v>
      </c>
      <c r="E110" s="15">
        <f t="shared" si="16"/>
        <v>27</v>
      </c>
      <c r="F110" s="15" t="str">
        <f t="shared" si="14"/>
        <v>NVDA UW Equity</v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NWSA UW Equity</v>
      </c>
      <c r="C111" s="15">
        <f t="shared" si="13"/>
        <v>29</v>
      </c>
      <c r="D111" s="15" t="str">
        <f t="shared" si="12"/>
        <v>NWSA UW Equity</v>
      </c>
      <c r="E111" s="15">
        <f t="shared" si="16"/>
        <v>28</v>
      </c>
      <c r="F111" s="15" t="str">
        <f t="shared" si="14"/>
        <v>NWS UW Equity</v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INTU UW Equity</v>
      </c>
      <c r="C112" s="15">
        <f t="shared" si="13"/>
        <v>19</v>
      </c>
      <c r="D112" s="15" t="str">
        <f t="shared" si="12"/>
        <v>INTU UW Equity</v>
      </c>
      <c r="E112" s="15">
        <f t="shared" si="16"/>
        <v>29</v>
      </c>
      <c r="F112" s="15" t="str">
        <f t="shared" si="14"/>
        <v>NWSA UW Equity</v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ADBE UW Equity</v>
      </c>
      <c r="C113" s="15">
        <f t="shared" si="13"/>
        <v>2</v>
      </c>
      <c r="D113" s="15" t="str">
        <f t="shared" si="12"/>
        <v>ADBE UW Equity</v>
      </c>
      <c r="E113" s="15">
        <f t="shared" si="16"/>
        <v>30</v>
      </c>
      <c r="F113" s="15" t="str">
        <f t="shared" si="14"/>
        <v>PHM UN Equity</v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NVDA UW Equity</v>
      </c>
      <c r="C114" s="15">
        <f t="shared" si="13"/>
        <v>27</v>
      </c>
      <c r="D114" s="15" t="str">
        <f t="shared" si="12"/>
        <v>NVDA UW Equity</v>
      </c>
      <c r="E114" s="15">
        <f t="shared" si="16"/>
        <v>31</v>
      </c>
      <c r="F114" s="15" t="str">
        <f t="shared" si="14"/>
        <v>PLD UN Equity</v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COST UW Equity</v>
      </c>
      <c r="C115" s="15">
        <f t="shared" si="13"/>
        <v>11</v>
      </c>
      <c r="D115" s="15" t="str">
        <f t="shared" si="12"/>
        <v>COST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INCY UW Equity</v>
      </c>
      <c r="C116" s="15">
        <f t="shared" si="13"/>
        <v>18</v>
      </c>
      <c r="D116" s="15" t="str">
        <f t="shared" si="12"/>
        <v>INCY UW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NKE UN Equity</v>
      </c>
      <c r="C117" s="15">
        <f t="shared" si="13"/>
        <v>26</v>
      </c>
      <c r="D117" s="15" t="str">
        <f t="shared" si="12"/>
        <v>NKE UN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ANSS UW Equity</v>
      </c>
      <c r="C118" s="15">
        <f t="shared" si="13"/>
        <v>5</v>
      </c>
      <c r="D118" s="15" t="str">
        <f t="shared" si="12"/>
        <v>ANSS UW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EXR UN Equity</v>
      </c>
      <c r="C119" s="15">
        <f t="shared" si="13"/>
        <v>13</v>
      </c>
      <c r="D119" s="15" t="str">
        <f t="shared" si="12"/>
        <v>EXR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162</v>
      </c>
      <c r="D121" s="15" t="s">
        <v>181</v>
      </c>
      <c r="E121" s="15" t="s">
        <v>162</v>
      </c>
      <c r="F121" s="15" t="s">
        <v>181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MU UW Equity</v>
      </c>
      <c r="C122" s="15">
        <f>COUNTIF($B$122:$B$157,"&lt;="&amp;B122)</f>
        <v>33</v>
      </c>
      <c r="D122" s="15" t="str">
        <f t="shared" ref="D122:D157" si="18">B122</f>
        <v>MU UW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ADBE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18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ALGN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20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AMD UR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34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AMZN UW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DLPH UN Equity</v>
      </c>
      <c r="C126" s="15">
        <f t="shared" si="19"/>
        <v>14</v>
      </c>
      <c r="D126" s="15" t="str">
        <f t="shared" si="18"/>
        <v>DLPH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APA UN Equity</v>
      </c>
      <c r="C127" s="15">
        <f t="shared" si="19"/>
        <v>5</v>
      </c>
      <c r="D127" s="15" t="str">
        <f t="shared" si="18"/>
        <v>APA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GT UW Equity</v>
      </c>
      <c r="C128" s="15">
        <f t="shared" si="19"/>
        <v>22</v>
      </c>
      <c r="D128" s="15" t="str">
        <f t="shared" si="18"/>
        <v>GT UW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GPS UN Equity</v>
      </c>
      <c r="C129" s="15">
        <f t="shared" si="19"/>
        <v>21</v>
      </c>
      <c r="D129" s="15" t="str">
        <f t="shared" si="18"/>
        <v>GPS UN Equity</v>
      </c>
      <c r="E129" s="15">
        <f t="shared" si="22"/>
        <v>8</v>
      </c>
      <c r="F129" s="15" t="str">
        <f t="shared" si="20"/>
        <v>BEN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MRO UN Equity</v>
      </c>
      <c r="C130" s="15">
        <f t="shared" si="19"/>
        <v>32</v>
      </c>
      <c r="D130" s="15" t="str">
        <f t="shared" si="18"/>
        <v>MRO UN Equity</v>
      </c>
      <c r="E130" s="15">
        <f t="shared" si="22"/>
        <v>9</v>
      </c>
      <c r="F130" s="15" t="str">
        <f t="shared" si="20"/>
        <v>BF/B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BWA UN Equity</v>
      </c>
      <c r="C131" s="15">
        <f t="shared" si="19"/>
        <v>10</v>
      </c>
      <c r="D131" s="15" t="str">
        <f t="shared" si="18"/>
        <v>BWA UN Equity</v>
      </c>
      <c r="E131" s="15">
        <f t="shared" si="22"/>
        <v>10</v>
      </c>
      <c r="F131" s="15" t="str">
        <f t="shared" si="20"/>
        <v>BWA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CVX UN Equity</v>
      </c>
      <c r="C132" s="15">
        <f t="shared" si="19"/>
        <v>12</v>
      </c>
      <c r="D132" s="15" t="str">
        <f t="shared" si="18"/>
        <v>CVX UN Equity</v>
      </c>
      <c r="E132" s="15">
        <f t="shared" si="22"/>
        <v>11</v>
      </c>
      <c r="F132" s="15" t="str">
        <f t="shared" si="20"/>
        <v>CRM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DAL UN Equity</v>
      </c>
      <c r="C133" s="15">
        <f t="shared" si="19"/>
        <v>13</v>
      </c>
      <c r="D133" s="15" t="str">
        <f t="shared" si="18"/>
        <v>DAL UN Equity</v>
      </c>
      <c r="E133" s="15">
        <f t="shared" si="22"/>
        <v>12</v>
      </c>
      <c r="F133" s="15" t="str">
        <f t="shared" si="20"/>
        <v>CVX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M UN Equity</v>
      </c>
      <c r="C134" s="15">
        <f t="shared" si="19"/>
        <v>29</v>
      </c>
      <c r="D134" s="15" t="str">
        <f t="shared" si="18"/>
        <v>M UN Equity</v>
      </c>
      <c r="E134" s="15">
        <f t="shared" si="22"/>
        <v>13</v>
      </c>
      <c r="F134" s="15" t="str">
        <f t="shared" si="20"/>
        <v>DAL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HPE UN Equity</v>
      </c>
      <c r="C135" s="15">
        <f t="shared" si="19"/>
        <v>23</v>
      </c>
      <c r="D135" s="15" t="str">
        <f t="shared" si="18"/>
        <v>HPE UN Equity</v>
      </c>
      <c r="E135" s="15">
        <f t="shared" si="22"/>
        <v>14</v>
      </c>
      <c r="F135" s="15" t="str">
        <f t="shared" si="20"/>
        <v>DLPH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FL UN Equity</v>
      </c>
      <c r="C136" s="15">
        <f t="shared" si="19"/>
        <v>19</v>
      </c>
      <c r="D136" s="15" t="str">
        <f t="shared" si="18"/>
        <v>FL UN Equity</v>
      </c>
      <c r="E136" s="15">
        <f t="shared" si="22"/>
        <v>15</v>
      </c>
      <c r="F136" s="15" t="str">
        <f t="shared" si="20"/>
        <v>DRE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MPC UN Equity</v>
      </c>
      <c r="C137" s="15">
        <f t="shared" si="19"/>
        <v>31</v>
      </c>
      <c r="D137" s="15" t="str">
        <f t="shared" si="18"/>
        <v>MPC UN Equity</v>
      </c>
      <c r="E137" s="15">
        <f t="shared" si="22"/>
        <v>16</v>
      </c>
      <c r="F137" s="15" t="str">
        <f t="shared" si="20"/>
        <v>ESS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APC UN Equity</v>
      </c>
      <c r="C138" s="15">
        <f t="shared" si="19"/>
        <v>6</v>
      </c>
      <c r="D138" s="15" t="str">
        <f t="shared" si="18"/>
        <v>APC UN Equity</v>
      </c>
      <c r="E138" s="15">
        <f t="shared" si="22"/>
        <v>17</v>
      </c>
      <c r="F138" s="15" t="str">
        <f t="shared" si="20"/>
        <v>EW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BEN UN Equity</v>
      </c>
      <c r="C139" s="15">
        <f t="shared" si="19"/>
        <v>8</v>
      </c>
      <c r="D139" s="15" t="str">
        <f t="shared" si="18"/>
        <v>BEN UN Equity</v>
      </c>
      <c r="E139" s="15">
        <f t="shared" si="22"/>
        <v>18</v>
      </c>
      <c r="F139" s="15" t="str">
        <f t="shared" si="20"/>
        <v>F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ILMN UW Equity</v>
      </c>
      <c r="C140" s="15">
        <f t="shared" si="19"/>
        <v>25</v>
      </c>
      <c r="D140" s="15" t="str">
        <f t="shared" si="18"/>
        <v>ILMN UW Equity</v>
      </c>
      <c r="E140" s="15">
        <f t="shared" si="22"/>
        <v>19</v>
      </c>
      <c r="F140" s="15" t="str">
        <f t="shared" si="20"/>
        <v>FL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ALGN UW Equity</v>
      </c>
      <c r="C141" s="15">
        <f t="shared" si="19"/>
        <v>2</v>
      </c>
      <c r="D141" s="15" t="str">
        <f t="shared" si="18"/>
        <v>ALGN UW Equity</v>
      </c>
      <c r="E141" s="15">
        <f t="shared" si="22"/>
        <v>20</v>
      </c>
      <c r="F141" s="15" t="str">
        <f t="shared" si="20"/>
        <v>GM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CRM UN Equity</v>
      </c>
      <c r="C142" s="15">
        <f t="shared" si="19"/>
        <v>11</v>
      </c>
      <c r="D142" s="15" t="str">
        <f t="shared" si="18"/>
        <v>CRM UN Equity</v>
      </c>
      <c r="E142" s="15">
        <f t="shared" si="22"/>
        <v>21</v>
      </c>
      <c r="F142" s="15" t="str">
        <f t="shared" si="20"/>
        <v>GPS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GT UW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INCY UW Equity</v>
      </c>
      <c r="C145" s="15">
        <f t="shared" si="19"/>
        <v>26</v>
      </c>
      <c r="D145" s="15" t="str">
        <f t="shared" si="18"/>
        <v>INCY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NVDA UW Equity</v>
      </c>
      <c r="C146" s="15">
        <f t="shared" si="19"/>
        <v>35</v>
      </c>
      <c r="D146" s="15" t="str">
        <f t="shared" si="18"/>
        <v>NVDA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AMD UR Equity</v>
      </c>
      <c r="C147" s="15">
        <f t="shared" si="19"/>
        <v>3</v>
      </c>
      <c r="D147" s="15" t="str">
        <f t="shared" si="18"/>
        <v>AMD UR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PLD UN Equity</v>
      </c>
      <c r="C148" s="15">
        <f t="shared" si="19"/>
        <v>36</v>
      </c>
      <c r="D148" s="15" t="str">
        <f t="shared" si="18"/>
        <v>PLD UN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ADBE UW Equity</v>
      </c>
      <c r="C149" s="15">
        <f t="shared" si="19"/>
        <v>1</v>
      </c>
      <c r="D149" s="15" t="str">
        <f t="shared" si="18"/>
        <v>ADBE UW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INTU UW Equity</v>
      </c>
      <c r="C150" s="15">
        <f t="shared" si="19"/>
        <v>27</v>
      </c>
      <c r="D150" s="15" t="str">
        <f t="shared" si="18"/>
        <v>INTU UW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EW UN Equity</v>
      </c>
      <c r="C151" s="15">
        <f t="shared" si="19"/>
        <v>17</v>
      </c>
      <c r="D151" s="15" t="str">
        <f t="shared" si="18"/>
        <v>EW UN Equity</v>
      </c>
      <c r="E151" s="15">
        <f t="shared" si="22"/>
        <v>30</v>
      </c>
      <c r="F151" s="15" t="str">
        <f t="shared" si="20"/>
        <v>MA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BF/B UN Equity</v>
      </c>
      <c r="C152" s="15">
        <f t="shared" si="19"/>
        <v>9</v>
      </c>
      <c r="D152" s="15" t="str">
        <f t="shared" si="18"/>
        <v>BF/B UN Equity</v>
      </c>
      <c r="E152" s="15">
        <f t="shared" si="22"/>
        <v>31</v>
      </c>
      <c r="F152" s="15" t="str">
        <f t="shared" si="20"/>
        <v>MPC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ESS UN Equity</v>
      </c>
      <c r="C153" s="15">
        <f t="shared" si="19"/>
        <v>16</v>
      </c>
      <c r="D153" s="15" t="str">
        <f t="shared" si="18"/>
        <v>ESS UN Equity</v>
      </c>
      <c r="E153" s="15">
        <f t="shared" si="22"/>
        <v>32</v>
      </c>
      <c r="F153" s="15" t="str">
        <f t="shared" si="20"/>
        <v>MRO UN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AMZN UW Equity</v>
      </c>
      <c r="C154" s="15">
        <f t="shared" si="19"/>
        <v>4</v>
      </c>
      <c r="D154" s="15" t="str">
        <f t="shared" si="18"/>
        <v>AMZN UW Equity</v>
      </c>
      <c r="E154" s="15">
        <f t="shared" si="22"/>
        <v>33</v>
      </c>
      <c r="F154" s="15" t="str">
        <f t="shared" si="20"/>
        <v>MU UW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AVB UN Equity</v>
      </c>
      <c r="C155" s="15">
        <f t="shared" si="19"/>
        <v>7</v>
      </c>
      <c r="D155" s="15" t="str">
        <f t="shared" si="18"/>
        <v>AVB UN Equity</v>
      </c>
      <c r="E155" s="15">
        <f t="shared" si="22"/>
        <v>34</v>
      </c>
      <c r="F155" s="15" t="str">
        <f t="shared" si="20"/>
        <v>NFX UN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DRE UN Equity</v>
      </c>
      <c r="C156" s="15">
        <f t="shared" si="19"/>
        <v>15</v>
      </c>
      <c r="D156" s="15" t="str">
        <f t="shared" si="18"/>
        <v>DRE UN Equity</v>
      </c>
      <c r="E156" s="15">
        <f t="shared" si="22"/>
        <v>35</v>
      </c>
      <c r="F156" s="15" t="str">
        <f t="shared" si="20"/>
        <v>NVDA UW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MA UN Equity</v>
      </c>
      <c r="C157" s="15">
        <f t="shared" si="19"/>
        <v>30</v>
      </c>
      <c r="D157" s="15" t="str">
        <f t="shared" si="18"/>
        <v>MA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162</v>
      </c>
      <c r="D159" s="15" t="s">
        <v>181</v>
      </c>
      <c r="E159" s="15" t="s">
        <v>162</v>
      </c>
      <c r="F159" s="15" t="s">
        <v>181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1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CTL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11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D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7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KIM UN Equity</v>
      </c>
      <c r="C163" s="15">
        <f t="shared" si="24"/>
        <v>9</v>
      </c>
      <c r="D163" s="15" t="str">
        <f t="shared" si="25"/>
        <v>KIM UN Equity</v>
      </c>
      <c r="E163" s="15">
        <f t="shared" si="28"/>
        <v>4</v>
      </c>
      <c r="F163" s="15" t="str">
        <f t="shared" si="26"/>
        <v>GM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F UN Equity</v>
      </c>
      <c r="C164" s="15">
        <f t="shared" si="24"/>
        <v>3</v>
      </c>
      <c r="D164" s="15" t="str">
        <f t="shared" si="25"/>
        <v>F UN Equity</v>
      </c>
      <c r="E164" s="15">
        <f t="shared" si="28"/>
        <v>5</v>
      </c>
      <c r="F164" s="15" t="str">
        <f t="shared" si="26"/>
        <v>HCP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MAC UN Equity</v>
      </c>
      <c r="C165" s="15">
        <f t="shared" si="24"/>
        <v>12</v>
      </c>
      <c r="D165" s="15" t="str">
        <f t="shared" si="25"/>
        <v>MAC UN Equity</v>
      </c>
      <c r="E165" s="15">
        <f t="shared" si="28"/>
        <v>6</v>
      </c>
      <c r="F165" s="15" t="str">
        <f t="shared" si="26"/>
        <v>IBM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IVZ UN Equity</v>
      </c>
      <c r="C166" s="15">
        <f t="shared" si="24"/>
        <v>8</v>
      </c>
      <c r="D166" s="15" t="str">
        <f t="shared" si="25"/>
        <v>IVZ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HCP UN Equity</v>
      </c>
      <c r="C167" s="15">
        <f t="shared" si="24"/>
        <v>5</v>
      </c>
      <c r="D167" s="15" t="str">
        <f t="shared" si="25"/>
        <v>HCP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NWL UN Equity</v>
      </c>
      <c r="C168" s="15">
        <f t="shared" si="24"/>
        <v>15</v>
      </c>
      <c r="D168" s="15" t="str">
        <f t="shared" si="25"/>
        <v>NWL UN Equity</v>
      </c>
      <c r="E168" s="15">
        <f t="shared" si="28"/>
        <v>9</v>
      </c>
      <c r="F168" s="15" t="str">
        <f t="shared" si="26"/>
        <v>KIM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KMI UN Equity</v>
      </c>
      <c r="C169" s="15">
        <f t="shared" si="24"/>
        <v>10</v>
      </c>
      <c r="D169" s="15" t="str">
        <f t="shared" si="25"/>
        <v>KMI UN Equity</v>
      </c>
      <c r="E169" s="15">
        <f t="shared" si="28"/>
        <v>10</v>
      </c>
      <c r="F169" s="15" t="str">
        <f t="shared" si="26"/>
        <v>KMI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PPL UN Equity</v>
      </c>
      <c r="C170" s="15">
        <f t="shared" si="24"/>
        <v>18</v>
      </c>
      <c r="D170" s="15" t="str">
        <f t="shared" si="25"/>
        <v>PPL UN Equity</v>
      </c>
      <c r="E170" s="15">
        <f t="shared" si="28"/>
        <v>11</v>
      </c>
      <c r="F170" s="15" t="str">
        <f t="shared" si="26"/>
        <v>LB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MO UN Equity</v>
      </c>
      <c r="C171" s="15">
        <f t="shared" si="24"/>
        <v>13</v>
      </c>
      <c r="D171" s="15" t="str">
        <f t="shared" si="25"/>
        <v>MO UN Equity</v>
      </c>
      <c r="E171" s="15">
        <f t="shared" si="28"/>
        <v>12</v>
      </c>
      <c r="F171" s="15" t="str">
        <f t="shared" si="26"/>
        <v>MAC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OKE UN Equity</v>
      </c>
      <c r="C172" s="15">
        <f t="shared" si="24"/>
        <v>16</v>
      </c>
      <c r="D172" s="15" t="str">
        <f t="shared" si="25"/>
        <v>OKE UN Equity</v>
      </c>
      <c r="E172" s="15">
        <f t="shared" si="28"/>
        <v>13</v>
      </c>
      <c r="F172" s="15" t="str">
        <f t="shared" si="26"/>
        <v>MO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PM UN Equity</v>
      </c>
      <c r="C173" s="15">
        <f t="shared" si="24"/>
        <v>17</v>
      </c>
      <c r="D173" s="15" t="str">
        <f t="shared" si="25"/>
        <v>PM UN Equity</v>
      </c>
      <c r="E173" s="15">
        <f t="shared" si="28"/>
        <v>14</v>
      </c>
      <c r="F173" s="15" t="str">
        <f t="shared" si="26"/>
        <v>NAVI UW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NAVI UW Equity</v>
      </c>
      <c r="C174" s="15">
        <f t="shared" si="24"/>
        <v>14</v>
      </c>
      <c r="D174" s="15" t="str">
        <f t="shared" si="25"/>
        <v>NAVI UW Equity</v>
      </c>
      <c r="E174" s="15">
        <f t="shared" si="28"/>
        <v>15</v>
      </c>
      <c r="F174" s="15" t="str">
        <f t="shared" si="26"/>
        <v>NWL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D UN Equity</v>
      </c>
      <c r="C175" s="15">
        <f t="shared" si="24"/>
        <v>2</v>
      </c>
      <c r="D175" s="15" t="str">
        <f t="shared" si="25"/>
        <v>D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GM UN Equity</v>
      </c>
      <c r="C176" s="15">
        <f t="shared" si="24"/>
        <v>4</v>
      </c>
      <c r="D176" s="15" t="str">
        <f t="shared" si="25"/>
        <v>GM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IBM UN Equity</v>
      </c>
      <c r="C177" s="15">
        <f t="shared" si="24"/>
        <v>6</v>
      </c>
      <c r="D177" s="15" t="str">
        <f t="shared" si="25"/>
        <v>IBM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160</v>
      </c>
      <c r="C198" s="15" t="s">
        <v>162</v>
      </c>
      <c r="D198" s="15" t="s">
        <v>181</v>
      </c>
      <c r="E198" s="15" t="s">
        <v>162</v>
      </c>
      <c r="F198" s="15" t="s">
        <v>181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HES UN Equity</v>
      </c>
      <c r="C199" s="15">
        <f>COUNTIF($B$199:$B$234,"&lt;="&amp;B199)</f>
        <v>9</v>
      </c>
      <c r="D199" s="15" t="str">
        <f>B199</f>
        <v>HES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ADM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NRG UN Equity</v>
      </c>
      <c r="C200" s="15">
        <f t="shared" ref="C200:C234" si="30">COUNTIF($B$199:$B$234,"&lt;="&amp;B200)</f>
        <v>16</v>
      </c>
      <c r="D200" s="15" t="str">
        <f t="shared" ref="D200:D234" si="31">B200</f>
        <v>NRG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CHK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ADM UN Equity</v>
      </c>
      <c r="C201" s="15">
        <f t="shared" si="30"/>
        <v>1</v>
      </c>
      <c r="D201" s="15" t="str">
        <f t="shared" si="31"/>
        <v>ADM UN Equity</v>
      </c>
      <c r="E201" s="15">
        <f t="shared" ref="E201:E234" si="34">E200+1</f>
        <v>3</v>
      </c>
      <c r="F201" s="15" t="str">
        <f t="shared" si="32"/>
        <v>CSX UW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HIG UN Equity</v>
      </c>
      <c r="C202" s="15">
        <f t="shared" si="30"/>
        <v>10</v>
      </c>
      <c r="D202" s="15" t="str">
        <f t="shared" si="31"/>
        <v>HIG UN Equity</v>
      </c>
      <c r="E202" s="15">
        <f t="shared" si="34"/>
        <v>4</v>
      </c>
      <c r="F202" s="15" t="str">
        <f t="shared" si="32"/>
        <v>DE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CHK UN Equity</v>
      </c>
      <c r="C203" s="15">
        <f t="shared" si="30"/>
        <v>2</v>
      </c>
      <c r="D203" s="15" t="str">
        <f t="shared" si="31"/>
        <v>CHK UN Equity</v>
      </c>
      <c r="E203" s="15">
        <f t="shared" si="34"/>
        <v>5</v>
      </c>
      <c r="F203" s="15" t="str">
        <f t="shared" si="32"/>
        <v>DPS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NFX UN Equity</v>
      </c>
      <c r="C204" s="15">
        <f t="shared" si="30"/>
        <v>15</v>
      </c>
      <c r="D204" s="15" t="str">
        <f t="shared" si="31"/>
        <v>NFX UN Equity</v>
      </c>
      <c r="E204" s="15">
        <f t="shared" si="34"/>
        <v>6</v>
      </c>
      <c r="F204" s="15" t="str">
        <f t="shared" si="32"/>
        <v>DRE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JBHT UW Equity</v>
      </c>
      <c r="C205" s="15">
        <f t="shared" si="30"/>
        <v>11</v>
      </c>
      <c r="D205" s="15" t="str">
        <f t="shared" si="31"/>
        <v>JBHT UW Equity</v>
      </c>
      <c r="E205" s="15">
        <f t="shared" si="34"/>
        <v>7</v>
      </c>
      <c r="F205" s="15" t="str">
        <f t="shared" si="32"/>
        <v>ETFC UW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PHM UN Equity</v>
      </c>
      <c r="C206" s="15">
        <f t="shared" si="30"/>
        <v>18</v>
      </c>
      <c r="D206" s="15" t="str">
        <f t="shared" si="31"/>
        <v>PHM UN Equity</v>
      </c>
      <c r="E206" s="15">
        <f t="shared" si="34"/>
        <v>8</v>
      </c>
      <c r="F206" s="15" t="str">
        <f t="shared" si="32"/>
        <v>HCA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HCA UN Equity</v>
      </c>
      <c r="C207" s="15">
        <f t="shared" si="30"/>
        <v>8</v>
      </c>
      <c r="D207" s="15" t="str">
        <f t="shared" si="31"/>
        <v>HCA UN Equity</v>
      </c>
      <c r="E207" s="15">
        <f t="shared" si="34"/>
        <v>9</v>
      </c>
      <c r="F207" s="15" t="str">
        <f t="shared" si="32"/>
        <v>HES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DE UN Equity</v>
      </c>
      <c r="C208" s="15">
        <f t="shared" si="30"/>
        <v>4</v>
      </c>
      <c r="D208" s="15" t="str">
        <f t="shared" si="31"/>
        <v>DE UN Equity</v>
      </c>
      <c r="E208" s="15">
        <f t="shared" si="34"/>
        <v>10</v>
      </c>
      <c r="F208" s="15" t="str">
        <f t="shared" si="32"/>
        <v>HIG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CSX UW Equity</v>
      </c>
      <c r="C209" s="15">
        <f t="shared" si="30"/>
        <v>3</v>
      </c>
      <c r="D209" s="15" t="str">
        <f t="shared" si="31"/>
        <v>CSX UW Equity</v>
      </c>
      <c r="E209" s="15">
        <f t="shared" si="34"/>
        <v>11</v>
      </c>
      <c r="F209" s="15" t="str">
        <f t="shared" si="32"/>
        <v>JBHT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PWR UN Equity</v>
      </c>
      <c r="C210" s="15">
        <f t="shared" si="30"/>
        <v>19</v>
      </c>
      <c r="D210" s="15" t="str">
        <f t="shared" si="31"/>
        <v>PWR UN Equity</v>
      </c>
      <c r="E210" s="15">
        <f t="shared" si="34"/>
        <v>12</v>
      </c>
      <c r="F210" s="15" t="str">
        <f t="shared" si="32"/>
        <v>LB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LEN UN Equity</v>
      </c>
      <c r="C211" s="15">
        <f t="shared" si="30"/>
        <v>13</v>
      </c>
      <c r="D211" s="15" t="str">
        <f t="shared" si="31"/>
        <v>LEN UN Equity</v>
      </c>
      <c r="E211" s="15">
        <f t="shared" si="34"/>
        <v>13</v>
      </c>
      <c r="F211" s="15" t="str">
        <f t="shared" si="32"/>
        <v>LEN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ETFC UW Equity</v>
      </c>
      <c r="C212" s="15">
        <f t="shared" si="30"/>
        <v>7</v>
      </c>
      <c r="D212" s="15" t="str">
        <f t="shared" si="31"/>
        <v>ETFC UW Equity</v>
      </c>
      <c r="E212" s="15">
        <f t="shared" si="34"/>
        <v>14</v>
      </c>
      <c r="F212" s="15" t="str">
        <f t="shared" si="32"/>
        <v>MOS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MOS UN Equity</v>
      </c>
      <c r="C213" s="15">
        <f t="shared" si="30"/>
        <v>14</v>
      </c>
      <c r="D213" s="15" t="str">
        <f t="shared" si="31"/>
        <v>MOS UN Equity</v>
      </c>
      <c r="E213" s="15">
        <f t="shared" si="34"/>
        <v>15</v>
      </c>
      <c r="F213" s="15" t="str">
        <f t="shared" si="32"/>
        <v>NFX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OKE UN Equity</v>
      </c>
      <c r="C214" s="15">
        <f t="shared" si="30"/>
        <v>17</v>
      </c>
      <c r="D214" s="15" t="str">
        <f t="shared" si="31"/>
        <v>OKE UN Equity</v>
      </c>
      <c r="E214" s="15">
        <f t="shared" si="34"/>
        <v>16</v>
      </c>
      <c r="F214" s="15" t="str">
        <f t="shared" si="32"/>
        <v>NRG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>OKE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>PHM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DRE UN Equity</v>
      </c>
      <c r="C217" s="15">
        <f t="shared" si="30"/>
        <v>6</v>
      </c>
      <c r="D217" s="15" t="str">
        <f t="shared" si="31"/>
        <v>DRE UN Equity</v>
      </c>
      <c r="E217" s="15">
        <f t="shared" si="34"/>
        <v>19</v>
      </c>
      <c r="F217" s="15" t="str">
        <f t="shared" si="32"/>
        <v>PWR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DPS UN Equity</v>
      </c>
      <c r="C218" s="15">
        <f t="shared" si="30"/>
        <v>5</v>
      </c>
      <c r="D218" s="15" t="str">
        <f t="shared" si="31"/>
        <v>DPS UN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LB UN Equity</v>
      </c>
      <c r="C219" s="15">
        <f t="shared" si="30"/>
        <v>12</v>
      </c>
      <c r="D219" s="15" t="str">
        <f t="shared" si="31"/>
        <v>LB UN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19.10.2018</Description0>
    <SirketAnalist xmlns="68a7fc7a-53da-488b-91fa-18c291982698" xsi:nil="true"/>
    <ReportSubCategory xmlns="68a7fc7a-53da-488b-91fa-18c291982698" xsi:nil="true"/>
    <ReportDate xmlns="380cdb1d-a242-4ca6-832c-91492035c7e4">2018-10-19T05:27:42+00:00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07456358-775E-438A-9A42-E83B31839DAC}"/>
</file>

<file path=customXml/itemProps2.xml><?xml version="1.0" encoding="utf-8"?>
<ds:datastoreItem xmlns:ds="http://schemas.openxmlformats.org/officeDocument/2006/customXml" ds:itemID="{488A0478-306A-4766-A0A5-EA1764F9AFF1}"/>
</file>

<file path=customXml/itemProps3.xml><?xml version="1.0" encoding="utf-8"?>
<ds:datastoreItem xmlns:ds="http://schemas.openxmlformats.org/officeDocument/2006/customXml" ds:itemID="{935B143B-A4F8-462B-8D5E-D265FCD981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19.10.2018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2018-10-19T05:26:08Z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